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1. Livrables/2. A destination du porteur/Interventions/77.02/"/>
    </mc:Choice>
  </mc:AlternateContent>
  <xr:revisionPtr revIDLastSave="0" documentId="8_{1A014246-DE97-4BAF-9C59-08624418D831}" xr6:coauthVersionLast="47" xr6:coauthVersionMax="47" xr10:uidLastSave="{00000000-0000-0000-0000-000000000000}"/>
  <bookViews>
    <workbookView xWindow="29400" yWindow="0" windowWidth="38400" windowHeight="21600" tabRatio="703" xr2:uid="{4BE93CBF-7E4E-4187-BB02-E7C4FA4B0F62}"/>
  </bookViews>
  <sheets>
    <sheet name="Accueil" sheetId="81" r:id="rId1"/>
    <sheet name="0-Présentation typeaction" sheetId="51" r:id="rId2"/>
    <sheet name="1-Frais de personnel" sheetId="79" r:id="rId3"/>
    <sheet name="2-Taux forfaitaire" sheetId="88" r:id="rId4"/>
    <sheet name="Syn pf Bénéficiaire" sheetId="84" r:id="rId5"/>
    <sheet name="Syn pf Instructeur" sheetId="85" state="hidden" r:id="rId6"/>
    <sheet name="Annexe fi DJ" sheetId="77" state="hidden" r:id="rId7"/>
  </sheet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Accueil!$B$1:$Y$45</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AC10" i="79"/>
  <c r="H42" i="84"/>
  <c r="H37" i="84"/>
  <c r="H32" i="84"/>
  <c r="G47" i="85"/>
  <c r="G42" i="85"/>
  <c r="G37" i="85"/>
  <c r="AF11" i="79"/>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0" i="79"/>
  <c r="AA11" i="79"/>
  <c r="AA12" i="79"/>
  <c r="AA13" i="79"/>
  <c r="AA14" i="79"/>
  <c r="AA15" i="79"/>
  <c r="AA16" i="79"/>
  <c r="AA17" i="79"/>
  <c r="AA18" i="79"/>
  <c r="AA19" i="79"/>
  <c r="AA20" i="79"/>
  <c r="AA21" i="79"/>
  <c r="AA22" i="79"/>
  <c r="AA23" i="79"/>
  <c r="AA24" i="79"/>
  <c r="AA25" i="79"/>
  <c r="AA26" i="79"/>
  <c r="AA27" i="79"/>
  <c r="AA28" i="79"/>
  <c r="AA29" i="79"/>
  <c r="AA30" i="79"/>
  <c r="AA31" i="79"/>
  <c r="AA32" i="79"/>
  <c r="AA33" i="79"/>
  <c r="AA34" i="79"/>
  <c r="AA35" i="79"/>
  <c r="AA36" i="79"/>
  <c r="AA37" i="79"/>
  <c r="AA38" i="79"/>
  <c r="AA39" i="79"/>
  <c r="AA40" i="79"/>
  <c r="AA41" i="79"/>
  <c r="AA42" i="79"/>
  <c r="AA43" i="79"/>
  <c r="AA44" i="79"/>
  <c r="AA45" i="79"/>
  <c r="AA46" i="79"/>
  <c r="AA47" i="79"/>
  <c r="AA48" i="79"/>
  <c r="AA49" i="79"/>
  <c r="AA50" i="79"/>
  <c r="AA51" i="79"/>
  <c r="AA52" i="79"/>
  <c r="AA53" i="79"/>
  <c r="AA54" i="79"/>
  <c r="AA55" i="79"/>
  <c r="AA56" i="79"/>
  <c r="AA57" i="79"/>
  <c r="AA58" i="79"/>
  <c r="AA59" i="79"/>
  <c r="AA60" i="79"/>
  <c r="AA61" i="79"/>
  <c r="AA62" i="79"/>
  <c r="AA63" i="79"/>
  <c r="AA64" i="79"/>
  <c r="AA65" i="79"/>
  <c r="AA66" i="79"/>
  <c r="AA67" i="79"/>
  <c r="AA68" i="79"/>
  <c r="AA69" i="79"/>
  <c r="AA70" i="79"/>
  <c r="AA71" i="79"/>
  <c r="AA72" i="79"/>
  <c r="AA73" i="79"/>
  <c r="AA74" i="79"/>
  <c r="AA75" i="79"/>
  <c r="AA76" i="79"/>
  <c r="AA77" i="79"/>
  <c r="AA78" i="79"/>
  <c r="AA79" i="79"/>
  <c r="AA80" i="79"/>
  <c r="AA81" i="79"/>
  <c r="AA82" i="79"/>
  <c r="AA83" i="79"/>
  <c r="AA84" i="79"/>
  <c r="AA85" i="79"/>
  <c r="AA86" i="79"/>
  <c r="AA87" i="79"/>
  <c r="AA88" i="79"/>
  <c r="AA89" i="79"/>
  <c r="AA90" i="79"/>
  <c r="AA91" i="79"/>
  <c r="AA92" i="79"/>
  <c r="AA93" i="79"/>
  <c r="AA94" i="79"/>
  <c r="AA95" i="79"/>
  <c r="AA96" i="79"/>
  <c r="AA97" i="79"/>
  <c r="AA98" i="79"/>
  <c r="AA99" i="79"/>
  <c r="AA100" i="79"/>
  <c r="AA101" i="79"/>
  <c r="AA102" i="79"/>
  <c r="AA103" i="79"/>
  <c r="AA104" i="79"/>
  <c r="AA105" i="79"/>
  <c r="AA106" i="79"/>
  <c r="AA107" i="79"/>
  <c r="AA108" i="79"/>
  <c r="AA109" i="79"/>
  <c r="AA10" i="79"/>
  <c r="K42" i="84" l="1"/>
  <c r="K37" i="84"/>
  <c r="K32" i="84"/>
  <c r="O23" i="84"/>
  <c r="O22" i="84"/>
  <c r="E44" i="77" l="1"/>
  <c r="B29" i="85"/>
  <c r="K19" i="85"/>
  <c r="C22" i="84"/>
  <c r="N21" i="85"/>
  <c r="S18" i="85"/>
  <c r="I19" i="77"/>
  <c r="E9" i="77"/>
  <c r="H13" i="77"/>
  <c r="E10" i="77"/>
  <c r="G7" i="84"/>
  <c r="D32" i="84" l="1"/>
  <c r="E32" i="84" l="1"/>
  <c r="I10" i="84" l="1"/>
  <c r="O10" i="84"/>
  <c r="F17" i="84" s="1"/>
  <c r="AB10" i="79" l="1"/>
  <c r="K14" i="77" l="1"/>
  <c r="J14" i="77"/>
  <c r="I14" i="77"/>
  <c r="F14" i="77"/>
  <c r="H14" i="77"/>
  <c r="E14" i="77"/>
  <c r="J13" i="77"/>
  <c r="E13" i="77"/>
  <c r="E12" i="77"/>
  <c r="L19" i="85"/>
  <c r="D42" i="84" l="1"/>
  <c r="E42" i="84" l="1"/>
  <c r="U8" i="84"/>
  <c r="T8" i="84"/>
  <c r="S8" i="84"/>
  <c r="J20" i="85"/>
  <c r="J21" i="85"/>
  <c r="I20" i="85"/>
  <c r="I21" i="85"/>
  <c r="I19" i="85"/>
  <c r="J19" i="85"/>
  <c r="H20" i="85"/>
  <c r="K33" i="77" s="1"/>
  <c r="H21" i="85"/>
  <c r="K34" i="77" s="1"/>
  <c r="H19" i="85"/>
  <c r="H22" i="85" l="1"/>
  <c r="K32" i="77"/>
  <c r="N19" i="85"/>
  <c r="N20" i="85"/>
  <c r="F57" i="77"/>
  <c r="F58" i="77"/>
  <c r="F59" i="77"/>
  <c r="F56" i="77"/>
  <c r="E57" i="77"/>
  <c r="E58" i="77"/>
  <c r="E59" i="77"/>
  <c r="E56" i="77"/>
  <c r="E51" i="77"/>
  <c r="E52" i="77"/>
  <c r="E53" i="77"/>
  <c r="E54" i="77"/>
  <c r="E50" i="77"/>
  <c r="N11" i="88"/>
  <c r="N12" i="88"/>
  <c r="N13" i="88"/>
  <c r="R11" i="79"/>
  <c r="F51" i="77" s="1"/>
  <c r="R12" i="79"/>
  <c r="F52" i="77" s="1"/>
  <c r="R13" i="79"/>
  <c r="F53" i="77" s="1"/>
  <c r="R14" i="79"/>
  <c r="F54" i="77" s="1"/>
  <c r="R15" i="79"/>
  <c r="R16" i="79"/>
  <c r="R17" i="79"/>
  <c r="R18" i="79"/>
  <c r="R19" i="79"/>
  <c r="R20" i="79"/>
  <c r="R21" i="79"/>
  <c r="R22" i="79"/>
  <c r="R23" i="79"/>
  <c r="R24" i="79"/>
  <c r="R25" i="79"/>
  <c r="R26" i="79"/>
  <c r="R27" i="79"/>
  <c r="R28" i="79"/>
  <c r="R29" i="79"/>
  <c r="R30" i="79"/>
  <c r="R31" i="79"/>
  <c r="R32" i="79"/>
  <c r="R33" i="79"/>
  <c r="R34" i="79"/>
  <c r="R35" i="79"/>
  <c r="R36" i="79"/>
  <c r="R37" i="79"/>
  <c r="R38" i="79"/>
  <c r="R39" i="79"/>
  <c r="R40" i="79"/>
  <c r="R41" i="79"/>
  <c r="R42" i="79"/>
  <c r="R43" i="79"/>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R108" i="79"/>
  <c r="R109" i="79"/>
  <c r="R10" i="79"/>
  <c r="J11" i="88"/>
  <c r="J12" i="88"/>
  <c r="J13" i="88"/>
  <c r="J10" i="88"/>
  <c r="D11" i="88"/>
  <c r="K11" i="88" s="1"/>
  <c r="D12" i="88"/>
  <c r="K12" i="88" s="1"/>
  <c r="D13" i="88"/>
  <c r="K13" i="88" s="1"/>
  <c r="D10" i="88"/>
  <c r="K10" i="88" s="1"/>
  <c r="C12" i="79"/>
  <c r="C11" i="79"/>
  <c r="C10" i="79"/>
  <c r="J11" i="79"/>
  <c r="P11" i="79" s="1"/>
  <c r="J12" i="79"/>
  <c r="P12" i="79" s="1"/>
  <c r="J13" i="79"/>
  <c r="P13" i="79" s="1"/>
  <c r="J14" i="79"/>
  <c r="P14" i="79" s="1"/>
  <c r="J15" i="79"/>
  <c r="P15" i="79" s="1"/>
  <c r="J16" i="79"/>
  <c r="P16" i="79" s="1"/>
  <c r="J17" i="79"/>
  <c r="P17" i="79" s="1"/>
  <c r="J18" i="79"/>
  <c r="P18" i="79" s="1"/>
  <c r="J19" i="79"/>
  <c r="P19" i="79" s="1"/>
  <c r="J20" i="79"/>
  <c r="P20" i="79" s="1"/>
  <c r="J21" i="79"/>
  <c r="P21" i="79" s="1"/>
  <c r="J22" i="79"/>
  <c r="P22" i="79" s="1"/>
  <c r="J23" i="79"/>
  <c r="P23" i="79" s="1"/>
  <c r="J24" i="79"/>
  <c r="P24" i="79" s="1"/>
  <c r="J25" i="79"/>
  <c r="P25" i="79" s="1"/>
  <c r="J26" i="79"/>
  <c r="P26" i="79" s="1"/>
  <c r="J27" i="79"/>
  <c r="P27" i="79" s="1"/>
  <c r="J28" i="79"/>
  <c r="P28" i="79" s="1"/>
  <c r="J29" i="79"/>
  <c r="P29" i="79" s="1"/>
  <c r="J30" i="79"/>
  <c r="P30" i="79" s="1"/>
  <c r="J31" i="79"/>
  <c r="P31" i="79" s="1"/>
  <c r="J32" i="79"/>
  <c r="P32" i="79" s="1"/>
  <c r="J33" i="79"/>
  <c r="P33" i="79" s="1"/>
  <c r="J34" i="79"/>
  <c r="P34" i="79" s="1"/>
  <c r="J35" i="79"/>
  <c r="P35" i="79" s="1"/>
  <c r="J36" i="79"/>
  <c r="P36" i="79" s="1"/>
  <c r="J37" i="79"/>
  <c r="P37" i="79" s="1"/>
  <c r="J38" i="79"/>
  <c r="P38" i="79" s="1"/>
  <c r="J39" i="79"/>
  <c r="P39" i="79" s="1"/>
  <c r="J40" i="79"/>
  <c r="P40" i="79" s="1"/>
  <c r="J41" i="79"/>
  <c r="P41" i="79" s="1"/>
  <c r="J42" i="79"/>
  <c r="P42" i="79" s="1"/>
  <c r="J43" i="79"/>
  <c r="P43" i="79" s="1"/>
  <c r="J44" i="79"/>
  <c r="P44" i="79" s="1"/>
  <c r="J45" i="79"/>
  <c r="P45" i="79" s="1"/>
  <c r="J46" i="79"/>
  <c r="P46" i="79" s="1"/>
  <c r="J47" i="79"/>
  <c r="P47" i="79" s="1"/>
  <c r="J48" i="79"/>
  <c r="P48" i="79" s="1"/>
  <c r="J49" i="79"/>
  <c r="P49" i="79" s="1"/>
  <c r="J50" i="79"/>
  <c r="P50" i="79" s="1"/>
  <c r="J51" i="79"/>
  <c r="P51" i="79" s="1"/>
  <c r="J52" i="79"/>
  <c r="P52" i="79" s="1"/>
  <c r="J53" i="79"/>
  <c r="P53" i="79" s="1"/>
  <c r="J54" i="79"/>
  <c r="P54" i="79" s="1"/>
  <c r="J55" i="79"/>
  <c r="P55" i="79" s="1"/>
  <c r="J56" i="79"/>
  <c r="P56" i="79" s="1"/>
  <c r="J57" i="79"/>
  <c r="P57" i="79" s="1"/>
  <c r="J58" i="79"/>
  <c r="P58" i="79" s="1"/>
  <c r="J59" i="79"/>
  <c r="P59" i="79" s="1"/>
  <c r="J60" i="79"/>
  <c r="P60" i="79" s="1"/>
  <c r="J61" i="79"/>
  <c r="P61" i="79" s="1"/>
  <c r="J62" i="79"/>
  <c r="P62" i="79" s="1"/>
  <c r="J63" i="79"/>
  <c r="P63" i="79" s="1"/>
  <c r="J64" i="79"/>
  <c r="P64" i="79" s="1"/>
  <c r="J65" i="79"/>
  <c r="P65" i="79" s="1"/>
  <c r="J66" i="79"/>
  <c r="P66" i="79" s="1"/>
  <c r="J67" i="79"/>
  <c r="P67" i="79" s="1"/>
  <c r="J68" i="79"/>
  <c r="P68" i="79" s="1"/>
  <c r="J69" i="79"/>
  <c r="P69" i="79" s="1"/>
  <c r="J70" i="79"/>
  <c r="P70" i="79" s="1"/>
  <c r="J71" i="79"/>
  <c r="P71" i="79" s="1"/>
  <c r="J72" i="79"/>
  <c r="P72" i="79" s="1"/>
  <c r="J73" i="79"/>
  <c r="P73" i="79" s="1"/>
  <c r="J74" i="79"/>
  <c r="P74" i="79" s="1"/>
  <c r="J75" i="79"/>
  <c r="P75" i="79" s="1"/>
  <c r="J76" i="79"/>
  <c r="P76" i="79" s="1"/>
  <c r="J77" i="79"/>
  <c r="P77" i="79" s="1"/>
  <c r="J78" i="79"/>
  <c r="P78" i="79" s="1"/>
  <c r="J79" i="79"/>
  <c r="P79" i="79" s="1"/>
  <c r="J80" i="79"/>
  <c r="P80" i="79" s="1"/>
  <c r="J81" i="79"/>
  <c r="P81" i="79" s="1"/>
  <c r="J82" i="79"/>
  <c r="P82" i="79" s="1"/>
  <c r="J83" i="79"/>
  <c r="P83" i="79" s="1"/>
  <c r="J84" i="79"/>
  <c r="P84" i="79" s="1"/>
  <c r="J85" i="79"/>
  <c r="P85" i="79" s="1"/>
  <c r="J86" i="79"/>
  <c r="P86" i="79" s="1"/>
  <c r="J87" i="79"/>
  <c r="P87" i="79" s="1"/>
  <c r="J88" i="79"/>
  <c r="P88" i="79" s="1"/>
  <c r="J89" i="79"/>
  <c r="P89" i="79" s="1"/>
  <c r="J90" i="79"/>
  <c r="P90" i="79" s="1"/>
  <c r="J91" i="79"/>
  <c r="P91" i="79" s="1"/>
  <c r="J92" i="79"/>
  <c r="P92" i="79" s="1"/>
  <c r="J93" i="79"/>
  <c r="P93" i="79" s="1"/>
  <c r="J94" i="79"/>
  <c r="P94" i="79" s="1"/>
  <c r="J95" i="79"/>
  <c r="P95" i="79" s="1"/>
  <c r="J96" i="79"/>
  <c r="P96" i="79" s="1"/>
  <c r="J97" i="79"/>
  <c r="P97" i="79" s="1"/>
  <c r="J98" i="79"/>
  <c r="P98" i="79" s="1"/>
  <c r="J99" i="79"/>
  <c r="P99" i="79" s="1"/>
  <c r="J100" i="79"/>
  <c r="P100" i="79" s="1"/>
  <c r="J101" i="79"/>
  <c r="P101" i="79" s="1"/>
  <c r="J102" i="79"/>
  <c r="P102" i="79" s="1"/>
  <c r="J103" i="79"/>
  <c r="P103" i="79" s="1"/>
  <c r="J104" i="79"/>
  <c r="P104" i="79" s="1"/>
  <c r="J105" i="79"/>
  <c r="P105" i="79" s="1"/>
  <c r="J106" i="79"/>
  <c r="P106" i="79" s="1"/>
  <c r="J107" i="79"/>
  <c r="P107" i="79" s="1"/>
  <c r="J108" i="79"/>
  <c r="P108" i="79" s="1"/>
  <c r="J109" i="79"/>
  <c r="P109" i="79" s="1"/>
  <c r="J10" i="79"/>
  <c r="P10" i="79" s="1"/>
  <c r="F50" i="77" l="1"/>
  <c r="C37" i="85"/>
  <c r="D37" i="85" s="1"/>
  <c r="C47" i="85"/>
  <c r="D47" i="85" s="1"/>
  <c r="C42" i="85"/>
  <c r="D42" i="85" s="1"/>
  <c r="J37" i="85"/>
  <c r="N30" i="85"/>
  <c r="J47" i="85"/>
  <c r="N29" i="85"/>
  <c r="J42" i="85"/>
  <c r="N22" i="85"/>
  <c r="F18" i="85" s="1"/>
  <c r="H56" i="77"/>
  <c r="U11" i="79" l="1"/>
  <c r="U12" i="79"/>
  <c r="U13" i="79"/>
  <c r="U14" i="79"/>
  <c r="U15" i="79"/>
  <c r="U16" i="79"/>
  <c r="U17" i="79"/>
  <c r="U18" i="79"/>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X10" i="79"/>
  <c r="W9" i="79"/>
  <c r="T9" i="79"/>
  <c r="U9" i="79"/>
  <c r="U10" i="79"/>
  <c r="V10" i="79"/>
  <c r="W10" i="79"/>
  <c r="G50" i="77" s="1"/>
  <c r="V109" i="79"/>
  <c r="V108" i="79"/>
  <c r="V107" i="79"/>
  <c r="V106" i="79"/>
  <c r="V105" i="79"/>
  <c r="V104" i="79"/>
  <c r="V103" i="79"/>
  <c r="V102" i="79"/>
  <c r="V101" i="79"/>
  <c r="V100" i="79"/>
  <c r="V99" i="79"/>
  <c r="V98" i="79"/>
  <c r="V97" i="79"/>
  <c r="V96" i="79"/>
  <c r="V95" i="79"/>
  <c r="V94" i="79"/>
  <c r="V93" i="79"/>
  <c r="V92" i="79"/>
  <c r="V91" i="79"/>
  <c r="V90" i="79"/>
  <c r="V89" i="79"/>
  <c r="V88" i="79"/>
  <c r="V87" i="79"/>
  <c r="V86" i="79"/>
  <c r="V85" i="79"/>
  <c r="V84" i="79"/>
  <c r="V83" i="79"/>
  <c r="V82" i="79"/>
  <c r="V81" i="79"/>
  <c r="V80" i="79"/>
  <c r="V79" i="79"/>
  <c r="V78" i="79"/>
  <c r="V77" i="79"/>
  <c r="V76" i="79"/>
  <c r="V75" i="79"/>
  <c r="V74" i="79"/>
  <c r="V73" i="79"/>
  <c r="V72" i="79"/>
  <c r="V71" i="79"/>
  <c r="V70" i="79"/>
  <c r="V69" i="79"/>
  <c r="V68" i="79"/>
  <c r="V67" i="79"/>
  <c r="V66" i="79"/>
  <c r="V65" i="79"/>
  <c r="V64" i="79"/>
  <c r="V63" i="79"/>
  <c r="V62" i="79"/>
  <c r="V61" i="79"/>
  <c r="V60" i="79"/>
  <c r="V59" i="79"/>
  <c r="V58" i="79"/>
  <c r="V57" i="79"/>
  <c r="V56" i="79"/>
  <c r="V55" i="79"/>
  <c r="V54" i="79"/>
  <c r="V53" i="79"/>
  <c r="V52" i="79"/>
  <c r="V51" i="79"/>
  <c r="V50" i="79"/>
  <c r="V49" i="79"/>
  <c r="V48" i="79"/>
  <c r="V47" i="79"/>
  <c r="V46" i="79"/>
  <c r="V45" i="79"/>
  <c r="V44" i="79"/>
  <c r="V43" i="79"/>
  <c r="V42" i="79"/>
  <c r="V41" i="79"/>
  <c r="V40" i="79"/>
  <c r="V39" i="79"/>
  <c r="V38" i="79"/>
  <c r="V37" i="79"/>
  <c r="V36" i="79"/>
  <c r="V35" i="79"/>
  <c r="V34" i="79"/>
  <c r="V33" i="79"/>
  <c r="V32" i="79"/>
  <c r="V31" i="79"/>
  <c r="V30" i="79"/>
  <c r="V29" i="79"/>
  <c r="V28" i="79"/>
  <c r="V27" i="79"/>
  <c r="V26" i="79"/>
  <c r="V25" i="79"/>
  <c r="V24" i="79"/>
  <c r="V23" i="79"/>
  <c r="V22" i="79"/>
  <c r="V21" i="79"/>
  <c r="V20" i="79"/>
  <c r="V19" i="79"/>
  <c r="V18" i="79"/>
  <c r="V17" i="79"/>
  <c r="V16" i="79"/>
  <c r="V15" i="79"/>
  <c r="V14" i="79"/>
  <c r="V13" i="79"/>
  <c r="V12" i="79"/>
  <c r="V11" i="79"/>
  <c r="S10" i="79"/>
  <c r="S9" i="79"/>
  <c r="R9" i="79"/>
  <c r="S11" i="79"/>
  <c r="S12" i="79"/>
  <c r="C13" i="79"/>
  <c r="C14" i="79"/>
  <c r="S14" i="79" s="1"/>
  <c r="C15" i="79"/>
  <c r="S15" i="79" s="1"/>
  <c r="C16" i="79"/>
  <c r="S16" i="79" s="1"/>
  <c r="C17" i="79"/>
  <c r="S17" i="79" s="1"/>
  <c r="C18" i="79"/>
  <c r="S18" i="79" s="1"/>
  <c r="C19" i="79"/>
  <c r="S19" i="79" s="1"/>
  <c r="C20" i="79"/>
  <c r="S20" i="79" s="1"/>
  <c r="C21" i="79"/>
  <c r="S21" i="79" s="1"/>
  <c r="C22" i="79"/>
  <c r="S22" i="79" s="1"/>
  <c r="C23" i="79"/>
  <c r="S23" i="79" s="1"/>
  <c r="C24" i="79"/>
  <c r="S24" i="79" s="1"/>
  <c r="C25" i="79"/>
  <c r="S25" i="79" s="1"/>
  <c r="C26" i="79"/>
  <c r="S26" i="79" s="1"/>
  <c r="C27" i="79"/>
  <c r="S27" i="79" s="1"/>
  <c r="C28" i="79"/>
  <c r="S28" i="79" s="1"/>
  <c r="C29" i="79"/>
  <c r="S29" i="79" s="1"/>
  <c r="C30" i="79"/>
  <c r="S30" i="79" s="1"/>
  <c r="C31" i="79"/>
  <c r="S31" i="79" s="1"/>
  <c r="C32" i="79"/>
  <c r="S32" i="79" s="1"/>
  <c r="C33" i="79"/>
  <c r="S33" i="79" s="1"/>
  <c r="C34" i="79"/>
  <c r="S34" i="79" s="1"/>
  <c r="C35" i="79"/>
  <c r="S35" i="79" s="1"/>
  <c r="C36" i="79"/>
  <c r="S36" i="79" s="1"/>
  <c r="C37" i="79"/>
  <c r="S37" i="79" s="1"/>
  <c r="C38" i="79"/>
  <c r="S38" i="79" s="1"/>
  <c r="C39" i="79"/>
  <c r="S39" i="79" s="1"/>
  <c r="C40" i="79"/>
  <c r="S40" i="79" s="1"/>
  <c r="C41" i="79"/>
  <c r="S41" i="79" s="1"/>
  <c r="C42" i="79"/>
  <c r="S42" i="79" s="1"/>
  <c r="C43" i="79"/>
  <c r="S43" i="79" s="1"/>
  <c r="C44" i="79"/>
  <c r="S44" i="79" s="1"/>
  <c r="C45" i="79"/>
  <c r="S45" i="79" s="1"/>
  <c r="C46" i="79"/>
  <c r="S46" i="79" s="1"/>
  <c r="C47" i="79"/>
  <c r="S47" i="79" s="1"/>
  <c r="C48" i="79"/>
  <c r="S48" i="79" s="1"/>
  <c r="C49" i="79"/>
  <c r="S49" i="79" s="1"/>
  <c r="C50" i="79"/>
  <c r="S50" i="79" s="1"/>
  <c r="C51" i="79"/>
  <c r="S51" i="79" s="1"/>
  <c r="C52" i="79"/>
  <c r="S52" i="79" s="1"/>
  <c r="C53" i="79"/>
  <c r="S53" i="79" s="1"/>
  <c r="C54" i="79"/>
  <c r="S54" i="79" s="1"/>
  <c r="C55" i="79"/>
  <c r="S55" i="79" s="1"/>
  <c r="C56" i="79"/>
  <c r="S56" i="79" s="1"/>
  <c r="C57" i="79"/>
  <c r="S57" i="79" s="1"/>
  <c r="C58" i="79"/>
  <c r="S58" i="79" s="1"/>
  <c r="C59" i="79"/>
  <c r="S59" i="79" s="1"/>
  <c r="C60" i="79"/>
  <c r="S60" i="79" s="1"/>
  <c r="C61" i="79"/>
  <c r="S61" i="79" s="1"/>
  <c r="C62" i="79"/>
  <c r="S62" i="79" s="1"/>
  <c r="C63" i="79"/>
  <c r="S63" i="79" s="1"/>
  <c r="C64" i="79"/>
  <c r="S64" i="79" s="1"/>
  <c r="C65" i="79"/>
  <c r="S65" i="79" s="1"/>
  <c r="C66" i="79"/>
  <c r="S66" i="79" s="1"/>
  <c r="C67" i="79"/>
  <c r="S67" i="79" s="1"/>
  <c r="C68" i="79"/>
  <c r="S68" i="79" s="1"/>
  <c r="C69" i="79"/>
  <c r="S69" i="79" s="1"/>
  <c r="C70" i="79"/>
  <c r="S70" i="79" s="1"/>
  <c r="C71" i="79"/>
  <c r="S71" i="79" s="1"/>
  <c r="C72" i="79"/>
  <c r="S72" i="79" s="1"/>
  <c r="C73" i="79"/>
  <c r="S73" i="79" s="1"/>
  <c r="C74" i="79"/>
  <c r="S74" i="79" s="1"/>
  <c r="C75" i="79"/>
  <c r="S75" i="79" s="1"/>
  <c r="C76" i="79"/>
  <c r="S76" i="79" s="1"/>
  <c r="C77" i="79"/>
  <c r="S77" i="79" s="1"/>
  <c r="C78" i="79"/>
  <c r="S78" i="79" s="1"/>
  <c r="C79" i="79"/>
  <c r="S79" i="79" s="1"/>
  <c r="C80" i="79"/>
  <c r="S80" i="79" s="1"/>
  <c r="C81" i="79"/>
  <c r="S81" i="79" s="1"/>
  <c r="C82" i="79"/>
  <c r="S82" i="79" s="1"/>
  <c r="C83" i="79"/>
  <c r="S83" i="79" s="1"/>
  <c r="C84" i="79"/>
  <c r="S84" i="79" s="1"/>
  <c r="C85" i="79"/>
  <c r="S85" i="79" s="1"/>
  <c r="C86" i="79"/>
  <c r="S86" i="79" s="1"/>
  <c r="C87" i="79"/>
  <c r="S87" i="79" s="1"/>
  <c r="C88" i="79"/>
  <c r="S88" i="79" s="1"/>
  <c r="C89" i="79"/>
  <c r="S89" i="79" s="1"/>
  <c r="C90" i="79"/>
  <c r="S90" i="79" s="1"/>
  <c r="C91" i="79"/>
  <c r="S91" i="79" s="1"/>
  <c r="C92" i="79"/>
  <c r="S92" i="79" s="1"/>
  <c r="C93" i="79"/>
  <c r="S93" i="79" s="1"/>
  <c r="C94" i="79"/>
  <c r="S94" i="79" s="1"/>
  <c r="C95" i="79"/>
  <c r="S95" i="79" s="1"/>
  <c r="C96" i="79"/>
  <c r="S96" i="79" s="1"/>
  <c r="C97" i="79"/>
  <c r="S97" i="79" s="1"/>
  <c r="C98" i="79"/>
  <c r="S98" i="79" s="1"/>
  <c r="C99" i="79"/>
  <c r="S99" i="79" s="1"/>
  <c r="C100" i="79"/>
  <c r="S100" i="79" s="1"/>
  <c r="C101" i="79"/>
  <c r="S101" i="79" s="1"/>
  <c r="C102" i="79"/>
  <c r="S102" i="79" s="1"/>
  <c r="C103" i="79"/>
  <c r="S103" i="79" s="1"/>
  <c r="C104" i="79"/>
  <c r="S104" i="79" s="1"/>
  <c r="C105" i="79"/>
  <c r="S105" i="79" s="1"/>
  <c r="C106" i="79"/>
  <c r="S106" i="79" s="1"/>
  <c r="C107" i="79"/>
  <c r="S107" i="79" s="1"/>
  <c r="C108" i="79"/>
  <c r="S108" i="79" s="1"/>
  <c r="C109" i="79"/>
  <c r="S109" i="79" s="1"/>
  <c r="F44" i="77" l="1"/>
  <c r="H50" i="77"/>
  <c r="D37" i="84"/>
  <c r="E12" i="88"/>
  <c r="F12" i="88" s="1"/>
  <c r="S13" i="79"/>
  <c r="L10" i="88" s="1"/>
  <c r="E11" i="88"/>
  <c r="F11" i="88" s="1"/>
  <c r="E10" i="88"/>
  <c r="F10" i="88" s="1"/>
  <c r="E13" i="88"/>
  <c r="F13" i="88" s="1"/>
  <c r="E37" i="84" l="1"/>
  <c r="H10" i="88"/>
  <c r="F14" i="88"/>
  <c r="L13" i="88"/>
  <c r="M13" i="88" s="1"/>
  <c r="O13" i="88" s="1"/>
  <c r="L11" i="88"/>
  <c r="M11" i="88" s="1"/>
  <c r="O11" i="88" s="1"/>
  <c r="H13" i="88"/>
  <c r="D43" i="84" s="1"/>
  <c r="H11" i="88"/>
  <c r="D33" i="84" s="1"/>
  <c r="H12" i="88"/>
  <c r="D38" i="84" s="1"/>
  <c r="E38" i="84" s="1"/>
  <c r="E43" i="84" l="1"/>
  <c r="D44" i="84"/>
  <c r="J42" i="84" s="1"/>
  <c r="K57" i="77"/>
  <c r="C38" i="85"/>
  <c r="K59" i="77"/>
  <c r="C48" i="85"/>
  <c r="E33" i="84"/>
  <c r="D34" i="84"/>
  <c r="J32" i="84" s="1"/>
  <c r="D39" i="84"/>
  <c r="J37" i="84" s="1"/>
  <c r="G37" i="84"/>
  <c r="I37" i="84"/>
  <c r="H14" i="88"/>
  <c r="F8" i="84" s="1"/>
  <c r="R13" i="88"/>
  <c r="R11" i="88"/>
  <c r="N10" i="88"/>
  <c r="D17" i="51"/>
  <c r="D16" i="51"/>
  <c r="D45" i="84" l="1"/>
  <c r="F37" i="84"/>
  <c r="E39" i="84"/>
  <c r="D48" i="85"/>
  <c r="C49" i="85"/>
  <c r="I47" i="85" s="1"/>
  <c r="F32" i="84"/>
  <c r="G32" i="84"/>
  <c r="I32" i="84"/>
  <c r="E34" i="84"/>
  <c r="D38" i="85"/>
  <c r="C39" i="85"/>
  <c r="I42" i="84"/>
  <c r="F42" i="84"/>
  <c r="E44" i="84"/>
  <c r="G42" i="84"/>
  <c r="Y10" i="79"/>
  <c r="Z10" i="79" s="1"/>
  <c r="AD10" i="79"/>
  <c r="I37" i="85" l="1"/>
  <c r="H37" i="85"/>
  <c r="F37" i="85"/>
  <c r="K37" i="85" s="1"/>
  <c r="K45" i="84"/>
  <c r="E45" i="84"/>
  <c r="I45" i="84"/>
  <c r="G45" i="84"/>
  <c r="F45" i="84"/>
  <c r="E37" i="85"/>
  <c r="D39" i="85"/>
  <c r="E47" i="85"/>
  <c r="F47" i="85"/>
  <c r="H47" i="85"/>
  <c r="D49" i="85"/>
  <c r="R9" i="88"/>
  <c r="K9" i="88"/>
  <c r="E21" i="77" l="1"/>
  <c r="AE109" i="79" l="1"/>
  <c r="AB109" i="79"/>
  <c r="Y109" i="79"/>
  <c r="X109" i="79"/>
  <c r="Z109" i="79" s="1"/>
  <c r="AD109" i="79"/>
  <c r="AC109" i="79"/>
  <c r="W109" i="79"/>
  <c r="T109" i="79"/>
  <c r="AE108" i="79"/>
  <c r="AB108" i="79"/>
  <c r="Y108" i="79"/>
  <c r="X108" i="79"/>
  <c r="Z108" i="79" s="1"/>
  <c r="AD108" i="79"/>
  <c r="AC108" i="79"/>
  <c r="W108" i="79"/>
  <c r="T108" i="79"/>
  <c r="AE107" i="79"/>
  <c r="AB107" i="79"/>
  <c r="Y107" i="79"/>
  <c r="X107" i="79"/>
  <c r="Z107" i="79" s="1"/>
  <c r="AD107" i="79"/>
  <c r="AC107" i="79"/>
  <c r="W107" i="79"/>
  <c r="T107" i="79"/>
  <c r="AE106" i="79"/>
  <c r="AB106" i="79"/>
  <c r="Y106" i="79"/>
  <c r="X106" i="79"/>
  <c r="Z106" i="79" s="1"/>
  <c r="AD106" i="79"/>
  <c r="AC106" i="79"/>
  <c r="W106" i="79"/>
  <c r="T106" i="79"/>
  <c r="AE105" i="79"/>
  <c r="AB105" i="79"/>
  <c r="Y105" i="79"/>
  <c r="X105" i="79"/>
  <c r="AD105" i="79"/>
  <c r="AC105" i="79"/>
  <c r="W105" i="79"/>
  <c r="T105" i="79"/>
  <c r="AE104" i="79"/>
  <c r="AB104" i="79"/>
  <c r="Y104" i="79"/>
  <c r="X104" i="79"/>
  <c r="AD104" i="79"/>
  <c r="AC104" i="79"/>
  <c r="W104" i="79"/>
  <c r="T104" i="79"/>
  <c r="AE103" i="79"/>
  <c r="AB103" i="79"/>
  <c r="Y103" i="79"/>
  <c r="X103" i="79"/>
  <c r="Z103" i="79" s="1"/>
  <c r="AD103" i="79"/>
  <c r="AC103" i="79"/>
  <c r="W103" i="79"/>
  <c r="T103" i="79"/>
  <c r="AE102" i="79"/>
  <c r="AB102" i="79"/>
  <c r="Y102" i="79"/>
  <c r="X102" i="79"/>
  <c r="Z102" i="79" s="1"/>
  <c r="AD102" i="79"/>
  <c r="AC102" i="79"/>
  <c r="W102" i="79"/>
  <c r="T102" i="79"/>
  <c r="AE101" i="79"/>
  <c r="AB101" i="79"/>
  <c r="Y101" i="79"/>
  <c r="X101" i="79"/>
  <c r="Z101" i="79" s="1"/>
  <c r="AD101" i="79"/>
  <c r="AC101" i="79"/>
  <c r="W101" i="79"/>
  <c r="T101" i="79"/>
  <c r="AE100" i="79"/>
  <c r="AB100" i="79"/>
  <c r="Y100" i="79"/>
  <c r="X100" i="79"/>
  <c r="Z100" i="79" s="1"/>
  <c r="AD100" i="79"/>
  <c r="AC100" i="79"/>
  <c r="W100" i="79"/>
  <c r="T100" i="79"/>
  <c r="AE99" i="79"/>
  <c r="AB99" i="79"/>
  <c r="Y99" i="79"/>
  <c r="X99" i="79"/>
  <c r="Z99" i="79" s="1"/>
  <c r="AD99" i="79"/>
  <c r="AC99" i="79"/>
  <c r="W99" i="79"/>
  <c r="T99" i="79"/>
  <c r="AE98" i="79"/>
  <c r="AB98" i="79"/>
  <c r="Y98" i="79"/>
  <c r="X98" i="79"/>
  <c r="Z98" i="79" s="1"/>
  <c r="AD98" i="79"/>
  <c r="AC98" i="79"/>
  <c r="W98" i="79"/>
  <c r="T98" i="79"/>
  <c r="AE97" i="79"/>
  <c r="AB97" i="79"/>
  <c r="Y97" i="79"/>
  <c r="X97" i="79"/>
  <c r="Z97" i="79" s="1"/>
  <c r="AD97" i="79"/>
  <c r="AC97" i="79"/>
  <c r="W97" i="79"/>
  <c r="T97" i="79"/>
  <c r="AE96" i="79"/>
  <c r="AB96" i="79"/>
  <c r="Y96" i="79"/>
  <c r="X96" i="79"/>
  <c r="Z96" i="79" s="1"/>
  <c r="AD96" i="79"/>
  <c r="AC96" i="79"/>
  <c r="W96" i="79"/>
  <c r="T96" i="79"/>
  <c r="AE95" i="79"/>
  <c r="AB95" i="79"/>
  <c r="Y95" i="79"/>
  <c r="X95" i="79"/>
  <c r="Z95" i="79" s="1"/>
  <c r="AD95" i="79"/>
  <c r="AC95" i="79"/>
  <c r="W95" i="79"/>
  <c r="T95" i="79"/>
  <c r="AE94" i="79"/>
  <c r="AB94" i="79"/>
  <c r="Y94" i="79"/>
  <c r="X94" i="79"/>
  <c r="Z94" i="79" s="1"/>
  <c r="AD94" i="79"/>
  <c r="AC94" i="79"/>
  <c r="W94" i="79"/>
  <c r="T94" i="79"/>
  <c r="AE93" i="79"/>
  <c r="AB93" i="79"/>
  <c r="Y93" i="79"/>
  <c r="X93" i="79"/>
  <c r="Z93" i="79" s="1"/>
  <c r="AD93" i="79"/>
  <c r="AC93" i="79"/>
  <c r="W93" i="79"/>
  <c r="T93" i="79"/>
  <c r="AE92" i="79"/>
  <c r="AB92" i="79"/>
  <c r="Y92" i="79"/>
  <c r="X92" i="79"/>
  <c r="Z92" i="79" s="1"/>
  <c r="AD92" i="79"/>
  <c r="AC92" i="79"/>
  <c r="W92" i="79"/>
  <c r="T92" i="79"/>
  <c r="AE91" i="79"/>
  <c r="AB91" i="79"/>
  <c r="Y91" i="79"/>
  <c r="X91" i="79"/>
  <c r="Z91" i="79" s="1"/>
  <c r="AD91" i="79"/>
  <c r="AC91" i="79"/>
  <c r="W91" i="79"/>
  <c r="T91" i="79"/>
  <c r="AE90" i="79"/>
  <c r="AB90" i="79"/>
  <c r="Y90" i="79"/>
  <c r="X90" i="79"/>
  <c r="Z90" i="79" s="1"/>
  <c r="AD90" i="79"/>
  <c r="AC90" i="79"/>
  <c r="W90" i="79"/>
  <c r="T90" i="79"/>
  <c r="AE89" i="79"/>
  <c r="AB89" i="79"/>
  <c r="Y89" i="79"/>
  <c r="X89" i="79"/>
  <c r="Z89" i="79" s="1"/>
  <c r="AD89" i="79"/>
  <c r="AC89" i="79"/>
  <c r="W89" i="79"/>
  <c r="T89" i="79"/>
  <c r="AE88" i="79"/>
  <c r="AB88" i="79"/>
  <c r="Y88" i="79"/>
  <c r="X88" i="79"/>
  <c r="Z88" i="79" s="1"/>
  <c r="AD88" i="79"/>
  <c r="AC88" i="79"/>
  <c r="W88" i="79"/>
  <c r="T88" i="79"/>
  <c r="AE87" i="79"/>
  <c r="AB87" i="79"/>
  <c r="Y87" i="79"/>
  <c r="X87" i="79"/>
  <c r="Z87" i="79" s="1"/>
  <c r="AD87" i="79"/>
  <c r="AC87" i="79"/>
  <c r="W87" i="79"/>
  <c r="T87" i="79"/>
  <c r="AE86" i="79"/>
  <c r="AB86" i="79"/>
  <c r="Y86" i="79"/>
  <c r="X86" i="79"/>
  <c r="Z86" i="79" s="1"/>
  <c r="AD86" i="79"/>
  <c r="AC86" i="79"/>
  <c r="W86" i="79"/>
  <c r="T86" i="79"/>
  <c r="AE85" i="79"/>
  <c r="AB85" i="79"/>
  <c r="Y85" i="79"/>
  <c r="X85" i="79"/>
  <c r="AD85" i="79"/>
  <c r="AC85" i="79"/>
  <c r="W85" i="79"/>
  <c r="T85" i="79"/>
  <c r="AE84" i="79"/>
  <c r="AB84" i="79"/>
  <c r="Y84" i="79"/>
  <c r="X84" i="79"/>
  <c r="AD84" i="79"/>
  <c r="AC84" i="79"/>
  <c r="W84" i="79"/>
  <c r="T84" i="79"/>
  <c r="AE83" i="79"/>
  <c r="AB83" i="79"/>
  <c r="Y83" i="79"/>
  <c r="X83" i="79"/>
  <c r="AD83" i="79"/>
  <c r="AC83" i="79"/>
  <c r="W83" i="79"/>
  <c r="T83" i="79"/>
  <c r="AE82" i="79"/>
  <c r="AB82" i="79"/>
  <c r="Y82" i="79"/>
  <c r="X82" i="79"/>
  <c r="AD82" i="79"/>
  <c r="AC82" i="79"/>
  <c r="W82" i="79"/>
  <c r="T82" i="79"/>
  <c r="AE81" i="79"/>
  <c r="AB81" i="79"/>
  <c r="Y81" i="79"/>
  <c r="X81" i="79"/>
  <c r="AD81" i="79"/>
  <c r="AC81" i="79"/>
  <c r="W81" i="79"/>
  <c r="T81" i="79"/>
  <c r="AE80" i="79"/>
  <c r="AB80" i="79"/>
  <c r="Y80" i="79"/>
  <c r="X80" i="79"/>
  <c r="AD80" i="79"/>
  <c r="AC80" i="79"/>
  <c r="W80" i="79"/>
  <c r="T80" i="79"/>
  <c r="AE79" i="79"/>
  <c r="AB79" i="79"/>
  <c r="Y79" i="79"/>
  <c r="X79" i="79"/>
  <c r="AD79" i="79"/>
  <c r="AC79" i="79"/>
  <c r="W79" i="79"/>
  <c r="T79" i="79"/>
  <c r="AE78" i="79"/>
  <c r="AB78" i="79"/>
  <c r="Y78" i="79"/>
  <c r="X78" i="79"/>
  <c r="AD78" i="79"/>
  <c r="AC78" i="79"/>
  <c r="W78" i="79"/>
  <c r="T78" i="79"/>
  <c r="AE77" i="79"/>
  <c r="AB77" i="79"/>
  <c r="Y77" i="79"/>
  <c r="X77" i="79"/>
  <c r="AD77" i="79"/>
  <c r="AC77" i="79"/>
  <c r="W77" i="79"/>
  <c r="T77" i="79"/>
  <c r="AE76" i="79"/>
  <c r="AB76" i="79"/>
  <c r="Y76" i="79"/>
  <c r="X76" i="79"/>
  <c r="AD76" i="79"/>
  <c r="AC76" i="79"/>
  <c r="W76" i="79"/>
  <c r="T76" i="79"/>
  <c r="AE75" i="79"/>
  <c r="AB75" i="79"/>
  <c r="Y75" i="79"/>
  <c r="X75" i="79"/>
  <c r="AD75" i="79"/>
  <c r="AC75" i="79"/>
  <c r="W75" i="79"/>
  <c r="T75" i="79"/>
  <c r="AE74" i="79"/>
  <c r="AB74" i="79"/>
  <c r="Y74" i="79"/>
  <c r="X74" i="79"/>
  <c r="AD74" i="79"/>
  <c r="AC74" i="79"/>
  <c r="W74" i="79"/>
  <c r="T74" i="79"/>
  <c r="AE73" i="79"/>
  <c r="AB73" i="79"/>
  <c r="Y73" i="79"/>
  <c r="X73" i="79"/>
  <c r="AD73" i="79"/>
  <c r="AC73" i="79"/>
  <c r="W73" i="79"/>
  <c r="T73" i="79"/>
  <c r="AE72" i="79"/>
  <c r="AB72" i="79"/>
  <c r="Y72" i="79"/>
  <c r="X72" i="79"/>
  <c r="AD72" i="79"/>
  <c r="AC72" i="79"/>
  <c r="W72" i="79"/>
  <c r="T72" i="79"/>
  <c r="AE71" i="79"/>
  <c r="AB71" i="79"/>
  <c r="Y71" i="79"/>
  <c r="X71" i="79"/>
  <c r="AD71" i="79"/>
  <c r="AC71" i="79"/>
  <c r="W71" i="79"/>
  <c r="T71" i="79"/>
  <c r="AE70" i="79"/>
  <c r="AB70" i="79"/>
  <c r="Y70" i="79"/>
  <c r="X70" i="79"/>
  <c r="AD70" i="79"/>
  <c r="AC70" i="79"/>
  <c r="W70" i="79"/>
  <c r="T70" i="79"/>
  <c r="AE69" i="79"/>
  <c r="AB69" i="79"/>
  <c r="Y69" i="79"/>
  <c r="X69" i="79"/>
  <c r="AD69" i="79"/>
  <c r="AC69" i="79"/>
  <c r="W69" i="79"/>
  <c r="T69" i="79"/>
  <c r="AE68" i="79"/>
  <c r="AB68" i="79"/>
  <c r="Y68" i="79"/>
  <c r="X68" i="79"/>
  <c r="AD68" i="79"/>
  <c r="AC68" i="79"/>
  <c r="W68" i="79"/>
  <c r="T68" i="79"/>
  <c r="AE67" i="79"/>
  <c r="AB67" i="79"/>
  <c r="Y67" i="79"/>
  <c r="X67" i="79"/>
  <c r="AD67" i="79"/>
  <c r="AC67" i="79"/>
  <c r="W67" i="79"/>
  <c r="T67" i="79"/>
  <c r="AE66" i="79"/>
  <c r="AB66" i="79"/>
  <c r="Y66" i="79"/>
  <c r="X66" i="79"/>
  <c r="AD66" i="79"/>
  <c r="AC66" i="79"/>
  <c r="W66" i="79"/>
  <c r="T66" i="79"/>
  <c r="AE65" i="79"/>
  <c r="AB65" i="79"/>
  <c r="Y65" i="79"/>
  <c r="X65" i="79"/>
  <c r="AD65" i="79"/>
  <c r="AC65" i="79"/>
  <c r="W65" i="79"/>
  <c r="T65" i="79"/>
  <c r="AE64" i="79"/>
  <c r="AB64" i="79"/>
  <c r="Y64" i="79"/>
  <c r="X64" i="79"/>
  <c r="AD64" i="79"/>
  <c r="AC64" i="79"/>
  <c r="W64" i="79"/>
  <c r="T64" i="79"/>
  <c r="AE63" i="79"/>
  <c r="AB63" i="79"/>
  <c r="Y63" i="79"/>
  <c r="X63" i="79"/>
  <c r="AD63" i="79"/>
  <c r="AC63" i="79"/>
  <c r="W63" i="79"/>
  <c r="T63" i="79"/>
  <c r="AE62" i="79"/>
  <c r="AB62" i="79"/>
  <c r="Y62" i="79"/>
  <c r="X62" i="79"/>
  <c r="AD62" i="79"/>
  <c r="AC62" i="79"/>
  <c r="W62" i="79"/>
  <c r="T62" i="79"/>
  <c r="AE61" i="79"/>
  <c r="AB61" i="79"/>
  <c r="Y61" i="79"/>
  <c r="X61" i="79"/>
  <c r="AD61" i="79"/>
  <c r="AC61" i="79"/>
  <c r="W61" i="79"/>
  <c r="T61" i="79"/>
  <c r="AE60" i="79"/>
  <c r="AB60" i="79"/>
  <c r="Y60" i="79"/>
  <c r="X60" i="79"/>
  <c r="AD60" i="79"/>
  <c r="AC60" i="79"/>
  <c r="W60" i="79"/>
  <c r="T60" i="79"/>
  <c r="AE59" i="79"/>
  <c r="AB59" i="79"/>
  <c r="Y59" i="79"/>
  <c r="X59" i="79"/>
  <c r="AD59" i="79"/>
  <c r="AC59" i="79"/>
  <c r="W59" i="79"/>
  <c r="T59" i="79"/>
  <c r="AE58" i="79"/>
  <c r="AB58" i="79"/>
  <c r="Y58" i="79"/>
  <c r="X58" i="79"/>
  <c r="AD58" i="79"/>
  <c r="AC58" i="79"/>
  <c r="W58" i="79"/>
  <c r="T58" i="79"/>
  <c r="AE57" i="79"/>
  <c r="AB57" i="79"/>
  <c r="Y57" i="79"/>
  <c r="X57" i="79"/>
  <c r="AD57" i="79"/>
  <c r="AC57" i="79"/>
  <c r="W57" i="79"/>
  <c r="T57" i="79"/>
  <c r="AE56" i="79"/>
  <c r="AB56" i="79"/>
  <c r="Y56" i="79"/>
  <c r="X56" i="79"/>
  <c r="AD56" i="79"/>
  <c r="AC56" i="79"/>
  <c r="W56" i="79"/>
  <c r="T56" i="79"/>
  <c r="AE55" i="79"/>
  <c r="AB55" i="79"/>
  <c r="Y55" i="79"/>
  <c r="X55" i="79"/>
  <c r="Z55" i="79" s="1"/>
  <c r="AD55" i="79"/>
  <c r="AC55" i="79"/>
  <c r="W55" i="79"/>
  <c r="T55" i="79"/>
  <c r="AE54" i="79"/>
  <c r="AB54" i="79"/>
  <c r="Y54" i="79"/>
  <c r="X54" i="79"/>
  <c r="Z54" i="79" s="1"/>
  <c r="AD54" i="79"/>
  <c r="AC54" i="79"/>
  <c r="W54" i="79"/>
  <c r="T54" i="79"/>
  <c r="AE53" i="79"/>
  <c r="AB53" i="79"/>
  <c r="Y53" i="79"/>
  <c r="X53" i="79"/>
  <c r="Z53" i="79" s="1"/>
  <c r="AD53" i="79"/>
  <c r="AC53" i="79"/>
  <c r="W53" i="79"/>
  <c r="T53" i="79"/>
  <c r="AE52" i="79"/>
  <c r="AB52" i="79"/>
  <c r="Y52" i="79"/>
  <c r="X52" i="79"/>
  <c r="Z52" i="79" s="1"/>
  <c r="AD52" i="79"/>
  <c r="AC52" i="79"/>
  <c r="W52" i="79"/>
  <c r="T52" i="79"/>
  <c r="AE51" i="79"/>
  <c r="AB51" i="79"/>
  <c r="Y51" i="79"/>
  <c r="X51" i="79"/>
  <c r="Z51" i="79" s="1"/>
  <c r="AD51" i="79"/>
  <c r="AC51" i="79"/>
  <c r="W51" i="79"/>
  <c r="T51" i="79"/>
  <c r="AE50" i="79"/>
  <c r="AB50" i="79"/>
  <c r="Y50" i="79"/>
  <c r="X50" i="79"/>
  <c r="Z50" i="79" s="1"/>
  <c r="AD50" i="79"/>
  <c r="AC50" i="79"/>
  <c r="W50" i="79"/>
  <c r="T50" i="79"/>
  <c r="AE49" i="79"/>
  <c r="AB49" i="79"/>
  <c r="Y49" i="79"/>
  <c r="X49" i="79"/>
  <c r="Z49" i="79" s="1"/>
  <c r="AD49" i="79"/>
  <c r="AC49" i="79"/>
  <c r="W49" i="79"/>
  <c r="T49" i="79"/>
  <c r="AE48" i="79"/>
  <c r="AB48" i="79"/>
  <c r="Y48" i="79"/>
  <c r="X48" i="79"/>
  <c r="AD48" i="79"/>
  <c r="AC48" i="79"/>
  <c r="W48" i="79"/>
  <c r="T48" i="79"/>
  <c r="AE47" i="79"/>
  <c r="AB47" i="79"/>
  <c r="Y47" i="79"/>
  <c r="X47" i="79"/>
  <c r="Z47" i="79" s="1"/>
  <c r="AD47" i="79"/>
  <c r="AC47" i="79"/>
  <c r="W47" i="79"/>
  <c r="T47" i="79"/>
  <c r="AE46" i="79"/>
  <c r="AB46" i="79"/>
  <c r="Y46" i="79"/>
  <c r="X46" i="79"/>
  <c r="Z46" i="79" s="1"/>
  <c r="AD46" i="79"/>
  <c r="AC46" i="79"/>
  <c r="W46" i="79"/>
  <c r="T46" i="79"/>
  <c r="AE45" i="79"/>
  <c r="AB45" i="79"/>
  <c r="Y45" i="79"/>
  <c r="X45" i="79"/>
  <c r="Z45" i="79" s="1"/>
  <c r="AD45" i="79"/>
  <c r="AC45" i="79"/>
  <c r="W45" i="79"/>
  <c r="T45" i="79"/>
  <c r="AE44" i="79"/>
  <c r="AB44" i="79"/>
  <c r="Y44" i="79"/>
  <c r="X44" i="79"/>
  <c r="Z44" i="79" s="1"/>
  <c r="AD44" i="79"/>
  <c r="AC44" i="79"/>
  <c r="W44" i="79"/>
  <c r="T44" i="79"/>
  <c r="AE43" i="79"/>
  <c r="AB43" i="79"/>
  <c r="Y43" i="79"/>
  <c r="X43" i="79"/>
  <c r="AD43" i="79"/>
  <c r="AC43" i="79"/>
  <c r="W43" i="79"/>
  <c r="T43" i="79"/>
  <c r="AE42" i="79"/>
  <c r="AB42" i="79"/>
  <c r="Y42" i="79"/>
  <c r="X42" i="79"/>
  <c r="AD42" i="79"/>
  <c r="AC42" i="79"/>
  <c r="W42" i="79"/>
  <c r="T42" i="79"/>
  <c r="AE41" i="79"/>
  <c r="AB41" i="79"/>
  <c r="Y41" i="79"/>
  <c r="X41" i="79"/>
  <c r="AD41" i="79"/>
  <c r="AC41" i="79"/>
  <c r="W41" i="79"/>
  <c r="T41" i="79"/>
  <c r="AE40" i="79"/>
  <c r="AB40" i="79"/>
  <c r="Y40" i="79"/>
  <c r="X40" i="79"/>
  <c r="AD40" i="79"/>
  <c r="AC40" i="79"/>
  <c r="W40" i="79"/>
  <c r="T40" i="79"/>
  <c r="AE39" i="79"/>
  <c r="AB39" i="79"/>
  <c r="Y39" i="79"/>
  <c r="X39" i="79"/>
  <c r="AD39" i="79"/>
  <c r="AC39" i="79"/>
  <c r="W39" i="79"/>
  <c r="T39" i="79"/>
  <c r="AE38" i="79"/>
  <c r="AB38" i="79"/>
  <c r="Y38" i="79"/>
  <c r="X38" i="79"/>
  <c r="AD38" i="79"/>
  <c r="AC38" i="79"/>
  <c r="W38" i="79"/>
  <c r="T38" i="79"/>
  <c r="AE37" i="79"/>
  <c r="AB37" i="79"/>
  <c r="Y37" i="79"/>
  <c r="X37" i="79"/>
  <c r="AD37" i="79"/>
  <c r="AC37" i="79"/>
  <c r="W37" i="79"/>
  <c r="T37" i="79"/>
  <c r="AE36" i="79"/>
  <c r="AB36" i="79"/>
  <c r="Y36" i="79"/>
  <c r="X36" i="79"/>
  <c r="AD36" i="79"/>
  <c r="AC36" i="79"/>
  <c r="W36" i="79"/>
  <c r="T36" i="79"/>
  <c r="AE35" i="79"/>
  <c r="AB35" i="79"/>
  <c r="Y35" i="79"/>
  <c r="X35" i="79"/>
  <c r="AD35" i="79"/>
  <c r="AC35" i="79"/>
  <c r="W35" i="79"/>
  <c r="T35" i="79"/>
  <c r="AE34" i="79"/>
  <c r="AB34" i="79"/>
  <c r="Y34" i="79"/>
  <c r="X34" i="79"/>
  <c r="AD34" i="79"/>
  <c r="AC34" i="79"/>
  <c r="W34" i="79"/>
  <c r="T34" i="79"/>
  <c r="AE33" i="79"/>
  <c r="AB33" i="79"/>
  <c r="Y33" i="79"/>
  <c r="X33" i="79"/>
  <c r="AD33" i="79"/>
  <c r="AC33" i="79"/>
  <c r="W33" i="79"/>
  <c r="T33" i="79"/>
  <c r="AE32" i="79"/>
  <c r="AB32" i="79"/>
  <c r="Y32" i="79"/>
  <c r="X32" i="79"/>
  <c r="AD32" i="79"/>
  <c r="AC32" i="79"/>
  <c r="W32" i="79"/>
  <c r="T32" i="79"/>
  <c r="AE31" i="79"/>
  <c r="AB31" i="79"/>
  <c r="Y31" i="79"/>
  <c r="X31" i="79"/>
  <c r="AD31" i="79"/>
  <c r="AC31" i="79"/>
  <c r="W31" i="79"/>
  <c r="T31" i="79"/>
  <c r="AE30" i="79"/>
  <c r="AB30" i="79"/>
  <c r="Y30" i="79"/>
  <c r="X30" i="79"/>
  <c r="AD30" i="79"/>
  <c r="AC30" i="79"/>
  <c r="W30" i="79"/>
  <c r="T30" i="79"/>
  <c r="AE29" i="79"/>
  <c r="AB29" i="79"/>
  <c r="Y29" i="79"/>
  <c r="X29" i="79"/>
  <c r="AD29" i="79"/>
  <c r="AC29" i="79"/>
  <c r="W29" i="79"/>
  <c r="T29" i="79"/>
  <c r="AE28" i="79"/>
  <c r="AB28" i="79"/>
  <c r="Y28" i="79"/>
  <c r="X28" i="79"/>
  <c r="AD28" i="79"/>
  <c r="AC28" i="79"/>
  <c r="W28" i="79"/>
  <c r="T28" i="79"/>
  <c r="AE27" i="79"/>
  <c r="AB27" i="79"/>
  <c r="Y27" i="79"/>
  <c r="X27" i="79"/>
  <c r="AD27" i="79"/>
  <c r="AC27" i="79"/>
  <c r="W27" i="79"/>
  <c r="T27" i="79"/>
  <c r="AE26" i="79"/>
  <c r="AB26" i="79"/>
  <c r="Y26" i="79"/>
  <c r="X26" i="79"/>
  <c r="AD26" i="79"/>
  <c r="AC26" i="79"/>
  <c r="W26" i="79"/>
  <c r="T26" i="79"/>
  <c r="AE25" i="79"/>
  <c r="AB25" i="79"/>
  <c r="Y25" i="79"/>
  <c r="X25" i="79"/>
  <c r="AD25" i="79"/>
  <c r="AC25" i="79"/>
  <c r="W25" i="79"/>
  <c r="T25" i="79"/>
  <c r="AE24" i="79"/>
  <c r="AB24" i="79"/>
  <c r="Y24" i="79"/>
  <c r="X24" i="79"/>
  <c r="AD24" i="79"/>
  <c r="AC24" i="79"/>
  <c r="W24" i="79"/>
  <c r="T24" i="79"/>
  <c r="AE23" i="79"/>
  <c r="AB23" i="79"/>
  <c r="Y23" i="79"/>
  <c r="X23" i="79"/>
  <c r="AD23" i="79"/>
  <c r="AC23" i="79"/>
  <c r="W23" i="79"/>
  <c r="T23" i="79"/>
  <c r="AE22" i="79"/>
  <c r="AB22" i="79"/>
  <c r="Y22" i="79"/>
  <c r="X22" i="79"/>
  <c r="AD22" i="79"/>
  <c r="AC22" i="79"/>
  <c r="W22" i="79"/>
  <c r="T22" i="79"/>
  <c r="AE21" i="79"/>
  <c r="AB21" i="79"/>
  <c r="Y21" i="79"/>
  <c r="X21" i="79"/>
  <c r="AD21" i="79"/>
  <c r="AC21" i="79"/>
  <c r="W21" i="79"/>
  <c r="T21" i="79"/>
  <c r="AE20" i="79"/>
  <c r="AB20" i="79"/>
  <c r="Y20" i="79"/>
  <c r="X20" i="79"/>
  <c r="AD20" i="79"/>
  <c r="AC20" i="79"/>
  <c r="W20" i="79"/>
  <c r="T20" i="79"/>
  <c r="AE19" i="79"/>
  <c r="AB19" i="79"/>
  <c r="Y19" i="79"/>
  <c r="X19" i="79"/>
  <c r="AD19" i="79"/>
  <c r="AC19" i="79"/>
  <c r="W19" i="79"/>
  <c r="T19" i="79"/>
  <c r="AE18" i="79"/>
  <c r="AB18" i="79"/>
  <c r="Y18" i="79"/>
  <c r="X18" i="79"/>
  <c r="AD18" i="79"/>
  <c r="AC18" i="79"/>
  <c r="W18" i="79"/>
  <c r="T18" i="79"/>
  <c r="AE17" i="79"/>
  <c r="AB17" i="79"/>
  <c r="Y17" i="79"/>
  <c r="X17" i="79"/>
  <c r="AD17" i="79"/>
  <c r="AC17" i="79"/>
  <c r="W17" i="79"/>
  <c r="T17" i="79"/>
  <c r="AE16" i="79"/>
  <c r="AB16" i="79"/>
  <c r="Y16" i="79"/>
  <c r="X16" i="79"/>
  <c r="AD16" i="79"/>
  <c r="AC16" i="79"/>
  <c r="W16" i="79"/>
  <c r="T16" i="79"/>
  <c r="AE15" i="79"/>
  <c r="AB15" i="79"/>
  <c r="Y15" i="79"/>
  <c r="X15" i="79"/>
  <c r="AD15" i="79"/>
  <c r="AC15" i="79"/>
  <c r="W15" i="79"/>
  <c r="T15" i="79"/>
  <c r="AE14" i="79"/>
  <c r="AB14" i="79"/>
  <c r="I54" i="77" s="1"/>
  <c r="Y14" i="79"/>
  <c r="X14" i="79"/>
  <c r="AD14" i="79"/>
  <c r="AC14" i="79"/>
  <c r="W14" i="79"/>
  <c r="G54" i="77" s="1"/>
  <c r="T14" i="79"/>
  <c r="AE13" i="79"/>
  <c r="AB13" i="79"/>
  <c r="I53" i="77" s="1"/>
  <c r="Y13" i="79"/>
  <c r="X13" i="79"/>
  <c r="AD13" i="79"/>
  <c r="AC13" i="79"/>
  <c r="W13" i="79"/>
  <c r="G53" i="77" s="1"/>
  <c r="T13" i="79"/>
  <c r="AE12" i="79"/>
  <c r="AB12" i="79"/>
  <c r="I52" i="77" s="1"/>
  <c r="Y12" i="79"/>
  <c r="X12" i="79"/>
  <c r="AD12" i="79"/>
  <c r="AC12" i="79"/>
  <c r="W12" i="79"/>
  <c r="G52" i="77" s="1"/>
  <c r="T12" i="79"/>
  <c r="AE11" i="79"/>
  <c r="AB11" i="79"/>
  <c r="I51" i="77" s="1"/>
  <c r="Y11" i="79"/>
  <c r="X11" i="79"/>
  <c r="AD11" i="79"/>
  <c r="AC11" i="79"/>
  <c r="W11" i="79"/>
  <c r="G51" i="77" s="1"/>
  <c r="T11" i="79"/>
  <c r="AE10" i="79"/>
  <c r="Z36" i="79" l="1"/>
  <c r="Z37" i="79"/>
  <c r="Z38" i="79"/>
  <c r="Z39" i="79"/>
  <c r="Z40" i="79"/>
  <c r="Z41" i="79"/>
  <c r="Z42" i="79"/>
  <c r="Z43" i="79"/>
  <c r="Z48" i="79"/>
  <c r="Z56" i="79"/>
  <c r="Z57" i="79"/>
  <c r="Z58" i="79"/>
  <c r="Z59" i="79"/>
  <c r="Z60" i="79"/>
  <c r="Z61" i="79"/>
  <c r="Z62" i="79"/>
  <c r="Z63" i="79"/>
  <c r="Z64" i="79"/>
  <c r="Z65" i="79"/>
  <c r="Z66" i="79"/>
  <c r="Z67" i="79"/>
  <c r="Z68" i="79"/>
  <c r="Z69" i="79"/>
  <c r="Z70" i="79"/>
  <c r="Z71" i="79"/>
  <c r="Z72" i="79"/>
  <c r="Z73" i="79"/>
  <c r="Z74" i="79"/>
  <c r="Z75" i="79"/>
  <c r="Z77" i="79"/>
  <c r="Z78" i="79"/>
  <c r="Z79" i="79"/>
  <c r="Z85" i="79"/>
  <c r="Z80" i="79"/>
  <c r="Z81" i="79"/>
  <c r="Z82" i="79"/>
  <c r="Z83" i="79"/>
  <c r="Z84" i="79"/>
  <c r="Z104" i="79"/>
  <c r="Z105" i="79"/>
  <c r="Z12" i="79"/>
  <c r="Z13" i="79"/>
  <c r="K53" i="77" s="1"/>
  <c r="Z14" i="79"/>
  <c r="Z15" i="79"/>
  <c r="Z16" i="79"/>
  <c r="Z17" i="79"/>
  <c r="Z18" i="79"/>
  <c r="Z19" i="79"/>
  <c r="Z20" i="79"/>
  <c r="Z21" i="79"/>
  <c r="Z22" i="79"/>
  <c r="Z23" i="79"/>
  <c r="Z24" i="79"/>
  <c r="Z25" i="79"/>
  <c r="Z26" i="79"/>
  <c r="Z27" i="79"/>
  <c r="Z28" i="79"/>
  <c r="Z29" i="79"/>
  <c r="Z30" i="79"/>
  <c r="Z31" i="79"/>
  <c r="Z32" i="79"/>
  <c r="Z33" i="79"/>
  <c r="Z34" i="79"/>
  <c r="AI34" i="79" s="1"/>
  <c r="Z35" i="79"/>
  <c r="Z76" i="79"/>
  <c r="Z11" i="79"/>
  <c r="I50" i="77"/>
  <c r="K51" i="77"/>
  <c r="L12" i="88"/>
  <c r="M12" i="88" s="1"/>
  <c r="E14" i="88"/>
  <c r="AI36" i="79"/>
  <c r="P110" i="79"/>
  <c r="AI95" i="79"/>
  <c r="AI51" i="79"/>
  <c r="AI47" i="79"/>
  <c r="AI99" i="79"/>
  <c r="K54" i="77"/>
  <c r="AI45" i="79"/>
  <c r="AI107" i="79"/>
  <c r="K52" i="77"/>
  <c r="AI54" i="79"/>
  <c r="AI66" i="79" l="1"/>
  <c r="AI73" i="79"/>
  <c r="AI76" i="79"/>
  <c r="B8" i="84"/>
  <c r="E8" i="84"/>
  <c r="K50" i="77"/>
  <c r="AI10" i="79"/>
  <c r="L14" i="88"/>
  <c r="O12" i="88"/>
  <c r="R12" i="88"/>
  <c r="AI21" i="79"/>
  <c r="AI46" i="79"/>
  <c r="AI13" i="79"/>
  <c r="AI53" i="79"/>
  <c r="AI92" i="79"/>
  <c r="AI24" i="79"/>
  <c r="AI57" i="79"/>
  <c r="AI20" i="79"/>
  <c r="AI28" i="79"/>
  <c r="AI83" i="79"/>
  <c r="AI108" i="79"/>
  <c r="AI100" i="79"/>
  <c r="AI42" i="79"/>
  <c r="AI78" i="79"/>
  <c r="AI59" i="79"/>
  <c r="AI25" i="79"/>
  <c r="AI37" i="79"/>
  <c r="AI106" i="79"/>
  <c r="AI102" i="79"/>
  <c r="AI86" i="79"/>
  <c r="AI74" i="79"/>
  <c r="AI19" i="79"/>
  <c r="AI89" i="79"/>
  <c r="AI81" i="79"/>
  <c r="AI62" i="79"/>
  <c r="AI87" i="79"/>
  <c r="AI14" i="79"/>
  <c r="AI38" i="79"/>
  <c r="AI33" i="79"/>
  <c r="AI56" i="79"/>
  <c r="AI17" i="79"/>
  <c r="AI71" i="79"/>
  <c r="AI22" i="79"/>
  <c r="AI72" i="79"/>
  <c r="AI104" i="79"/>
  <c r="AI48" i="79"/>
  <c r="AI67" i="79"/>
  <c r="AI58" i="79"/>
  <c r="AI70" i="79"/>
  <c r="AI75" i="79"/>
  <c r="AI41" i="79"/>
  <c r="AI12" i="79"/>
  <c r="AI91" i="79"/>
  <c r="AI82" i="79"/>
  <c r="AI49" i="79"/>
  <c r="AI103" i="79"/>
  <c r="AI98" i="79"/>
  <c r="AI65" i="79"/>
  <c r="AI109" i="79"/>
  <c r="AI15" i="79"/>
  <c r="AI44" i="79"/>
  <c r="AI27" i="79"/>
  <c r="AI39" i="79"/>
  <c r="AI23" i="79"/>
  <c r="AI35" i="79"/>
  <c r="AI97" i="79"/>
  <c r="AI84" i="79"/>
  <c r="AI79" i="79"/>
  <c r="AI16" i="79"/>
  <c r="AI80" i="79"/>
  <c r="AI32" i="79"/>
  <c r="AI61" i="79"/>
  <c r="AI55" i="79"/>
  <c r="AI93" i="79"/>
  <c r="AI63" i="79"/>
  <c r="AI30" i="79"/>
  <c r="AI31" i="79"/>
  <c r="AI88" i="79"/>
  <c r="AI85" i="79"/>
  <c r="AI50" i="79"/>
  <c r="AI90" i="79"/>
  <c r="AI26" i="79"/>
  <c r="AI94" i="79"/>
  <c r="AI43" i="79"/>
  <c r="AI29" i="79"/>
  <c r="AI18" i="79"/>
  <c r="AI11" i="79"/>
  <c r="K58" i="77" l="1"/>
  <c r="C43" i="85"/>
  <c r="G8" i="84"/>
  <c r="D22" i="84"/>
  <c r="F22" i="84" s="1"/>
  <c r="M17" i="84"/>
  <c r="O17" i="84" s="1"/>
  <c r="Q10" i="88" a="1"/>
  <c r="Q10" i="88" s="1"/>
  <c r="M10" i="88"/>
  <c r="O10" i="88" s="1"/>
  <c r="O14" i="88" s="1"/>
  <c r="AF110" i="79"/>
  <c r="AI96" i="79"/>
  <c r="AI60" i="79"/>
  <c r="AI77" i="79"/>
  <c r="AI69" i="79"/>
  <c r="AI68" i="79"/>
  <c r="AI105" i="79"/>
  <c r="AI52" i="79"/>
  <c r="AI101" i="79"/>
  <c r="AI64" i="79"/>
  <c r="AI40" i="79"/>
  <c r="G11" i="85" l="1"/>
  <c r="D11" i="85"/>
  <c r="I17" i="84"/>
  <c r="G22" i="84"/>
  <c r="E22" i="84"/>
  <c r="D43" i="85"/>
  <c r="C44" i="85"/>
  <c r="I42" i="85" s="1"/>
  <c r="F29" i="77"/>
  <c r="I11" i="85"/>
  <c r="K56" i="77"/>
  <c r="R10" i="88"/>
  <c r="AI110" i="79"/>
  <c r="I22" i="84" l="1"/>
  <c r="M22" i="84"/>
  <c r="K22" i="84"/>
  <c r="L22" i="84"/>
  <c r="N22" i="84" s="1"/>
  <c r="R19" i="85"/>
  <c r="D18" i="85"/>
  <c r="D19" i="85" s="1"/>
  <c r="Q19" i="85"/>
  <c r="S19" i="85"/>
  <c r="L11" i="85"/>
  <c r="D44" i="85"/>
  <c r="D50" i="85" s="1"/>
  <c r="F42" i="85"/>
  <c r="F50" i="85" s="1"/>
  <c r="J50" i="85"/>
  <c r="H42" i="85"/>
  <c r="H50" i="85" s="1"/>
  <c r="E42" i="85"/>
  <c r="E50" i="85" s="1"/>
  <c r="C50" i="85"/>
  <c r="E23" i="84"/>
  <c r="P22" i="84"/>
  <c r="Q22" i="84" s="1"/>
  <c r="K27" i="77"/>
  <c r="H11" i="85"/>
  <c r="C29" i="85"/>
  <c r="E29" i="85" s="1"/>
  <c r="R14" i="88"/>
  <c r="P23" i="84" l="1"/>
  <c r="M23" i="84"/>
  <c r="D29" i="85"/>
  <c r="F29" i="85"/>
  <c r="F19" i="85"/>
  <c r="G29" i="85"/>
  <c r="F30" i="77"/>
  <c r="F31" i="77" s="1"/>
  <c r="H29" i="85" l="1"/>
  <c r="O29" i="85"/>
  <c r="P29" i="85" s="1"/>
  <c r="L29" i="85"/>
  <c r="J29" i="85"/>
  <c r="K29" i="85"/>
  <c r="M29" i="85" s="1"/>
  <c r="C30" i="85"/>
  <c r="D23" i="84"/>
  <c r="Q23" i="84" s="1"/>
  <c r="K42" i="85" l="1"/>
  <c r="G50" i="85"/>
  <c r="K47" i="85"/>
  <c r="G44" i="77"/>
  <c r="G29" i="77"/>
  <c r="G30" i="77"/>
  <c r="R5" i="84"/>
  <c r="F23" i="84"/>
  <c r="G31" i="77"/>
  <c r="D30" i="85" l="1"/>
  <c r="K50" i="85"/>
  <c r="I50" i="85"/>
  <c r="F45" i="77"/>
  <c r="L30" i="85" l="1"/>
  <c r="O30" i="85"/>
  <c r="P30" i="85" s="1"/>
  <c r="F30" i="85"/>
  <c r="G45" i="77"/>
  <c r="H30" i="85" l="1"/>
  <c r="I29" i="85" s="1"/>
  <c r="K30" i="85"/>
  <c r="M30" i="85" s="1"/>
  <c r="M11" i="85"/>
  <c r="K29" i="77" s="1"/>
  <c r="K28" i="77"/>
  <c r="N11" i="85" l="1"/>
  <c r="K30" i="77" s="1"/>
  <c r="Q11" i="85"/>
  <c r="K36" i="77" s="1"/>
  <c r="K37" i="77" s="1"/>
  <c r="O11" i="85"/>
  <c r="K31" i="77"/>
  <c r="P11" i="85"/>
  <c r="K35" i="77"/>
  <c r="G23" i="84" l="1"/>
  <c r="H22" i="84" l="1"/>
  <c r="I23" i="84" s="1"/>
  <c r="L23" i="84"/>
  <c r="N23" i="84" s="1"/>
  <c r="L32" i="84"/>
  <c r="L42" i="84"/>
  <c r="J22" i="84" l="1"/>
  <c r="Q8" i="84"/>
  <c r="L37" i="84"/>
  <c r="H45" i="84"/>
  <c r="R8" i="84"/>
  <c r="T5" i="84"/>
  <c r="J45" i="84" l="1"/>
  <c r="L45"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C18" authorId="0" shapeId="0" xr:uid="{3AFA2894-9CE9-4237-AD1A-269F8C4EBA3A}">
      <text>
        <r>
          <rPr>
            <b/>
            <sz val="12"/>
            <color indexed="81"/>
            <rFont val="Calibri"/>
            <family val="2"/>
            <scheme val="minor"/>
          </rPr>
          <t xml:space="preserve">Veuillez contacter le service instructeur si le nombre de partenaire dépasse le nombre d'encarts présents dans le présent plan de financement.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2" authorId="0" shapeId="0" xr:uid="{0FE3DFBC-E439-48DD-A484-9DA64CFB9A6E}">
      <text>
        <r>
          <rPr>
            <sz val="9"/>
            <color indexed="81"/>
            <rFont val="Tahoma"/>
            <family val="2"/>
          </rPr>
          <t>Consultez le guide du porteur en cas d'interrogations sur le fonctionnement des OCS</t>
        </r>
      </text>
    </comment>
    <comment ref="B16" authorId="0" shapeId="0" xr:uid="{260A4663-A9D6-4BEE-A656-90A0DFFDABEE}">
      <text>
        <r>
          <rPr>
            <b/>
            <sz val="9"/>
            <color indexed="81"/>
            <rFont val="Calibri"/>
            <family val="2"/>
            <scheme val="minor"/>
          </rPr>
          <t xml:space="preserve">Attention 
</t>
        </r>
        <r>
          <rPr>
            <sz val="9"/>
            <color indexed="81"/>
            <rFont val="Calibri"/>
            <family val="2"/>
            <scheme val="minor"/>
          </rPr>
          <t>Sur cette intervention, il n'est pas possible de cumuler les deux types d'actions.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N8" authorId="0" shapeId="0" xr:uid="{3B164450-101A-4D53-8237-DDEB3CE1D2D0}">
      <text>
        <r>
          <rPr>
            <sz val="9"/>
            <color rgb="FF000000"/>
            <rFont val="Tahoma"/>
            <family val="2"/>
          </rPr>
          <t>Consultez, dans le guide du porteur, la partie relative au « bifage » pour anonymiser les données personnelles du personnel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T5" authorId="0" shapeId="0" xr:uid="{D1A1EA5D-F79C-462E-AB63-2C7742BCFCAD}">
      <text>
        <r>
          <rPr>
            <b/>
            <sz val="18"/>
            <color rgb="FF000000"/>
            <rFont val="Tahoma"/>
            <family val="2"/>
          </rPr>
          <t>Attention : Le total des ressources prévisionnelles doit être égal ou inférieur au coût total du projet</t>
        </r>
      </text>
    </comment>
    <comment ref="I7" authorId="0" shapeId="0" xr:uid="{FF143E23-44D8-466F-A24E-6C6A0F415205}">
      <text>
        <r>
          <rPr>
            <b/>
            <sz val="14"/>
            <color rgb="FF000000"/>
            <rFont val="Tahoma"/>
            <family val="2"/>
          </rPr>
          <t>(Attention, si le périmètre du projet financé est différent de celui du FEADER un échange avec le service instructeur est nécessaire avant validation de la demande d'aide)</t>
        </r>
      </text>
    </comment>
    <comment ref="H20" authorId="0" shapeId="0" xr:uid="{8A2FC6AF-BD6E-41D2-AFA1-21C077B1503C}">
      <text>
        <r>
          <rPr>
            <sz val="18"/>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8"/>
            <color rgb="FF000000"/>
            <rFont val="Tahoma"/>
            <family val="2"/>
          </rPr>
          <t>L'aide publique nationale ne peut excéder 15 % du montant d'aide public total (FEADER + aide publique nationale)</t>
        </r>
      </text>
    </comment>
    <comment ref="C22" authorId="0" shapeId="0" xr:uid="{DE730B34-C0AD-4D09-B68A-AEDAD8CC315D}">
      <text>
        <r>
          <rPr>
            <b/>
            <sz val="16"/>
            <color rgb="FF000000"/>
            <rFont val="Tahoma"/>
            <family val="2"/>
          </rPr>
          <t xml:space="preserve">ATTENTION 
</t>
        </r>
        <r>
          <rPr>
            <b/>
            <sz val="16"/>
            <color rgb="FF000000"/>
            <rFont val="Tahoma"/>
            <family val="2"/>
          </rPr>
          <t xml:space="preserve">Pour les groupements existants, ce tableau s'applique uniquement. Pour les nouveaux groupements, le tableau ci-dessous s'applique en complément.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H19" authorId="0" shapeId="0" xr:uid="{6E122CE7-E0E3-4A8C-BD72-586ADE8AECBC}">
      <text>
        <r>
          <rPr>
            <b/>
            <sz val="18"/>
            <color rgb="FF000000"/>
            <rFont val="Tahoma"/>
            <family val="2"/>
          </rPr>
          <t>(Attention, si le périmètre du projet financé est différent de celui du FEADER le traçage des calculs doit être réalisé manuellement)</t>
        </r>
      </text>
    </comment>
    <comment ref="B29" authorId="0" shapeId="0" xr:uid="{051E6FEC-E2D5-44CB-99A3-0F6829C2D854}">
      <text>
        <r>
          <rPr>
            <b/>
            <sz val="16"/>
            <color rgb="FF000000"/>
            <rFont val="Tahoma"/>
            <family val="2"/>
          </rPr>
          <t xml:space="preserve">ATTENTION 
</t>
        </r>
        <r>
          <rPr>
            <b/>
            <sz val="16"/>
            <color rgb="FF000000"/>
            <rFont val="Tahoma"/>
            <family val="2"/>
          </rPr>
          <t xml:space="preserve">Pour les groupements existants, ce tableau s'applique uniquement. Pour les nouveaux groupements, le tableau ci-dessous s'applique en complément.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<sst xmlns="http://schemas.openxmlformats.org/spreadsheetml/2006/main" count="513" uniqueCount="317">
  <si>
    <t>PLAN DE FINANCEMENT PRÉVISIONNEL</t>
  </si>
  <si>
    <t>Intervention 77.02 : Encourager les organisations, groupements de producteurs ou organisations interprofessionnelles</t>
  </si>
  <si>
    <t>version 2 - Avril 2026</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</si>
  <si>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</si>
  <si>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</si>
  <si>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</si>
  <si>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</si>
  <si>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</si>
  <si>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</si>
  <si>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2 : DESCRIPTION DU PARTENARIAT, LE CAS ÉCHÉANT</t>
  </si>
  <si>
    <t>Raison sociale / nom du chef de file et des partenaires</t>
  </si>
  <si>
    <t>Chef de file</t>
  </si>
  <si>
    <t>Partenaire 1</t>
  </si>
  <si>
    <t>Partenaire 2</t>
  </si>
  <si>
    <t>Raison sociale / nom</t>
  </si>
  <si>
    <t>3 : INFORMATIONS SUR LE GROUPEMENT EXISTANT (pour les projets ne concernant pas l'émergence de nouveaux groupements)</t>
  </si>
  <si>
    <t>Identité du groupement</t>
  </si>
  <si>
    <t xml:space="preserve">4 : CONSIGNES D'UTILISATION </t>
  </si>
  <si>
    <r>
      <t xml:space="preserve">De façon générale:
</t>
    </r>
    <r>
      <rPr>
        <sz val="14"/>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4"/>
        <color rgb="FFFF0000"/>
        <rFont val="Calibri"/>
        <family val="2"/>
        <scheme val="minor"/>
      </rPr>
      <t>En particulier, les informations suivantes sont indispensables aux calculs : Type d'action ; Taux d'affectation ; Montants présentés, devis retenu.</t>
    </r>
  </si>
  <si>
    <t>ONGLET 0
PRÉSENTATION TYPE ACTION</t>
  </si>
  <si>
    <t>ONGLETS 1 ET 2
DÉPENSES PRÉVISIONNELLES</t>
  </si>
  <si>
    <r>
      <t xml:space="preserve">Cet onglet regroupe vos dépenses par postes de dépense et par type d'action. Pour chaque poste de dépense (représentés par la suite dans les onglets 1 et 2), veuillez renseigner le type d'action auquel il se rattache. </t>
    </r>
    <r>
      <rPr>
        <sz val="14"/>
        <color theme="1"/>
        <rFont val="Calibri"/>
        <family val="2"/>
        <scheme val="minor"/>
      </rPr>
      <t xml:space="preserve">Le poste de dépense correspond à l'intitulé des onglets 1 et 2.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</si>
  <si>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</si>
  <si>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 type d'action que vous présentez (sur cette intervention, il est impossible de sélectionner plusieurs types d'actions)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</si>
  <si>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</si>
  <si>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2"/>
        <color theme="1"/>
        <rFont val="Calibri"/>
        <family val="2"/>
        <scheme val="minor"/>
      </rPr>
      <t>Exemple : 
1) Soutien au développement de groupements, regroupements d’organisations et organisations de producteurs existants (type d'action) / 1- Frais de personnel (poste)
2)  OSoutien au développement de groupements ; regroupement d’organisations existantes et organisations de producteurs  (type d'action) / 2- Taux forfaitaire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</si>
  <si>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</si>
  <si>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</si>
  <si>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ANNEXE FINANCIÈRE À LA DÉCISION JURIDIQUE</t>
  </si>
  <si>
    <t xml:space="preserve">Cette feuille reprend sous la forme de synthèse le plan de financement de l'instruction de la demande d'aide. C'est ici qu'il conviendra de renseigner dans la décision juridique les montants des aides. Cette feuille de calcul sera aussi le support de référence en cas d'avenant. </t>
  </si>
  <si>
    <t>Présentation des types d'actions et des postes de dépenses pour le dispositif 77.02</t>
  </si>
  <si>
    <r>
      <rPr>
        <b/>
        <sz val="14"/>
        <color rgb="FFFFC000"/>
        <rFont val="Calibri"/>
        <family val="2"/>
        <scheme val="minor"/>
      </rPr>
      <t xml:space="preserve">Pour information : </t>
    </r>
    <r>
      <rPr>
        <b/>
        <sz val="14"/>
        <color theme="0"/>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</si>
  <si>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</si>
  <si>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</si>
  <si>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</si>
  <si>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Référentiel des listes déroulantes pour les types d'action (onglets 1 à 2 + synthèses)</t>
  </si>
  <si>
    <t>Postes de dépenses et type d'action pour le dispositif 77.02</t>
  </si>
  <si>
    <t>Soutien au développement de groupements, regroupements d’organisations et organisations de producteurs existants</t>
  </si>
  <si>
    <t>Soutien à l’émergence de groupements ; regroupement d’organisations existantes et organisations de producteurs</t>
  </si>
  <si>
    <r>
      <rPr>
        <b/>
        <sz val="14"/>
        <color rgb="FFFFC000"/>
        <rFont val="Calibri"/>
        <family val="2"/>
        <scheme val="minor"/>
      </rPr>
      <t xml:space="preserve">PARTIE À COMPLÉTER  </t>
    </r>
    <r>
      <rPr>
        <sz val="14"/>
        <color theme="0"/>
        <rFont val="Calibri"/>
        <family val="2"/>
        <scheme val="minor"/>
      </rPr>
      <t xml:space="preserve">
Par le porteur</t>
    </r>
  </si>
  <si>
    <t>Référentiel des listes déroulantes pour les onglets</t>
  </si>
  <si>
    <t>1-Frais de personnel</t>
  </si>
  <si>
    <t>Exemple</t>
  </si>
  <si>
    <t>Au réel</t>
  </si>
  <si>
    <t>2-Taux forfaitaire</t>
  </si>
  <si>
    <t>OCS - Taux forfaitaire</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</si>
  <si>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</si>
  <si>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</si>
  <si>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par rapport aux modalités de prise en compte possibles.</t>
  </si>
  <si>
    <t>Modalités de prise en compe</t>
  </si>
  <si>
    <t xml:space="preserve">Partie à compléter par le porteur </t>
  </si>
  <si>
    <t>Partenaire qui porte la dépense</t>
  </si>
  <si>
    <t>Le groupement existant</t>
  </si>
  <si>
    <t>Plafonds sur les intervenants</t>
  </si>
  <si>
    <t>Non</t>
  </si>
  <si>
    <t>Oui : Directeur chercheur</t>
  </si>
  <si>
    <t>Oui : Ingénieur</t>
  </si>
  <si>
    <t>Oui : Technicien</t>
  </si>
  <si>
    <t xml:space="preserve">Présentation des frais de personnel </t>
  </si>
  <si>
    <t>Partie réservée à l'administration - Instruction des dépenses de frais de personnel</t>
  </si>
  <si>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</si>
  <si>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</si>
  <si>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t>CALCULS AUTOMATIQUES</t>
  </si>
  <si>
    <r>
      <rPr>
        <b/>
        <sz val="25"/>
        <color rgb="FFFFC000"/>
        <rFont val="Calibri"/>
        <family val="2"/>
        <scheme val="minor"/>
      </rPr>
      <t xml:space="preserve">ÉTAPE 3 </t>
    </r>
    <r>
      <rPr>
        <b/>
        <sz val="25"/>
        <color theme="0"/>
        <rFont val="Calibri"/>
        <family val="2"/>
        <scheme val="minor"/>
      </rPr>
      <t>: COMMENTAIRES</t>
    </r>
  </si>
  <si>
    <r>
      <rPr>
        <b/>
        <sz val="25"/>
        <rFont val="Calibri"/>
        <family val="2"/>
        <scheme val="minor"/>
      </rPr>
      <t xml:space="preserve">REPORT DES INFORMATIONS DU PORTEUR 
</t>
    </r>
    <r>
      <rPr>
        <b/>
        <sz val="15"/>
        <rFont val="Calibri"/>
        <family val="2"/>
        <scheme val="minor"/>
      </rPr>
      <t xml:space="preserve">Modification possible en cas d'erreur par le porteur </t>
    </r>
  </si>
  <si>
    <t>PIÈCES JUSTIFICATIVES</t>
  </si>
  <si>
    <t>CALCUL AUTOMATIQUE</t>
  </si>
  <si>
    <t xml:space="preserve"> COMMENTAIRES</t>
  </si>
  <si>
    <t>CONTRÔLES BLOQUANTS</t>
  </si>
  <si>
    <t xml:space="preserve">MONTANT ÉCARTÉ </t>
  </si>
  <si>
    <t>Numéro de la dépense</t>
  </si>
  <si>
    <t>Nom de l'intervenant</t>
  </si>
  <si>
    <t>Fonction de l'agent</t>
  </si>
  <si>
    <t xml:space="preserve">L'agent est-il directeur chercheur, ingénieur ou technicien ? </t>
  </si>
  <si>
    <t>Descripion de la mission</t>
  </si>
  <si>
    <t>Frais salariaux moyens par mois en euros</t>
  </si>
  <si>
    <t>Nombre de mois sur la période de réalisation du projet</t>
  </si>
  <si>
    <t>Taux d'affectation sur le projet</t>
  </si>
  <si>
    <t>Contrat de travail</t>
  </si>
  <si>
    <t>Justificatif des frais salariaux présenté</t>
  </si>
  <si>
    <t>Justificatif du taux d'affectation présenté</t>
  </si>
  <si>
    <t>Montant des frais salariaux liés à l'opération présentés</t>
  </si>
  <si>
    <t>Commentaires</t>
  </si>
  <si>
    <t>Description de la mission</t>
  </si>
  <si>
    <t>Frais salariaux en euros sur la période de référence</t>
  </si>
  <si>
    <t>Montant éligible</t>
  </si>
  <si>
    <t>Commentaires du Service Instructeur</t>
  </si>
  <si>
    <t>Contrôle bloquant, vérification et traçage sur les montants</t>
  </si>
  <si>
    <t>Montant écarté</t>
  </si>
  <si>
    <t>(reprendre les numérotations des partenaires tels que renseignées dans l'onglet Accueil)</t>
  </si>
  <si>
    <t>(nom du type d'action complétée automatiquement en fonction des éléments saisis dans l'onglet 0)</t>
  </si>
  <si>
    <t>(prénom et nom de l'agent ou de l'employé prévu pour réaliser l'intervention)</t>
  </si>
  <si>
    <t xml:space="preserve">(directeur, chargé de mission, assistant, animateur,…)
</t>
  </si>
  <si>
    <r>
      <rPr>
        <b/>
        <i/>
        <sz val="10"/>
        <color rgb="FFFF0000"/>
        <rFont val="Calibri"/>
        <family val="2"/>
        <scheme val="minor"/>
      </rPr>
      <t xml:space="preserve">Attention : Montant des plafonds par type de fonction de l'argent : </t>
    </r>
    <r>
      <rPr>
        <i/>
        <sz val="10"/>
        <color rgb="FFFF0000"/>
        <rFont val="Calibri"/>
        <family val="2"/>
        <scheme val="minor"/>
      </rPr>
      <t xml:space="preserve">
- Directeur chercheur : 92 000 €/ an (montant brut + charges patronnales)
- Ingénieur : 61 000 € / an (montant brut + charges patronnales)
- Technicien : 49 000 € /an (montant brut + charges patronnales)</t>
    </r>
  </si>
  <si>
    <t>(intitulé du poste occupé au sein de la structure de rattachement)</t>
  </si>
  <si>
    <t>salaire brut mensuel moyen sur la période de réalisation du projet</t>
  </si>
  <si>
    <t>charges patronales mensuelles moyennes sur la période de réalisation du projet</t>
  </si>
  <si>
    <r>
      <t xml:space="preserve">Total mensuel moyen sur la période de réalisation du projet
</t>
    </r>
    <r>
      <rPr>
        <i/>
        <sz val="10"/>
        <color rgb="FFFF0000"/>
        <rFont val="Calibri"/>
        <family val="2"/>
        <scheme val="minor"/>
      </rPr>
      <t xml:space="preserve">Attention : les plafonds annuels suivants sont établis : 
- Directeur chercheur : 92 000 €
- Ingénieur : 61 000 €
- Technicien : 49 000 €
En cas de dépassement, un retraitement sera effectué par le service instructeur </t>
    </r>
  </si>
  <si>
    <t>Nombre de mois pour la réalisation du projet</t>
  </si>
  <si>
    <r>
      <t xml:space="preserve">(% d'affectation du personnel au projet éligible au FEADER. </t>
    </r>
    <r>
      <rPr>
        <b/>
        <i/>
        <sz val="11"/>
        <color rgb="FFFF0000"/>
        <rFont val="Calibri"/>
        <family val="2"/>
        <scheme val="minor"/>
      </rPr>
      <t>Les frais de personnel dont le taux d'affectation total à l'opération est inférieur à 15 % ne sont pas éligibles)</t>
    </r>
  </si>
  <si>
    <t>(préciser la présence ou non du contrat de travail lié au personnel présenté)</t>
  </si>
  <si>
    <t>(fiche de paie, journal de paie, déclaration sociale nominative (DSN), ou document probant équivalent)</t>
  </si>
  <si>
    <t>(fiche de poste, lettre de mission, contrat de travail)</t>
  </si>
  <si>
    <t>(saisie automatique
base de calcul: coût horaire*temps de travail prévu sur l'opération)
Attention, la cellule affichera 0 si le taux d'affectation sur le projet est inférieur à 15%</t>
  </si>
  <si>
    <t>(le cas échéant, pour préciser un point saillant au Service Instructeur)</t>
  </si>
  <si>
    <t>(report automatique de la demande. Corriger les informations des cellules selon les modalités d'instruction)</t>
  </si>
  <si>
    <t>Salaire brut
(report automatique de la demande. Corriger les informations des cellules selon les modalités d'instruction)</t>
  </si>
  <si>
    <t>Charges patronales
(report automatique de la demande. Corriger les informations des cellules selon les modalités d'instruction)</t>
  </si>
  <si>
    <t>Total
(report automatique de la demande. Corriger les informations des cellules selon les modalités d'instruction)</t>
  </si>
  <si>
    <t>Nombre de mois pour la réalisation du projet 
(report automatique de la demande. Corriger les informations des cellules selon les modalités d'instruction)</t>
  </si>
  <si>
    <t>(saisie automatique à corriger selon les modalités d'instruction)</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</si>
  <si>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</si>
  <si>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(vérification automatique de cohérence entre les montants présentés et ceux retenus.
En cas d'anomalie, corriger le montant incohérent ou justifier le choix d'instruction.)</t>
  </si>
  <si>
    <t>(saisie automatique)</t>
  </si>
  <si>
    <t>Céline DURAND</t>
  </si>
  <si>
    <t>Chargée de mission / Technicienne</t>
  </si>
  <si>
    <t>Oui</t>
  </si>
  <si>
    <t xml:space="preserve">Montage de projet </t>
  </si>
  <si>
    <t>fiche de paie</t>
  </si>
  <si>
    <t>Agent recruté pour la mission</t>
  </si>
  <si>
    <t>Ingénieur</t>
  </si>
  <si>
    <t>Total présenté</t>
  </si>
  <si>
    <t>Dépenses couvertes par application d'une option de coûts simplifiés (OCS) - taux forfaitaire de 40% des frais de personnels éligibles pour couvrir les coûts directs et indirects de l'opération</t>
  </si>
  <si>
    <t>Partie réservée à l'administration - Instruction des dépenses couvertes par application d'une option de coûts simplifiés  (OCS) - taux forfaitaire de 40% des frais de personnels éligibles</t>
  </si>
  <si>
    <r>
      <t xml:space="preserve">INFORMATIONS SUR LA DÉPENSE
</t>
    </r>
    <r>
      <rPr>
        <b/>
        <sz val="15"/>
        <color theme="0"/>
        <rFont val="Calibri"/>
        <family val="2"/>
        <scheme val="minor"/>
      </rPr>
      <t>Vérifiez les informations reportées automatiquement ci-dessous</t>
    </r>
  </si>
  <si>
    <r>
      <rPr>
        <b/>
        <sz val="25"/>
        <color rgb="FFFFC000"/>
        <rFont val="Calibri"/>
        <family val="2"/>
        <scheme val="minor"/>
      </rPr>
      <t xml:space="preserve">ÉTAPE 1 </t>
    </r>
    <r>
      <rPr>
        <b/>
        <sz val="25"/>
        <color theme="0"/>
        <rFont val="Calibri"/>
        <family val="2"/>
        <scheme val="minor"/>
      </rPr>
      <t>:  SÉLECTION DE L'OCS</t>
    </r>
  </si>
  <si>
    <r>
      <rPr>
        <b/>
        <sz val="25"/>
        <color rgb="FFFFC000"/>
        <rFont val="Calibri"/>
        <family val="2"/>
        <scheme val="minor"/>
      </rPr>
      <t xml:space="preserve">ÉTAPE 2 </t>
    </r>
    <r>
      <rPr>
        <b/>
        <sz val="25"/>
        <color theme="0"/>
        <rFont val="Calibri"/>
        <family val="2"/>
        <scheme val="minor"/>
      </rPr>
      <t>: COMMENTAIRES</t>
    </r>
  </si>
  <si>
    <r>
      <t xml:space="preserve">REPORT DES INFORMATIONS DU PORTEUR 
</t>
    </r>
    <r>
      <rPr>
        <b/>
        <sz val="15"/>
        <rFont val="Calibri"/>
        <family val="2"/>
        <scheme val="minor"/>
      </rPr>
      <t xml:space="preserve">Modification possible en cas d'erreur par le porteur </t>
    </r>
  </si>
  <si>
    <t>CALCULS</t>
  </si>
  <si>
    <t>COMMENTAIRES DU SERVICE INSTRUCTEUR</t>
  </si>
  <si>
    <t>CONTRÔLE BLOQUANT</t>
  </si>
  <si>
    <t>MONTANT ÉCARTÉ</t>
  </si>
  <si>
    <t xml:space="preserve">Nature des dépenses présentées servant de base de calcul </t>
  </si>
  <si>
    <t>Type d'action concerné</t>
  </si>
  <si>
    <t>Montant des dépenses présentées servant de base de calcul</t>
  </si>
  <si>
    <t>À titre informatif, montant du taux forfaitaire calculé sur la base des dépenses présentées et par application du taux de 40%</t>
  </si>
  <si>
    <t>Souhaitez-vous bénéficier du taux forfaitaire de 40% pour les frais de personnels ?</t>
  </si>
  <si>
    <t xml:space="preserve">Montant du taux forfaitaire sollicité par le porteur </t>
  </si>
  <si>
    <t>Commentaire(s)</t>
  </si>
  <si>
    <t xml:space="preserve">Nature des dépenses servant de base de calcul </t>
  </si>
  <si>
    <t>Montant des dépenses retenues servant de base de calcul</t>
  </si>
  <si>
    <t>À titre informatif, montant de l'OCS calculé sur la base des dépenses retenues et par application du taux de 40%</t>
  </si>
  <si>
    <t>Sélection de l'OCS</t>
  </si>
  <si>
    <t>Montant de l'OCS instruite</t>
  </si>
  <si>
    <t xml:space="preserve">(dépenses directes de personnel de l'opération)
</t>
  </si>
  <si>
    <t>(nom du type d'action renseigné automatiquement, en cohérence avec les éléments saisis dans l'onglet 0)</t>
  </si>
  <si>
    <t>(saisie automatique sur la base des informations déclarées dans les onglets précédents)</t>
  </si>
  <si>
    <t>(saisie automatique, par application du taux forfaitaire de 40% des frais de personnel directs éligibles afin de couvrir l’ensemble des autres coûts directs et indirects éligibles d’une opération)</t>
  </si>
  <si>
    <t>sélectionner Oui ou Non dans la liste déroulante</t>
  </si>
  <si>
    <t>(saisie automatique en fonction de si l'OCS a été sélectionnée)</t>
  </si>
  <si>
    <t>(toute précision pertinente le cas échéant pour la compréhension de l'action prévue...)</t>
  </si>
  <si>
    <t>(saisie automatique à modifier selon les modalités d'instruction)</t>
  </si>
  <si>
    <t>Frais de personnel</t>
  </si>
  <si>
    <t>Commentaires éventuels du service instructeur</t>
  </si>
  <si>
    <t>Contrôle bloquant réalisé automatiquemet</t>
  </si>
  <si>
    <t xml:space="preserve">Total retenu </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</si>
  <si>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</si>
  <si>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</si>
  <si>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family val="2"/>
        <scheme val="minor"/>
      </rPr>
      <t xml:space="preserve">ÉTAPE 2. </t>
    </r>
    <r>
      <rPr>
        <b/>
        <sz val="25"/>
        <color theme="0"/>
        <rFont val="Calibri"/>
        <family val="2"/>
        <scheme val="minor"/>
      </rPr>
      <t xml:space="preserve">COMPLÉTER LES INFORMATIONS CI-DESSOUS
Compléter les cellules blanches ci-dessous. </t>
    </r>
  </si>
  <si>
    <r>
      <rPr>
        <b/>
        <sz val="25"/>
        <color rgb="FFFFC000"/>
        <rFont val="Calibri"/>
        <family val="2"/>
        <scheme val="minor"/>
      </rPr>
      <t>ÉTAPE 3.</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</si>
  <si>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t>SYNTHÈSE DES DÉPENSES PRÉSENTÉES</t>
  </si>
  <si>
    <t>Informations sur le cofinanceur public autre que FEADER/Région
Le cas échéant, ajouter autant de lignes que de financeurs publics existants. 
(Attention, si le périmètre du projet financé est différent de celui du FEADER un échange avec le service instructeur est nécessaire avant validation de la demande d'aide)</t>
  </si>
  <si>
    <t>Durée du projet</t>
  </si>
  <si>
    <t xml:space="preserve">Taux d'aide publique demandé </t>
  </si>
  <si>
    <t>INFORMATIONS A RENSEIGNER UNIQUEMENT POUR LE TYPE D'ACTION "SOUTIEN A L'EMERGENCE DE GROUPEMENTS"</t>
  </si>
  <si>
    <t>Total général = coût global du projet</t>
  </si>
  <si>
    <t>Total des ressources prévisionnelles</t>
  </si>
  <si>
    <t>Synthèse de l'opération
(donnée à titre informatif ne valant ni promesse d'attribution de l'aide, ni contractualisation des montants indiqués)</t>
  </si>
  <si>
    <t>Ventilation par poste de dépense</t>
  </si>
  <si>
    <t xml:space="preserve">Ventilation par type d'action </t>
  </si>
  <si>
    <r>
      <t xml:space="preserve">Montant du financeur </t>
    </r>
    <r>
      <rPr>
        <b/>
        <u/>
        <sz val="18"/>
        <color rgb="FFFF0000"/>
        <rFont val="Calibri"/>
        <family val="2"/>
      </rPr>
      <t xml:space="preserve">public </t>
    </r>
    <r>
      <rPr>
        <b/>
        <sz val="18"/>
        <rFont val="Calibri"/>
        <family val="2"/>
      </rPr>
      <t xml:space="preserve">autre que FEADER/Région, le cas échéant
</t>
    </r>
    <r>
      <rPr>
        <b/>
        <i/>
        <sz val="18"/>
        <rFont val="Calibri"/>
        <family val="2"/>
      </rPr>
      <t>Pour les opérations bénéficiant d'une autre aide publique que les aides FEADER et Région comme par exemple des financements de l'Etat ou des EPCI, saisir ce montant.</t>
    </r>
  </si>
  <si>
    <t>Identité du/des financeur(s) public(s) autre(s) que FEADER/Région, justificatif présenté</t>
  </si>
  <si>
    <t>Les décisions d'attribution des financements publics autres que FEADER/Région sont-elles obtenues en date du dépôt de la demande d'aide ?</t>
  </si>
  <si>
    <t>Sur combien d'années se déroule votre projet 
Saisir 2 ou 3 ans</t>
  </si>
  <si>
    <r>
      <t xml:space="preserve">Taux d'Aide Publique (TAP) réglementaire de l'intervention avant contrôle de la règle de non-profit
</t>
    </r>
    <r>
      <rPr>
        <sz val="16"/>
        <rFont val="Calibri"/>
        <family val="2"/>
      </rPr>
      <t>Le  TMAP est de 80% pour les investissements  et de 100% pour les autres types de dépense</t>
    </r>
  </si>
  <si>
    <t>Montant de la production commercialisée par partenaire (uniquement pour le type d'action "soutien à l'émergement de groupements")</t>
  </si>
  <si>
    <t>Montant d'aide publique nationale : Financement public hors PSR (FEADER)</t>
  </si>
  <si>
    <t>Total des dépenses présentées</t>
  </si>
  <si>
    <t>Taux forfaitaire</t>
  </si>
  <si>
    <t xml:space="preserve">Chef de file </t>
  </si>
  <si>
    <t>Montant FEADER</t>
  </si>
  <si>
    <t>Région</t>
  </si>
  <si>
    <t>Autre cofinanceur public que région 1 (à préciser)</t>
  </si>
  <si>
    <t>Autre cofinanceur public que région 2 (à préciser)</t>
  </si>
  <si>
    <t>Autre cofinanceur public que région 3 (à préciser)</t>
  </si>
  <si>
    <t xml:space="preserve">Total de la production commercialisée </t>
  </si>
  <si>
    <t>Pour information uniquement
(donnée à titre informatif ne valant ni promesse d'attribution de l'aide, ni contractualisation des montants indiqués)</t>
  </si>
  <si>
    <t>PLAFOND POUR L'ÉMERGENCE DE GROUPEMENTS</t>
  </si>
  <si>
    <t>PLAFOND POUR TOUT TYPE DE PROJET</t>
  </si>
  <si>
    <t>Pour la création de groupements : montant du plafond de l'aide publique à 10% de la production commercialisée cumulée</t>
  </si>
  <si>
    <t xml:space="preserve">Pour la création de groupements : plafond de l'aide liée à la production commercialisée cumulée respecté ? </t>
  </si>
  <si>
    <t>Pour tous les projets : Plafond du montant de l'aide publique dépendant de la durée du projet (160 000€ ou 260 000€)</t>
  </si>
  <si>
    <r>
      <t xml:space="preserve">Plafond respecté ?
</t>
    </r>
    <r>
      <rPr>
        <i/>
        <sz val="16"/>
        <color theme="1"/>
        <rFont val="Calibri"/>
        <family val="2"/>
        <scheme val="minor"/>
      </rPr>
      <t>Si non respecté, le plafonnement du montant total éligible est réalisé dans le tableau ci-dessous</t>
    </r>
  </si>
  <si>
    <t>CALCUL PREVISIONNEL DE L'AIDE PUBLIQUE ET SA VENTILATION PAR FINANCEUR (les calculs sont automatiques et ne peuvent pas être modifiés)
(donnée à titre informatif ne valant ni promesse d'attribution de l'aide, ni contractualisation des montants indiqués)</t>
  </si>
  <si>
    <t>Dépenses présentées</t>
  </si>
  <si>
    <t>Part du type d'action sur le total des dépenses présentées (en %)</t>
  </si>
  <si>
    <r>
      <t xml:space="preserve">Montant d'aide publique </t>
    </r>
    <r>
      <rPr>
        <b/>
        <sz val="16"/>
        <color rgb="FFC00000"/>
        <rFont val="Calibri"/>
        <family val="2"/>
      </rPr>
      <t xml:space="preserve">avant </t>
    </r>
    <r>
      <rPr>
        <b/>
        <sz val="16"/>
        <rFont val="Calibri"/>
        <family val="2"/>
      </rPr>
      <t>application des plafonds</t>
    </r>
  </si>
  <si>
    <r>
      <t xml:space="preserve">Montant d'aide publique calculée </t>
    </r>
    <r>
      <rPr>
        <b/>
        <sz val="16"/>
        <color rgb="FFC00000"/>
        <rFont val="Calibri"/>
        <family val="2"/>
      </rPr>
      <t>après</t>
    </r>
    <r>
      <rPr>
        <b/>
        <sz val="16"/>
        <rFont val="Calibri"/>
        <family val="2"/>
      </rPr>
      <t xml:space="preserve"> application des plafonds</t>
    </r>
  </si>
  <si>
    <t>Le montant du financeur public autre que FEADER/Région prend-il en charge toute la part de l'aide publique nationale ?</t>
  </si>
  <si>
    <t>Montant d'aide FEADER à solliciter</t>
  </si>
  <si>
    <t>Taux de co-financement FEADER</t>
  </si>
  <si>
    <t>Taux de co-financement de la part nationale</t>
  </si>
  <si>
    <t>Montant de la part nationale</t>
  </si>
  <si>
    <t>Montant du financeur public autre que FEADER/Région dans la part nationale</t>
  </si>
  <si>
    <t>Montant du financement Région</t>
  </si>
  <si>
    <t>Montant du top-up le cas échéant</t>
  </si>
  <si>
    <t>Montant de l'apport (hors contribution en nature et du financement externe d'origine privée)</t>
  </si>
  <si>
    <t>% de l'apport (hors contribution en nature et du financement externe d'origine privée)</t>
  </si>
  <si>
    <t>TAP réglementaire du dispositif x Dépenses présentées</t>
  </si>
  <si>
    <t>Les plafonds ci-dessus s'appliquent</t>
  </si>
  <si>
    <r>
      <t xml:space="preserve">Un calcul automatique est déclencher selon le montant présenté par le cofinanceur </t>
    </r>
    <r>
      <rPr>
        <b/>
        <sz val="18"/>
        <color rgb="FFFF0000"/>
        <rFont val="Calibri"/>
        <family val="2"/>
      </rPr>
      <t>(à corriger à l'aide du menu déroulant si consigne différente et se rapprocher du service instructeur le cas échéant)</t>
    </r>
  </si>
  <si>
    <t>Montant d'aide calculé après application des RIF - Montant du financeur public autre que FEADER/Région</t>
  </si>
  <si>
    <t>Taux établi par la stratégie régionale dans le cadre de cette intervention</t>
  </si>
  <si>
    <t xml:space="preserve">
Taux établi par la stratégie régionale dans le cadre de cette intervention</t>
  </si>
  <si>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</si>
  <si>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</si>
  <si>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Emprunt + Auto-financement</t>
  </si>
  <si>
    <t>Total</t>
  </si>
  <si>
    <r>
      <t xml:space="preserve">VENTILATION DES MONTANTS FINANCEURS PAR PARTENAIRE ET POSTES DE DEPENSE POUR L'EMERGENCE DE NOUVEAUX GROUPEMENTS
Attention, les montants ci-dessous sont présentés </t>
    </r>
    <r>
      <rPr>
        <b/>
        <u/>
        <sz val="18"/>
        <color theme="0"/>
        <rFont val="Calibri"/>
        <family val="2"/>
        <scheme val="minor"/>
      </rPr>
      <t>à titre indicatif et</t>
    </r>
    <r>
      <rPr>
        <b/>
        <sz val="18"/>
        <color theme="0"/>
        <rFont val="Calibri"/>
        <family val="2"/>
        <scheme val="minor"/>
      </rPr>
      <t xml:space="preserve"> peuvent évoluer à l'instruction</t>
    </r>
  </si>
  <si>
    <t>Postes de dépenses</t>
  </si>
  <si>
    <t>Montant présenté</t>
  </si>
  <si>
    <t>Part des dépenses présentées du partenaire à l'échelle du partenariat</t>
  </si>
  <si>
    <r>
      <t xml:space="preserve">Montant d'aide publique calculé après application du TAP et des RIF
</t>
    </r>
    <r>
      <rPr>
        <sz val="18"/>
        <color rgb="FFFF0000"/>
        <rFont val="Calibri"/>
        <family val="2"/>
      </rPr>
      <t>(se rapprocher du service instructeur dans le cas où les règles d'aides d'Etat diffèrent en fonction des types d'action et partenaires)</t>
    </r>
  </si>
  <si>
    <t>Montant de la part nationale à solliciter</t>
  </si>
  <si>
    <t>Apport du chef de file (autofinancement et emprunt)</t>
  </si>
  <si>
    <t xml:space="preserve">TOTAL dépenses  éligibles prévisionnelles du chef de file </t>
  </si>
  <si>
    <t>Apport du partenaire 1 (autofinancement et emprunt)</t>
  </si>
  <si>
    <t xml:space="preserve">TOTAL dépenses  éligibles prévisionnelles du partenaire 1 </t>
  </si>
  <si>
    <t>Apport du partenaire 2 (autofinancement et emprunt)</t>
  </si>
  <si>
    <t xml:space="preserve">TOTAL dépenses  éligibles prévisionnelles du partenaire 2 </t>
  </si>
  <si>
    <t xml:space="preserve">TOTAL </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</si>
  <si>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</si>
  <si>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</si>
  <si>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</si>
  <si>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</si>
  <si>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</si>
  <si>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</si>
  <si>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</si>
  <si>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</si>
  <si>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</si>
  <si>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Taux d'aide publique indicatif</t>
  </si>
  <si>
    <t>Montant d'aide publique retenu</t>
  </si>
  <si>
    <t>Contrepartie FEADER retenue</t>
  </si>
  <si>
    <t>Top-Up</t>
  </si>
  <si>
    <t xml:space="preserve">Apport du porteur de projet </t>
  </si>
  <si>
    <t>Montant total</t>
  </si>
  <si>
    <t>Dépenses présentées - Dépenses éligibles</t>
  </si>
  <si>
    <t xml:space="preserve">Les plafonds sur cette intervention étant appliqués sur le montant d'aide publique et non sur les dépenses, les dépenses éligibles retenues sont celles éligibles. </t>
  </si>
  <si>
    <t>Dépenses présentées - Dépenses éligibles retenues</t>
  </si>
  <si>
    <t>Moyenne des taux d'aide publique des différents types d'actions</t>
  </si>
  <si>
    <t xml:space="preserve">Montant d'aide publique effectivement retenu </t>
  </si>
  <si>
    <t>/</t>
  </si>
  <si>
    <t xml:space="preserve">Ce montant comprend les éventuels cofinanceurs publics et le financement régional </t>
  </si>
  <si>
    <t xml:space="preserve">Dépenses éligibles retenues - les financements publics </t>
  </si>
  <si>
    <t>INSTRUCTION DE LA DEMANDE D'AIDE</t>
  </si>
  <si>
    <t>INSTRUCTION DES INFORMATIONS RENSEIGNEES PAR LE PORTEUR</t>
  </si>
  <si>
    <t>SYNTHÈSE DES DÉPENSES ELIGIBLES RETENUES</t>
  </si>
  <si>
    <t>CONTRÔLE 1 : PLAFOND POUR TOUS LES TYPES D'ACTIONS</t>
  </si>
  <si>
    <t xml:space="preserve">CONTRÔLE 2 : PLAFOND SPECIFIQUE AU TYPE D'ACTION SOUTIEN A L'EMERGENCE DE NOUVEAUX GROUPEMENTS </t>
  </si>
  <si>
    <t>Informations sur le cofinanceur public autre que FEADER/Région</t>
  </si>
  <si>
    <t>INFORMATIONS FINANCIÈRES POUR LA CRÉATION D'UN NOUVEAU GROUPEMENT</t>
  </si>
  <si>
    <t>Ventilation par type d'action</t>
  </si>
  <si>
    <t>Pour tous les projets : Plafond du montant d'aide publique dépendant de la durée du projet (160 000€ ou 260 000€)</t>
  </si>
  <si>
    <t>Pour la création de groupements : l'aide publique ne peut pas dépasser 10% de la production commercialisée cumulée</t>
  </si>
  <si>
    <t>Sur combien d'années se déroule le projet
Saisir 2 ou 3 ans</t>
  </si>
  <si>
    <r>
      <rPr>
        <b/>
        <sz val="18"/>
        <rFont val="Calibri"/>
        <family val="2"/>
      </rPr>
      <t>Montant de la production commercialisée par partenaire</t>
    </r>
    <r>
      <rPr>
        <b/>
        <i/>
        <sz val="18"/>
        <rFont val="Calibri"/>
        <family val="2"/>
      </rPr>
      <t xml:space="preserve">
</t>
    </r>
    <r>
      <rPr>
        <b/>
        <i/>
        <sz val="18"/>
        <color rgb="FFC00000"/>
        <rFont val="Calibri"/>
        <family val="2"/>
      </rPr>
      <t>Montant reporté depuis l'onglet « Synthèse bénéficiaire », modifiable à l'instruction</t>
    </r>
  </si>
  <si>
    <t>Plafond respecté ?</t>
  </si>
  <si>
    <t xml:space="preserve">Plafond respecté ? </t>
  </si>
  <si>
    <t>CALCUL AUTOMATIQUE DE LA VENTILATION DES DÉPENSES ÉLIGIBLES
L'instructeur peut corriger directement</t>
  </si>
  <si>
    <t>Dépenses éligibles</t>
  </si>
  <si>
    <t>Part du type d'action sur le total des dépenses instruites avant plafonnement (en %)</t>
  </si>
  <si>
    <r>
      <t xml:space="preserve">Montant d'aide publique </t>
    </r>
    <r>
      <rPr>
        <b/>
        <sz val="16"/>
        <color rgb="FFFF0000"/>
        <rFont val="Calibri"/>
        <family val="2"/>
        <scheme val="minor"/>
      </rPr>
      <t>avant</t>
    </r>
    <r>
      <rPr>
        <b/>
        <sz val="16"/>
        <color theme="1"/>
        <rFont val="Calibri"/>
        <family val="2"/>
        <scheme val="minor"/>
      </rPr>
      <t xml:space="preserve"> application des plafonds</t>
    </r>
  </si>
  <si>
    <r>
      <t xml:space="preserve">Montant d'aide publique calculée </t>
    </r>
    <r>
      <rPr>
        <b/>
        <sz val="16"/>
        <color rgb="FFFF0000"/>
        <rFont val="Calibri"/>
        <family val="2"/>
        <scheme val="minor"/>
      </rPr>
      <t>après</t>
    </r>
    <r>
      <rPr>
        <b/>
        <sz val="16"/>
        <color theme="1"/>
        <rFont val="Calibri"/>
        <family val="2"/>
        <scheme val="minor"/>
      </rPr>
      <t xml:space="preserve"> application des plafonds</t>
    </r>
  </si>
  <si>
    <t>Le montant du financeur public autre que FEADER/Région prend-il en charge toute la part nationale?</t>
  </si>
  <si>
    <t>Commentaires du service instructeur</t>
  </si>
  <si>
    <t xml:space="preserve">Minimum entre le TAP x Dépenses instruites et les deux plafonds s'ils ont été atteint </t>
  </si>
  <si>
    <t>Saisie automatique en fonction des montants à corriger si consigne différente le cas échéant</t>
  </si>
  <si>
    <r>
      <t xml:space="preserve">Saisie automatique </t>
    </r>
    <r>
      <rPr>
        <b/>
        <i/>
        <sz val="16"/>
        <color rgb="FFFF0000"/>
        <rFont val="Calibri"/>
        <family val="2"/>
      </rPr>
      <t>(à corriger dans le cas où le montant du financeur public autre que FEADER/Région est supérieur à la part nationale, mais que la Région participe également à la part nationale)</t>
    </r>
    <r>
      <rPr>
        <b/>
        <i/>
        <sz val="16"/>
        <rFont val="Calibri"/>
        <family val="2"/>
      </rPr>
      <t>.</t>
    </r>
  </si>
  <si>
    <t xml:space="preserve">Emprunt + Auto-financement </t>
  </si>
  <si>
    <t xml:space="preserve">Part de l'emprunt + auto-financement  </t>
  </si>
  <si>
    <t xml:space="preserve">Total </t>
  </si>
  <si>
    <t>VENTILATION DES MONTANTS FINANCEURS PAR PARTENAIRE ET POSTES DE DEPENSE POUR L'EMERGENCE DE NOUVEAUX GROUPEMENTS
Les calculs sont automatiques. Veuillez corriger les montants le cas échéant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</si>
  <si>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</si>
  <si>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</si>
  <si>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</si>
  <si>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</si>
  <si>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</si>
  <si>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</si>
  <si>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PARTENAIRES</t>
  </si>
  <si>
    <t>GROUPEMENT EXISTANT</t>
  </si>
  <si>
    <t>Annexe financière à la Décision Juridique</t>
  </si>
  <si>
    <t>version 1 - Décembre 2025</t>
  </si>
  <si>
    <t xml:space="preserve">1. Synthèse des dépenses </t>
  </si>
  <si>
    <t>2. Synthèse des ressources instruites</t>
  </si>
  <si>
    <t>Dépenses instruites</t>
  </si>
  <si>
    <t>Dépenses éligibles retenues (après RIF)</t>
  </si>
  <si>
    <t>Montant total du projet</t>
  </si>
  <si>
    <t>Par poste de dépense</t>
  </si>
  <si>
    <t>Montant d'aide publique</t>
  </si>
  <si>
    <t>dont FEADER</t>
  </si>
  <si>
    <t>TOTAL</t>
  </si>
  <si>
    <t>dont Contrepartie nationale (Région)</t>
  </si>
  <si>
    <t>dont Montant du financeur public autre que FEADER/Région 1</t>
  </si>
  <si>
    <t>dont Montant du financeur public autre que FEADER/Région 2</t>
  </si>
  <si>
    <t>dont Montant du financeur public autre que FEADER/Région 3</t>
  </si>
  <si>
    <t>dont montant du top-up le cas échéant</t>
  </si>
  <si>
    <t xml:space="preserve">Montant total apport bénéficiaire </t>
  </si>
  <si>
    <t>Par type d'action</t>
  </si>
  <si>
    <t>3. Détail des dépenses instruites par poste de dépense</t>
  </si>
  <si>
    <t xml:space="preserve">Numéro </t>
  </si>
  <si>
    <t xml:space="preserve">Partenaire qui porte la dépense </t>
  </si>
  <si>
    <t>Description de la dépense</t>
  </si>
  <si>
    <t>Taux d'affectation à l'opération</t>
  </si>
  <si>
    <t xml:space="preserve">Caractéristique supplémentaire </t>
  </si>
  <si>
    <t>Montant éligible retenu</t>
  </si>
  <si>
    <t>NC.</t>
  </si>
  <si>
    <t xml:space="preserve">Taux forfaitaires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</si>
</sst>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 &quot;€&quot;_);[Red]\(#,##0.00\ &quot;€&quot;\)"/>
    <numFmt numFmtId="165" formatCode="#,##0.00\ &quot;€&quot;;\-#,##0.00\ &quot;€&quot;"/>
    <numFmt numFmtId="166" formatCode="#,##0.00\ &quot;€&quot;;[Red]\-#,##0.00\ &quot;€&quot;"/>
    <numFmt numFmtId="167" formatCode="_-* #,##0.00\ &quot;€&quot;_-;\-* #,##0.00\ &quot;€&quot;_-;_-* &quot;-&quot;??\ &quot;€&quot;_-;_-@_-"/>
    <numFmt numFmtId="168" formatCode="_-* #,##0.00\ _€_-;\-* #,##0.00\ _€_-;_-* &quot;-&quot;??\ _€_-;_-@_-"/>
    <numFmt numFmtId="169" formatCode="#,##0.00\ &quot;€&quot;"/>
    <numFmt numFmtId="170" formatCode="#,##0.00&quot; &quot;[$€-40C];[Red]&quot;-&quot;#,##0.00&quot; &quot;[$€-40C]"/>
    <numFmt numFmtId="171" formatCode="&quot; &quot;#,##0.00&quot; € &quot;;&quot;-&quot;#,##0.00&quot; € &quot;;&quot;-&quot;#&quot; € &quot;;@&quot; &quot;"/>
    <numFmt numFmtId="172" formatCode="&quot; &quot;#,##0.00&quot;    &quot;;&quot;-&quot;#,##0.00&quot;    &quot;;&quot;-&quot;#&quot;    &quot;;@&quot; &quot;"/>
    <numFmt numFmtId="173" formatCode="_-* #,##0.00&quot; €&quot;_-;\-* #,##0.00&quot; €&quot;_-;_-* &quot;-&quot;??&quot; €&quot;_-;_-@_-"/>
  </numFmts>
  <fonts count="135">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sz val="11"/>
      <name val="Calibri"/>
      <family val="2"/>
      <scheme val="minor"/>
    </font>
    <font>
      <b/>
      <sz val="2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i/>
      <sz val="10"/>
      <color rgb="FFFF0000"/>
      <name val="Calibri"/>
      <family val="2"/>
      <scheme val="minor"/>
    </font>
    <font>
      <i/>
      <sz val="9"/>
      <name val="Tahoma"/>
      <family val="2"/>
    </font>
    <font>
      <sz val="9"/>
      <name val="Tahoma"/>
      <family val="2"/>
    </font>
    <font>
      <sz val="14"/>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sz val="25"/>
      <color theme="0"/>
      <name val="Calibri"/>
      <family val="2"/>
      <scheme val="minor"/>
    </font>
    <font>
      <sz val="9"/>
      <color indexed="81"/>
      <name val="Tahoma"/>
      <family val="2"/>
    </font>
    <font>
      <b/>
      <sz val="25"/>
      <name val="Calibri"/>
      <family val="2"/>
    </font>
    <font>
      <sz val="25"/>
      <name val="Calibri"/>
      <family val="2"/>
    </font>
    <font>
      <sz val="16"/>
      <name val="Calibri"/>
      <family val="2"/>
      <scheme val="minor"/>
    </font>
    <font>
      <b/>
      <sz val="15"/>
      <name val="Calibri"/>
      <family val="2"/>
      <scheme val="minor"/>
    </font>
    <font>
      <i/>
      <sz val="16"/>
      <color theme="1"/>
      <name val="Calibri"/>
      <family val="2"/>
      <scheme val="minor"/>
    </font>
    <font>
      <b/>
      <sz val="18"/>
      <name val="Calibri"/>
      <family val="2"/>
    </font>
    <font>
      <b/>
      <i/>
      <sz val="18"/>
      <name val="Calibri"/>
      <family val="2"/>
    </font>
    <font>
      <b/>
      <sz val="18"/>
      <color rgb="FFFF0000"/>
      <name val="Calibri"/>
      <family val="2"/>
    </font>
    <font>
      <sz val="18"/>
      <color theme="1"/>
      <name val="Calibri"/>
      <family val="2"/>
      <scheme val="minor"/>
    </font>
    <font>
      <b/>
      <i/>
      <sz val="18"/>
      <color theme="1"/>
      <name val="Calibri"/>
      <family val="2"/>
      <scheme val="minor"/>
    </font>
    <font>
      <sz val="18"/>
      <name val="Calibri"/>
      <family val="2"/>
      <scheme val="minor"/>
    </font>
    <font>
      <b/>
      <sz val="16"/>
      <name val="Calibri"/>
      <family val="2"/>
    </font>
    <font>
      <b/>
      <i/>
      <sz val="16"/>
      <name val="Calibri"/>
      <family val="2"/>
    </font>
    <font>
      <sz val="16"/>
      <name val="Calibri"/>
      <family val="2"/>
    </font>
    <font>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4"/>
      <color theme="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1"/>
      <color rgb="FF000000"/>
      <name val="Calibri"/>
      <family val="2"/>
      <scheme val="minor"/>
    </font>
    <font>
      <i/>
      <sz val="10"/>
      <name val="Calibri"/>
      <family val="2"/>
      <scheme val="minor"/>
    </font>
    <font>
      <sz val="11"/>
      <color rgb="FFC00000"/>
      <name val="Calibri"/>
      <family val="2"/>
      <scheme val="minor"/>
    </font>
    <font>
      <i/>
      <sz val="11"/>
      <color theme="1"/>
      <name val="Calibri"/>
      <family val="2"/>
      <scheme val="minor"/>
    </font>
    <font>
      <b/>
      <sz val="24"/>
      <color theme="0"/>
      <name val="Calibri"/>
      <family val="2"/>
      <scheme val="minor"/>
    </font>
    <font>
      <b/>
      <sz val="36"/>
      <color theme="0"/>
      <name val="Calibri"/>
      <family val="2"/>
      <scheme val="minor"/>
    </font>
    <font>
      <i/>
      <sz val="16"/>
      <name val="Calibri"/>
      <family val="2"/>
    </font>
    <font>
      <b/>
      <sz val="14"/>
      <color rgb="FF000000"/>
      <name val="Tahoma"/>
      <family val="2"/>
    </font>
    <font>
      <sz val="11"/>
      <color rgb="FFFF0000"/>
      <name val="Calibri"/>
      <family val="2"/>
      <scheme val="minor"/>
    </font>
    <font>
      <b/>
      <i/>
      <sz val="10"/>
      <color rgb="FFFF0000"/>
      <name val="Calibri"/>
      <family val="2"/>
      <scheme val="minor"/>
    </font>
    <font>
      <b/>
      <i/>
      <sz val="18"/>
      <color rgb="FFC00000"/>
      <name val="Calibri"/>
      <family val="2"/>
    </font>
    <font>
      <b/>
      <sz val="16"/>
      <color rgb="FFC00000"/>
      <name val="Calibri"/>
      <family val="2"/>
    </font>
    <font>
      <b/>
      <i/>
      <sz val="16"/>
      <color theme="1"/>
      <name val="Calibri"/>
      <family val="2"/>
      <scheme val="minor"/>
    </font>
    <font>
      <b/>
      <i/>
      <sz val="16"/>
      <color rgb="FFFF0000"/>
      <name val="Calibri"/>
      <family val="2"/>
    </font>
    <font>
      <b/>
      <sz val="16"/>
      <color theme="0"/>
      <name val="Calibri"/>
      <family val="2"/>
      <scheme val="minor"/>
    </font>
    <font>
      <b/>
      <u/>
      <sz val="18"/>
      <color rgb="FFFF0000"/>
      <name val="Calibri"/>
      <family val="2"/>
    </font>
    <font>
      <b/>
      <sz val="18"/>
      <color rgb="FF000000"/>
      <name val="Calibri"/>
      <family val="2"/>
      <scheme val="minor"/>
    </font>
    <font>
      <sz val="11"/>
      <color theme="1"/>
      <name val="Calibri"/>
      <family val="2"/>
    </font>
    <font>
      <b/>
      <sz val="11"/>
      <name val="Calibri"/>
      <family val="2"/>
    </font>
    <font>
      <sz val="18"/>
      <name val="Calibri"/>
      <family val="2"/>
    </font>
    <font>
      <b/>
      <sz val="18"/>
      <color rgb="FF000000"/>
      <name val="Calibri"/>
      <family val="2"/>
    </font>
    <font>
      <sz val="18"/>
      <color theme="1"/>
      <name val="Calibri"/>
      <family val="2"/>
    </font>
    <font>
      <sz val="18"/>
      <color rgb="FFFF0000"/>
      <name val="Calibri"/>
      <family val="2"/>
    </font>
    <font>
      <b/>
      <u/>
      <sz val="18"/>
      <color rgb="FFFF0000"/>
      <name val="Calibri"/>
      <family val="2"/>
      <scheme val="minor"/>
    </font>
    <font>
      <sz val="25"/>
      <color theme="1"/>
      <name val="Calibri"/>
      <family val="2"/>
      <scheme val="minor"/>
    </font>
    <font>
      <b/>
      <sz val="18"/>
      <color theme="0"/>
      <name val="Calibri"/>
      <family val="2"/>
    </font>
    <font>
      <b/>
      <sz val="9"/>
      <color indexed="81"/>
      <name val="Calibri"/>
      <family val="2"/>
      <scheme val="minor"/>
    </font>
    <font>
      <sz val="9"/>
      <color indexed="81"/>
      <name val="Calibri"/>
      <family val="2"/>
      <scheme val="minor"/>
    </font>
    <font>
      <b/>
      <i/>
      <sz val="11"/>
      <color rgb="FFFF0000"/>
      <name val="Calibri"/>
      <family val="2"/>
      <scheme val="minor"/>
    </font>
    <font>
      <b/>
      <sz val="12"/>
      <color indexed="81"/>
      <name val="Calibri"/>
      <family val="2"/>
      <scheme val="minor"/>
    </font>
    <font>
      <sz val="14"/>
      <color rgb="FFFF0000"/>
      <name val="Calibri"/>
      <family val="2"/>
      <scheme val="minor"/>
    </font>
    <font>
      <b/>
      <sz val="18"/>
      <color theme="0"/>
      <name val="Calibri"/>
      <family val="2"/>
      <scheme val="minor"/>
    </font>
    <font>
      <b/>
      <u/>
      <sz val="18"/>
      <color theme="0"/>
      <name val="Calibri"/>
      <family val="2"/>
      <scheme val="minor"/>
    </font>
    <font>
      <b/>
      <sz val="18"/>
      <color rgb="FF000000"/>
      <name val="Tahoma"/>
      <family val="2"/>
    </font>
    <font>
      <sz val="18"/>
      <color rgb="FF000000"/>
      <name val="Tahoma"/>
      <family val="2"/>
    </font>
    <font>
      <b/>
      <sz val="18"/>
      <color theme="1"/>
      <name val="Calibri"/>
      <family val="2"/>
    </font>
    <font>
      <i/>
      <sz val="16"/>
      <color rgb="FFFF0000"/>
      <name val="Calibri"/>
      <family val="2"/>
      <scheme val="minor"/>
    </font>
    <font>
      <b/>
      <sz val="16"/>
      <color rgb="FF000000"/>
      <name val="Tahoma"/>
      <family val="2"/>
    </font>
    <font>
      <b/>
      <sz val="16"/>
      <name val="Calibri (Corps)"/>
    </font>
    <font>
      <i/>
      <sz val="16"/>
      <color theme="1"/>
      <name val="Calibri (Corps)"/>
    </font>
    <font>
      <sz val="9"/>
      <color rgb="FF000000"/>
      <name val="Tahoma"/>
      <family val="2"/>
    </font>
  </fonts>
  <fills count="52">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rgb="FFD9D9D9"/>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9"/>
        <bgColor indexed="64"/>
      </patternFill>
    </fill>
    <fill>
      <patternFill patternType="solid">
        <fgColor rgb="FFA6A6A6"/>
        <bgColor rgb="FF000000"/>
      </patternFill>
    </fill>
    <fill>
      <patternFill patternType="solid">
        <fgColor rgb="FFEBF1DE"/>
        <bgColor rgb="FF000000"/>
      </patternFill>
    </fill>
    <fill>
      <patternFill patternType="solid">
        <fgColor rgb="FFBFBFBF"/>
        <bgColor rgb="FF000000"/>
      </patternFill>
    </fill>
    <fill>
      <patternFill patternType="solid">
        <fgColor rgb="FFEBF1DE"/>
        <bgColor indexed="64"/>
      </patternFill>
    </fill>
    <fill>
      <patternFill patternType="solid">
        <fgColor rgb="FFFDE9D9"/>
        <bgColor indexed="64"/>
      </patternFill>
    </fill>
    <fill>
      <patternFill patternType="solid">
        <fgColor theme="6" tint="0.59999389629810485"/>
        <bgColor rgb="FF000000"/>
      </patternFill>
    </fill>
    <fill>
      <patternFill patternType="solid">
        <fgColor theme="0"/>
        <bgColor rgb="FF000000"/>
      </patternFill>
    </fill>
    <fill>
      <patternFill patternType="solid">
        <fgColor rgb="FFE2EFDA"/>
        <bgColor rgb="FF000000"/>
      </patternFill>
    </fill>
    <fill>
      <patternFill patternType="solid">
        <fgColor rgb="FFDDEBF7"/>
        <bgColor rgb="FF000000"/>
      </patternFill>
    </fill>
    <fill>
      <patternFill patternType="solid">
        <fgColor theme="9" tint="0.79998168889431442"/>
        <bgColor rgb="FF000000"/>
      </patternFill>
    </fill>
    <fill>
      <patternFill patternType="solid">
        <fgColor theme="9" tint="-0.249977111117893"/>
        <bgColor indexed="64"/>
      </patternFill>
    </fill>
    <fill>
      <patternFill patternType="solid">
        <fgColor theme="2"/>
        <bgColor indexed="64"/>
      </patternFill>
    </fill>
  </fills>
  <borders count="1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theme="1"/>
      </left>
      <right style="thin">
        <color theme="1"/>
      </right>
      <top style="thin">
        <color theme="1"/>
      </top>
      <bottom style="medium">
        <color theme="1"/>
      </bottom>
      <diagonal/>
    </border>
    <border>
      <left style="thin">
        <color theme="1"/>
      </left>
      <right style="thin">
        <color theme="1"/>
      </right>
      <top style="medium">
        <color theme="1"/>
      </top>
      <bottom style="thin">
        <color theme="1"/>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style="thin">
        <color indexed="64"/>
      </right>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style="medium">
        <color auto="1"/>
      </right>
      <top style="thin">
        <color indexed="64"/>
      </top>
      <bottom/>
      <diagonal/>
    </border>
    <border>
      <left style="medium">
        <color indexed="64"/>
      </left>
      <right/>
      <top style="thin">
        <color indexed="64"/>
      </top>
      <bottom/>
      <diagonal/>
    </border>
    <border>
      <left/>
      <right style="thin">
        <color indexed="64"/>
      </right>
      <top style="medium">
        <color indexed="64"/>
      </top>
      <bottom/>
      <diagonal/>
    </border>
    <border>
      <left style="thin">
        <color indexed="64"/>
      </left>
      <right style="thin">
        <color indexed="64"/>
      </right>
      <top style="medium">
        <color theme="1"/>
      </top>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top style="medium">
        <color theme="1"/>
      </top>
      <bottom style="medium">
        <color theme="1"/>
      </bottom>
      <diagonal/>
    </border>
    <border>
      <left style="thin">
        <color theme="1"/>
      </left>
      <right style="thin">
        <color indexed="64"/>
      </right>
      <top style="medium">
        <color theme="1"/>
      </top>
      <bottom/>
      <diagonal/>
    </border>
    <border>
      <left/>
      <right style="thin">
        <color indexed="64"/>
      </right>
      <top style="medium">
        <color theme="1"/>
      </top>
      <bottom style="medium">
        <color theme="1"/>
      </bottom>
      <diagonal/>
    </border>
    <border>
      <left style="thin">
        <color theme="1"/>
      </left>
      <right style="thin">
        <color indexed="64"/>
      </right>
      <top style="medium">
        <color theme="1"/>
      </top>
      <bottom style="thin">
        <color theme="1"/>
      </bottom>
      <diagonal/>
    </border>
    <border>
      <left style="thin">
        <color theme="1"/>
      </left>
      <right style="thin">
        <color indexed="64"/>
      </right>
      <top style="thin">
        <color theme="1"/>
      </top>
      <bottom style="thin">
        <color theme="1"/>
      </bottom>
      <diagonal/>
    </border>
    <border>
      <left style="thin">
        <color indexed="64"/>
      </left>
      <right style="thin">
        <color theme="1"/>
      </right>
      <top/>
      <bottom style="thin">
        <color indexed="64"/>
      </bottom>
      <diagonal/>
    </border>
    <border>
      <left style="thin">
        <color theme="1"/>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theme="1"/>
      </right>
      <top style="medium">
        <color theme="1"/>
      </top>
      <bottom style="medium">
        <color indexed="64"/>
      </bottom>
      <diagonal/>
    </border>
    <border>
      <left style="thin">
        <color theme="1"/>
      </left>
      <right style="medium">
        <color indexed="64"/>
      </right>
      <top/>
      <bottom style="medium">
        <color indexed="64"/>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style="thin">
        <color indexed="64"/>
      </left>
      <right style="medium">
        <color indexed="64"/>
      </right>
      <top style="medium">
        <color indexed="64"/>
      </top>
      <bottom style="medium">
        <color indexed="64"/>
      </bottom>
      <diagonal/>
    </border>
    <border>
      <left style="medium">
        <color rgb="FFF79646"/>
      </left>
      <right/>
      <top style="medium">
        <color rgb="FFF79646"/>
      </top>
      <bottom/>
      <diagonal/>
    </border>
    <border>
      <left/>
      <right/>
      <top style="medium">
        <color rgb="FFF79646"/>
      </top>
      <bottom/>
      <diagonal/>
    </border>
    <border>
      <left/>
      <right style="medium">
        <color rgb="FFF79646"/>
      </right>
      <top style="medium">
        <color rgb="FFF79646"/>
      </top>
      <bottom/>
      <diagonal/>
    </border>
    <border>
      <left style="medium">
        <color rgb="FFF79646"/>
      </left>
      <right/>
      <top/>
      <bottom/>
      <diagonal/>
    </border>
    <border>
      <left/>
      <right style="medium">
        <color rgb="FFF79646"/>
      </right>
      <top/>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thin">
        <color indexed="64"/>
      </left>
      <right style="medium">
        <color theme="1"/>
      </right>
      <top style="thin">
        <color indexed="64"/>
      </top>
      <bottom style="thin">
        <color indexed="64"/>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rgb="FFF79646"/>
      </left>
      <right/>
      <top/>
      <bottom style="medium">
        <color rgb="FFF79646"/>
      </bottom>
      <diagonal/>
    </border>
    <border>
      <left/>
      <right/>
      <top/>
      <bottom style="medium">
        <color rgb="FFF79646"/>
      </bottom>
      <diagonal/>
    </border>
    <border>
      <left/>
      <right style="medium">
        <color rgb="FFF79646"/>
      </right>
      <top/>
      <bottom style="medium">
        <color rgb="FFF79646"/>
      </bottom>
      <diagonal/>
    </border>
    <border>
      <left style="medium">
        <color theme="1"/>
      </left>
      <right/>
      <top style="thin">
        <color indexed="64"/>
      </top>
      <bottom style="thin">
        <color indexed="64"/>
      </bottom>
      <diagonal/>
    </border>
    <border>
      <left style="medium">
        <color theme="1"/>
      </left>
      <right/>
      <top style="thin">
        <color indexed="64"/>
      </top>
      <bottom style="medium">
        <color theme="1"/>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thin">
        <color indexed="64"/>
      </right>
      <top style="medium">
        <color theme="1"/>
      </top>
      <bottom style="thin">
        <color indexed="64"/>
      </bottom>
      <diagonal/>
    </border>
  </borders>
  <cellStyleXfs count="104">
    <xf numFmtId="0" fontId="0" fillId="0" borderId="0"/>
    <xf numFmtId="9" fontId="3" fillId="0" borderId="0" applyFont="0" applyFill="0" applyBorder="0" applyAlignment="0" applyProtection="0"/>
    <xf numFmtId="0" fontId="5" fillId="0" borderId="0"/>
    <xf numFmtId="167"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7" fontId="6" fillId="0" borderId="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0" fontId="26" fillId="0" borderId="0"/>
    <xf numFmtId="0" fontId="26" fillId="0" borderId="38"/>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38"/>
    <xf numFmtId="0" fontId="26" fillId="0" borderId="0"/>
    <xf numFmtId="0" fontId="26" fillId="0" borderId="0"/>
    <xf numFmtId="0" fontId="26" fillId="0" borderId="0"/>
    <xf numFmtId="0" fontId="26" fillId="18" borderId="38"/>
    <xf numFmtId="0" fontId="26" fillId="0" borderId="0"/>
    <xf numFmtId="0" fontId="26" fillId="19" borderId="38"/>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38"/>
    <xf numFmtId="171"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38"/>
    <xf numFmtId="0" fontId="26" fillId="0" borderId="0"/>
    <xf numFmtId="0" fontId="26" fillId="0" borderId="0"/>
    <xf numFmtId="0" fontId="26" fillId="20" borderId="38"/>
    <xf numFmtId="0" fontId="26" fillId="0" borderId="0"/>
    <xf numFmtId="170" fontId="26" fillId="13" borderId="38">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39"/>
    <xf numFmtId="0" fontId="38" fillId="0" borderId="0"/>
    <xf numFmtId="172" fontId="39" fillId="0" borderId="0"/>
    <xf numFmtId="0" fontId="40" fillId="0" borderId="0"/>
    <xf numFmtId="0" fontId="27" fillId="0" borderId="39"/>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70"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39"/>
    <xf numFmtId="0" fontId="26" fillId="0" borderId="0"/>
    <xf numFmtId="0" fontId="26" fillId="18" borderId="38">
      <alignment horizontal="center" vertical="center"/>
    </xf>
    <xf numFmtId="0" fontId="45" fillId="17" borderId="40"/>
    <xf numFmtId="0" fontId="45" fillId="17" borderId="41"/>
    <xf numFmtId="0" fontId="27" fillId="14" borderId="42"/>
    <xf numFmtId="0" fontId="26" fillId="0" borderId="0"/>
    <xf numFmtId="0" fontId="26" fillId="0" borderId="0"/>
    <xf numFmtId="0" fontId="26" fillId="0" borderId="0"/>
    <xf numFmtId="167" fontId="3" fillId="0" borderId="0" applyFont="0" applyFill="0" applyBorder="0" applyAlignment="0" applyProtection="0"/>
    <xf numFmtId="0" fontId="6" fillId="0" borderId="0"/>
    <xf numFmtId="173" fontId="6" fillId="0" borderId="0" applyFont="0" applyFill="0" applyBorder="0" applyAlignment="0" applyProtection="0"/>
  </cellStyleXfs>
  <cellXfs count="811">
    <xf numFmtId="0" fontId="0" fillId="0" borderId="0" xfId="0"/>
    <xf numFmtId="0" fontId="4" fillId="0" borderId="0" xfId="0" applyFont="1"/>
    <xf numFmtId="0" fontId="13" fillId="9" borderId="14" xfId="0" applyFont="1" applyFill="1" applyBorder="1" applyAlignment="1">
      <alignment horizontal="center" vertical="center" wrapText="1"/>
    </xf>
    <xf numFmtId="0" fontId="4" fillId="0" borderId="0" xfId="0" applyFont="1" applyAlignment="1">
      <alignment wrapText="1"/>
    </xf>
    <xf numFmtId="0" fontId="13" fillId="9"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169" fontId="4" fillId="0" borderId="1" xfId="0" applyNumberFormat="1" applyFont="1" applyBorder="1" applyAlignment="1" applyProtection="1">
      <alignment horizontal="center" vertical="center" wrapText="1"/>
      <protection locked="0"/>
    </xf>
    <xf numFmtId="0" fontId="4" fillId="4" borderId="1"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6" fillId="9" borderId="14" xfId="0" applyFont="1" applyFill="1" applyBorder="1" applyAlignment="1">
      <alignment horizontal="center" vertical="center" wrapText="1"/>
    </xf>
    <xf numFmtId="169" fontId="4" fillId="4" borderId="1" xfId="0" applyNumberFormat="1" applyFont="1" applyFill="1" applyBorder="1" applyAlignment="1">
      <alignment horizontal="center" vertical="center" wrapText="1"/>
    </xf>
    <xf numFmtId="0" fontId="4" fillId="0" borderId="1" xfId="0" applyFont="1" applyBorder="1" applyAlignment="1" applyProtection="1">
      <alignment horizontal="center" vertical="center"/>
      <protection locked="0"/>
    </xf>
    <xf numFmtId="0" fontId="0" fillId="0" borderId="7" xfId="0" applyBorder="1" applyAlignment="1">
      <alignment vertical="center"/>
    </xf>
    <xf numFmtId="0" fontId="0" fillId="0" borderId="18" xfId="0" applyBorder="1" applyAlignment="1">
      <alignment vertical="center"/>
    </xf>
    <xf numFmtId="0" fontId="0" fillId="0" borderId="0" xfId="0" applyAlignment="1">
      <alignment vertical="center"/>
    </xf>
    <xf numFmtId="0" fontId="0" fillId="0" borderId="19"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19" xfId="0" applyFont="1" applyBorder="1" applyAlignment="1">
      <alignment vertical="center"/>
    </xf>
    <xf numFmtId="0" fontId="46" fillId="9" borderId="25" xfId="0" applyFont="1" applyFill="1" applyBorder="1" applyAlignment="1">
      <alignment horizontal="center" vertical="center" wrapText="1"/>
    </xf>
    <xf numFmtId="0" fontId="13" fillId="9" borderId="3"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0" fontId="46" fillId="9" borderId="1" xfId="0" applyFont="1" applyFill="1" applyBorder="1" applyAlignment="1">
      <alignment horizontal="center" vertical="center" wrapText="1"/>
    </xf>
    <xf numFmtId="0" fontId="8" fillId="0" borderId="0" xfId="6" quotePrefix="1" applyBorder="1" applyAlignment="1" applyProtection="1">
      <alignment vertical="center"/>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13" fillId="9" borderId="25" xfId="0" applyFont="1" applyFill="1" applyBorder="1" applyAlignment="1">
      <alignment horizontal="center" vertical="center" wrapText="1"/>
    </xf>
    <xf numFmtId="0" fontId="49" fillId="0" borderId="0" xfId="0" applyFont="1" applyAlignment="1">
      <alignment horizontal="left" vertical="center" wrapText="1"/>
    </xf>
    <xf numFmtId="0" fontId="50"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23" fillId="29" borderId="14" xfId="0" applyFont="1" applyFill="1" applyBorder="1" applyAlignment="1">
      <alignment horizontal="center" vertical="center" wrapText="1"/>
    </xf>
    <xf numFmtId="9" fontId="50" fillId="0" borderId="0" xfId="1" applyFont="1" applyAlignment="1">
      <alignment horizontal="center" vertical="center" wrapText="1"/>
    </xf>
    <xf numFmtId="9" fontId="0"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9"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54" fillId="6" borderId="0" xfId="0" applyFont="1" applyFill="1" applyAlignment="1">
      <alignment horizontal="center" vertical="center" wrapText="1"/>
    </xf>
    <xf numFmtId="0" fontId="54" fillId="6" borderId="0" xfId="0" applyFont="1" applyFill="1" applyAlignment="1">
      <alignment vertical="center" wrapText="1"/>
    </xf>
    <xf numFmtId="169" fontId="54" fillId="6" borderId="0" xfId="101" applyNumberFormat="1" applyFont="1" applyFill="1" applyBorder="1" applyAlignment="1">
      <alignment horizontal="center" vertical="center" wrapText="1"/>
    </xf>
    <xf numFmtId="169" fontId="54" fillId="6" borderId="0" xfId="0" applyNumberFormat="1" applyFont="1" applyFill="1" applyAlignment="1">
      <alignment horizontal="center" vertical="center" wrapText="1"/>
    </xf>
    <xf numFmtId="169"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9" fontId="23" fillId="29" borderId="14" xfId="1" applyFont="1" applyFill="1" applyBorder="1" applyAlignment="1">
      <alignment horizontal="center" vertical="center" wrapText="1"/>
    </xf>
    <xf numFmtId="0" fontId="55"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3" fillId="9" borderId="29" xfId="0" applyFont="1" applyFill="1" applyBorder="1" applyAlignment="1">
      <alignment horizontal="center" vertical="center" wrapText="1"/>
    </xf>
    <xf numFmtId="0" fontId="13" fillId="0" borderId="0" xfId="0" applyFont="1" applyAlignment="1">
      <alignment wrapText="1"/>
    </xf>
    <xf numFmtId="49" fontId="46" fillId="0" borderId="1" xfId="0" applyNumberFormat="1" applyFont="1" applyBorder="1" applyAlignment="1">
      <alignment horizontal="center" vertical="center" wrapText="1"/>
    </xf>
    <xf numFmtId="169" fontId="4" fillId="8" borderId="15" xfId="0" applyNumberFormat="1" applyFont="1" applyFill="1" applyBorder="1" applyAlignment="1">
      <alignment horizontal="center" vertical="center"/>
    </xf>
    <xf numFmtId="0" fontId="59" fillId="0" borderId="0" xfId="0" applyFont="1" applyAlignment="1">
      <alignment vertical="center"/>
    </xf>
    <xf numFmtId="0" fontId="2" fillId="2" borderId="27" xfId="0" applyFont="1" applyFill="1" applyBorder="1" applyAlignment="1">
      <alignment horizontal="right" vertical="center" wrapText="1"/>
    </xf>
    <xf numFmtId="169" fontId="2" fillId="2" borderId="27" xfId="0" applyNumberFormat="1" applyFont="1" applyFill="1" applyBorder="1" applyAlignment="1">
      <alignment vertical="center" wrapText="1"/>
    </xf>
    <xf numFmtId="167" fontId="2" fillId="2" borderId="28" xfId="0" applyNumberFormat="1" applyFont="1" applyFill="1" applyBorder="1" applyAlignment="1">
      <alignment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43" xfId="0" applyFont="1" applyFill="1" applyBorder="1" applyAlignment="1">
      <alignment horizontal="center" vertical="center" wrapText="1"/>
    </xf>
    <xf numFmtId="169" fontId="2" fillId="2" borderId="28" xfId="0" applyNumberFormat="1" applyFont="1" applyFill="1" applyBorder="1" applyAlignment="1">
      <alignment vertical="center" wrapText="1"/>
    </xf>
    <xf numFmtId="169" fontId="0" fillId="0" borderId="0" xfId="0" applyNumberFormat="1" applyAlignment="1">
      <alignment wrapText="1"/>
    </xf>
    <xf numFmtId="0" fontId="19" fillId="0" borderId="0" xfId="0" applyFont="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0" fillId="6" borderId="0" xfId="0" applyFill="1" applyAlignment="1">
      <alignment vertical="center"/>
    </xf>
    <xf numFmtId="0" fontId="64" fillId="6" borderId="0" xfId="0" applyFont="1" applyFill="1" applyAlignment="1">
      <alignment vertical="center"/>
    </xf>
    <xf numFmtId="0" fontId="19" fillId="6" borderId="0" xfId="0" applyFont="1" applyFill="1" applyAlignment="1">
      <alignment horizontal="center" vertical="center" wrapText="1"/>
    </xf>
    <xf numFmtId="0" fontId="48" fillId="6" borderId="0" xfId="0" applyFont="1" applyFill="1" applyAlignment="1">
      <alignment horizontal="center" vertical="center" wrapText="1"/>
    </xf>
    <xf numFmtId="0" fontId="0" fillId="6" borderId="19"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13" fillId="38" borderId="1" xfId="0" applyFont="1" applyFill="1" applyBorder="1" applyAlignment="1">
      <alignment horizontal="center" vertical="center" wrapText="1"/>
    </xf>
    <xf numFmtId="0" fontId="46" fillId="38" borderId="1" xfId="0" applyFont="1" applyFill="1" applyBorder="1" applyAlignment="1">
      <alignment horizontal="center" vertical="center" wrapText="1"/>
    </xf>
    <xf numFmtId="0" fontId="13" fillId="38" borderId="14" xfId="0" applyFont="1" applyFill="1" applyBorder="1" applyAlignment="1">
      <alignment horizontal="center" vertical="center" wrapText="1"/>
    </xf>
    <xf numFmtId="0" fontId="10" fillId="6" borderId="0" xfId="0" applyFont="1" applyFill="1" applyAlignment="1">
      <alignment horizontal="center" vertical="center" wrapText="1"/>
    </xf>
    <xf numFmtId="0" fontId="0" fillId="6" borderId="0" xfId="0" applyFill="1" applyAlignment="1">
      <alignment wrapText="1"/>
    </xf>
    <xf numFmtId="0" fontId="4" fillId="0" borderId="14" xfId="0" applyFont="1" applyBorder="1" applyAlignment="1" applyProtection="1">
      <alignment horizontal="center" vertical="center" wrapText="1"/>
      <protection locked="0"/>
    </xf>
    <xf numFmtId="169" fontId="4" fillId="0" borderId="14" xfId="0" applyNumberFormat="1" applyFont="1" applyBorder="1" applyAlignment="1" applyProtection="1">
      <alignment horizontal="center" vertical="center" wrapText="1"/>
      <protection locked="0"/>
    </xf>
    <xf numFmtId="0" fontId="4" fillId="4" borderId="25" xfId="0" applyFont="1" applyFill="1" applyBorder="1" applyAlignment="1">
      <alignment horizontal="center" vertical="center" wrapText="1"/>
    </xf>
    <xf numFmtId="0" fontId="4" fillId="4" borderId="14" xfId="0" applyFont="1" applyFill="1" applyBorder="1" applyAlignment="1">
      <alignment horizontal="center" vertical="center" wrapText="1"/>
    </xf>
    <xf numFmtId="169" fontId="4" fillId="4" borderId="14" xfId="0" applyNumberFormat="1" applyFont="1" applyFill="1" applyBorder="1" applyAlignment="1">
      <alignment horizontal="center" vertical="center" wrapText="1"/>
    </xf>
    <xf numFmtId="169" fontId="46" fillId="4" borderId="14" xfId="0" applyNumberFormat="1" applyFont="1" applyFill="1" applyBorder="1" applyAlignment="1">
      <alignment horizontal="center" vertical="center" wrapText="1"/>
    </xf>
    <xf numFmtId="0" fontId="13" fillId="11" borderId="27" xfId="0" applyFont="1" applyFill="1" applyBorder="1" applyAlignment="1">
      <alignment horizontal="center" vertical="center" wrapText="1"/>
    </xf>
    <xf numFmtId="0" fontId="4" fillId="11" borderId="27" xfId="0" applyFont="1" applyFill="1" applyBorder="1" applyAlignment="1">
      <alignment horizontal="center" vertical="center" wrapText="1"/>
    </xf>
    <xf numFmtId="169" fontId="13" fillId="11" borderId="27" xfId="0" applyNumberFormat="1" applyFont="1" applyFill="1" applyBorder="1" applyAlignment="1">
      <alignment horizontal="center" vertical="center" wrapText="1"/>
    </xf>
    <xf numFmtId="0" fontId="4" fillId="8" borderId="29" xfId="0" applyFont="1" applyFill="1" applyBorder="1" applyAlignment="1">
      <alignment horizontal="center" vertical="center" wrapText="1"/>
    </xf>
    <xf numFmtId="0" fontId="58" fillId="0" borderId="14"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protection locked="0"/>
    </xf>
    <xf numFmtId="49" fontId="46" fillId="0" borderId="14" xfId="0" applyNumberFormat="1" applyFont="1" applyBorder="1" applyAlignment="1">
      <alignment horizontal="center" vertical="center" wrapText="1"/>
    </xf>
    <xf numFmtId="169" fontId="4" fillId="8" borderId="30" xfId="0" applyNumberFormat="1" applyFont="1" applyFill="1" applyBorder="1" applyAlignment="1">
      <alignment horizontal="center" vertical="center"/>
    </xf>
    <xf numFmtId="0" fontId="13" fillId="11" borderId="26" xfId="0" applyFont="1" applyFill="1" applyBorder="1" applyAlignment="1">
      <alignment horizontal="center" vertical="center" wrapText="1"/>
    </xf>
    <xf numFmtId="0" fontId="57" fillId="11" borderId="27" xfId="0" applyFont="1" applyFill="1" applyBorder="1" applyAlignment="1" applyProtection="1">
      <alignment horizontal="center" vertical="center" wrapText="1"/>
      <protection locked="0"/>
    </xf>
    <xf numFmtId="169" fontId="13" fillId="11" borderId="48" xfId="0" applyNumberFormat="1" applyFont="1" applyFill="1" applyBorder="1" applyAlignment="1">
      <alignment horizontal="center" vertical="center" wrapText="1"/>
    </xf>
    <xf numFmtId="9" fontId="57" fillId="11" borderId="27" xfId="1" applyFont="1" applyFill="1" applyBorder="1" applyAlignment="1" applyProtection="1">
      <alignment horizontal="center" vertical="center" wrapText="1"/>
      <protection locked="0"/>
    </xf>
    <xf numFmtId="0" fontId="13" fillId="31" borderId="43" xfId="0" applyFont="1" applyFill="1" applyBorder="1" applyAlignment="1">
      <alignment horizontal="center" vertical="center" wrapText="1"/>
    </xf>
    <xf numFmtId="169" fontId="13" fillId="31" borderId="27" xfId="0" applyNumberFormat="1" applyFont="1" applyFill="1" applyBorder="1" applyAlignment="1">
      <alignment horizontal="center" vertical="center" wrapText="1"/>
    </xf>
    <xf numFmtId="169" fontId="13" fillId="31" borderId="43" xfId="0" applyNumberFormat="1" applyFont="1" applyFill="1" applyBorder="1" applyAlignment="1">
      <alignment horizontal="center" vertical="center" wrapText="1"/>
    </xf>
    <xf numFmtId="9" fontId="57" fillId="31" borderId="43" xfId="0" applyNumberFormat="1" applyFont="1" applyFill="1" applyBorder="1" applyAlignment="1" applyProtection="1">
      <alignment horizontal="center" vertical="center" wrapText="1"/>
      <protection locked="0"/>
    </xf>
    <xf numFmtId="49" fontId="9" fillId="11" borderId="27" xfId="0" applyNumberFormat="1" applyFont="1" applyFill="1" applyBorder="1" applyAlignment="1">
      <alignment horizontal="center" vertical="center" wrapText="1"/>
    </xf>
    <xf numFmtId="0" fontId="13" fillId="11" borderId="27" xfId="0" applyFont="1" applyFill="1" applyBorder="1"/>
    <xf numFmtId="0" fontId="13" fillId="11" borderId="28" xfId="0" applyFont="1" applyFill="1" applyBorder="1"/>
    <xf numFmtId="0" fontId="16" fillId="0" borderId="0" xfId="0" applyFont="1" applyAlignment="1">
      <alignment vertical="center" wrapText="1"/>
    </xf>
    <xf numFmtId="0" fontId="14" fillId="0" borderId="0" xfId="0" applyFont="1" applyAlignment="1">
      <alignment horizontal="center" vertical="center" wrapText="1"/>
    </xf>
    <xf numFmtId="0" fontId="60" fillId="0" borderId="0" xfId="0" applyFont="1" applyAlignment="1">
      <alignment vertical="center"/>
    </xf>
    <xf numFmtId="0" fontId="47" fillId="0" borderId="0" xfId="0" applyFont="1" applyAlignment="1">
      <alignment horizontal="center" vertical="center" wrapText="1"/>
    </xf>
    <xf numFmtId="0" fontId="2" fillId="0" borderId="0" xfId="0" applyFont="1" applyAlignment="1">
      <alignment horizontal="center" vertical="center"/>
    </xf>
    <xf numFmtId="165" fontId="0" fillId="0" borderId="0" xfId="0" applyNumberFormat="1" applyAlignment="1" applyProtection="1">
      <alignment horizontal="center" vertical="center"/>
      <protection hidden="1"/>
    </xf>
    <xf numFmtId="169" fontId="0" fillId="0" borderId="0" xfId="0" applyNumberFormat="1"/>
    <xf numFmtId="169" fontId="60"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165" fontId="62" fillId="0" borderId="0" xfId="0" applyNumberFormat="1" applyFont="1" applyAlignment="1" applyProtection="1">
      <alignment vertical="center" wrapText="1"/>
      <protection hidden="1"/>
    </xf>
    <xf numFmtId="0" fontId="46" fillId="29" borderId="1" xfId="0" applyFont="1" applyFill="1" applyBorder="1" applyAlignment="1">
      <alignment horizontal="center" vertical="center" wrapText="1"/>
    </xf>
    <xf numFmtId="0" fontId="46" fillId="29" borderId="15" xfId="0" applyFont="1" applyFill="1" applyBorder="1" applyAlignment="1">
      <alignment horizontal="center" vertical="center" wrapText="1"/>
    </xf>
    <xf numFmtId="0" fontId="13" fillId="29" borderId="30" xfId="0" applyFont="1" applyFill="1" applyBorder="1" applyAlignment="1">
      <alignment horizontal="center" vertical="center" wrapText="1"/>
    </xf>
    <xf numFmtId="0" fontId="13" fillId="29" borderId="14" xfId="0" applyFont="1" applyFill="1" applyBorder="1" applyAlignment="1">
      <alignment horizontal="center" vertical="center" wrapText="1"/>
    </xf>
    <xf numFmtId="169" fontId="0" fillId="0" borderId="0" xfId="0" applyNumberFormat="1" applyAlignment="1" applyProtection="1">
      <alignment vertical="center"/>
      <protection hidden="1"/>
    </xf>
    <xf numFmtId="0" fontId="0" fillId="0" borderId="0" xfId="0" applyAlignment="1" applyProtection="1">
      <alignment vertical="center"/>
      <protection hidden="1"/>
    </xf>
    <xf numFmtId="9" fontId="0" fillId="0" borderId="0" xfId="1" applyFont="1" applyFill="1" applyBorder="1" applyAlignment="1" applyProtection="1">
      <alignment vertical="center"/>
      <protection hidden="1"/>
    </xf>
    <xf numFmtId="10" fontId="0" fillId="0" borderId="0" xfId="0" applyNumberFormat="1" applyAlignment="1" applyProtection="1">
      <alignment horizontal="center" vertical="center"/>
      <protection hidden="1"/>
    </xf>
    <xf numFmtId="20" fontId="24" fillId="8" borderId="1" xfId="0" applyNumberFormat="1" applyFont="1" applyFill="1" applyBorder="1" applyAlignment="1">
      <alignment vertical="center" wrapText="1"/>
    </xf>
    <xf numFmtId="20" fontId="49" fillId="0" borderId="0" xfId="0" applyNumberFormat="1" applyFont="1" applyAlignment="1">
      <alignment vertical="center" wrapText="1"/>
    </xf>
    <xf numFmtId="20" fontId="24" fillId="0" borderId="0" xfId="0" applyNumberFormat="1" applyFont="1" applyAlignment="1">
      <alignment vertical="center" wrapText="1"/>
    </xf>
    <xf numFmtId="167" fontId="24" fillId="4" borderId="72" xfId="101" applyFont="1" applyFill="1" applyBorder="1" applyAlignment="1">
      <alignment vertical="center" wrapText="1"/>
    </xf>
    <xf numFmtId="167" fontId="24" fillId="4" borderId="51" xfId="101" applyFont="1" applyFill="1" applyBorder="1" applyAlignment="1">
      <alignment vertical="center" wrapText="1"/>
    </xf>
    <xf numFmtId="0" fontId="8" fillId="0" borderId="0" xfId="6" applyAlignment="1">
      <alignment vertical="center"/>
    </xf>
    <xf numFmtId="169" fontId="24" fillId="0" borderId="0" xfId="0" applyNumberFormat="1" applyFont="1" applyAlignment="1">
      <alignment vertical="center" wrapText="1"/>
    </xf>
    <xf numFmtId="0" fontId="18" fillId="0" borderId="0" xfId="0" applyFont="1" applyAlignment="1">
      <alignment vertical="center" wrapText="1"/>
    </xf>
    <xf numFmtId="0" fontId="24" fillId="11" borderId="79" xfId="0" applyFont="1" applyFill="1" applyBorder="1" applyAlignment="1">
      <alignment vertical="center" wrapText="1"/>
    </xf>
    <xf numFmtId="0" fontId="74" fillId="11" borderId="79" xfId="0" applyFont="1" applyFill="1" applyBorder="1" applyAlignment="1">
      <alignment horizontal="right" vertical="center" wrapText="1"/>
    </xf>
    <xf numFmtId="0" fontId="25" fillId="2" borderId="73" xfId="0" applyFont="1" applyFill="1" applyBorder="1" applyAlignment="1" applyProtection="1">
      <alignment horizontal="right" vertical="center" wrapText="1"/>
      <protection hidden="1"/>
    </xf>
    <xf numFmtId="9" fontId="55" fillId="4" borderId="1" xfId="1" applyFont="1" applyFill="1" applyBorder="1" applyAlignment="1">
      <alignment horizontal="center" vertical="center" wrapText="1"/>
    </xf>
    <xf numFmtId="169" fontId="78" fillId="4" borderId="26" xfId="0" applyNumberFormat="1" applyFont="1" applyFill="1" applyBorder="1" applyAlignment="1">
      <alignment horizontal="center" vertical="center" wrapText="1"/>
    </xf>
    <xf numFmtId="0" fontId="23" fillId="0" borderId="0" xfId="0" applyFont="1" applyAlignment="1">
      <alignment horizontal="center" vertical="center" wrapText="1"/>
    </xf>
    <xf numFmtId="0" fontId="46" fillId="0" borderId="0" xfId="0" applyFont="1" applyAlignment="1">
      <alignment horizontal="center" vertical="center" wrapText="1"/>
    </xf>
    <xf numFmtId="0" fontId="4" fillId="0" borderId="0" xfId="0" applyFont="1" applyAlignment="1">
      <alignment horizontal="center" vertical="center" wrapText="1"/>
    </xf>
    <xf numFmtId="165" fontId="87" fillId="0" borderId="0" xfId="0" applyNumberFormat="1" applyFont="1" applyAlignment="1" applyProtection="1">
      <alignment vertical="center" wrapText="1"/>
      <protection hidden="1"/>
    </xf>
    <xf numFmtId="165" fontId="86"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8" borderId="47" xfId="0" applyFont="1" applyFill="1" applyBorder="1" applyAlignment="1">
      <alignment horizontal="center" vertical="center" wrapText="1"/>
    </xf>
    <xf numFmtId="0" fontId="4" fillId="8" borderId="14"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46" fillId="6" borderId="0" xfId="0" applyFont="1" applyFill="1" applyAlignment="1">
      <alignment horizontal="center" vertical="center" wrapText="1"/>
    </xf>
    <xf numFmtId="0" fontId="12" fillId="6" borderId="0" xfId="0" applyFont="1" applyFill="1" applyAlignment="1">
      <alignment vertical="center" wrapText="1"/>
    </xf>
    <xf numFmtId="0" fontId="24" fillId="3" borderId="20" xfId="0" applyFont="1" applyFill="1" applyBorder="1" applyAlignment="1">
      <alignment horizontal="center" vertical="center" wrapText="1"/>
    </xf>
    <xf numFmtId="169" fontId="78" fillId="0" borderId="0" xfId="0" applyNumberFormat="1" applyFont="1" applyAlignment="1" applyProtection="1">
      <alignment vertical="center"/>
      <protection locked="0"/>
    </xf>
    <xf numFmtId="0" fontId="78" fillId="0" borderId="0" xfId="0" applyFont="1" applyAlignment="1" applyProtection="1">
      <alignment vertical="center"/>
      <protection locked="0"/>
    </xf>
    <xf numFmtId="0" fontId="23" fillId="0" borderId="0" xfId="0" applyFont="1" applyAlignment="1" applyProtection="1">
      <alignment vertical="center"/>
      <protection locked="0"/>
    </xf>
    <xf numFmtId="9" fontId="24" fillId="4" borderId="80" xfId="1" applyFont="1" applyFill="1" applyBorder="1" applyAlignment="1">
      <alignment vertical="center" wrapText="1"/>
    </xf>
    <xf numFmtId="169" fontId="24" fillId="4" borderId="80" xfId="0" applyNumberFormat="1" applyFont="1" applyFill="1" applyBorder="1" applyAlignment="1">
      <alignment vertical="center" wrapText="1"/>
    </xf>
    <xf numFmtId="169" fontId="74" fillId="4" borderId="80" xfId="0" applyNumberFormat="1" applyFont="1" applyFill="1" applyBorder="1" applyAlignment="1">
      <alignment vertical="center" wrapText="1"/>
    </xf>
    <xf numFmtId="169" fontId="24" fillId="2" borderId="74" xfId="0" applyNumberFormat="1" applyFont="1" applyFill="1" applyBorder="1" applyAlignment="1">
      <alignment vertical="center" wrapText="1"/>
    </xf>
    <xf numFmtId="0" fontId="2" fillId="2" borderId="32" xfId="0" applyFont="1" applyFill="1" applyBorder="1" applyAlignment="1">
      <alignment horizontal="right" vertical="center" wrapText="1"/>
    </xf>
    <xf numFmtId="0" fontId="46" fillId="10" borderId="2" xfId="0" applyFont="1" applyFill="1" applyBorder="1" applyAlignment="1">
      <alignment horizontal="center" vertical="center" wrapText="1"/>
    </xf>
    <xf numFmtId="49" fontId="13" fillId="11" borderId="27" xfId="102" applyNumberFormat="1" applyFont="1" applyFill="1" applyBorder="1" applyAlignment="1">
      <alignment horizontal="center" vertical="center" wrapText="1"/>
    </xf>
    <xf numFmtId="0" fontId="13" fillId="10" borderId="5" xfId="0" applyFont="1" applyFill="1" applyBorder="1" applyAlignment="1">
      <alignment horizontal="center" vertical="center" wrapText="1"/>
    </xf>
    <xf numFmtId="0" fontId="4" fillId="6" borderId="1" xfId="0" applyFont="1" applyFill="1" applyBorder="1" applyAlignment="1" applyProtection="1">
      <alignment horizontal="center" vertical="center" wrapText="1"/>
      <protection locked="0"/>
    </xf>
    <xf numFmtId="0" fontId="46" fillId="41" borderId="5" xfId="0" applyFont="1" applyFill="1" applyBorder="1" applyAlignment="1">
      <alignment horizontal="center" vertical="center" wrapText="1"/>
    </xf>
    <xf numFmtId="0" fontId="4" fillId="8" borderId="1" xfId="0" applyFont="1" applyFill="1" applyBorder="1" applyAlignment="1">
      <alignment horizontal="center" vertical="center" wrapText="1"/>
    </xf>
    <xf numFmtId="169" fontId="0" fillId="2" borderId="9" xfId="0" applyNumberFormat="1" applyFill="1" applyBorder="1"/>
    <xf numFmtId="0" fontId="0" fillId="2" borderId="9" xfId="0" applyFill="1" applyBorder="1"/>
    <xf numFmtId="164" fontId="94" fillId="42" borderId="14" xfId="0" applyNumberFormat="1" applyFont="1" applyFill="1" applyBorder="1" applyAlignment="1">
      <alignment horizontal="center" vertical="center"/>
    </xf>
    <xf numFmtId="0" fontId="2" fillId="2" borderId="9" xfId="0" applyFont="1" applyFill="1" applyBorder="1" applyAlignment="1">
      <alignment horizontal="center"/>
    </xf>
    <xf numFmtId="169" fontId="2" fillId="2" borderId="9" xfId="0" applyNumberFormat="1" applyFont="1" applyFill="1" applyBorder="1" applyAlignment="1">
      <alignment horizontal="center"/>
    </xf>
    <xf numFmtId="169" fontId="0" fillId="2" borderId="3" xfId="0" applyNumberFormat="1" applyFill="1" applyBorder="1"/>
    <xf numFmtId="0" fontId="13" fillId="29" borderId="3" xfId="0" applyFont="1" applyFill="1" applyBorder="1" applyAlignment="1">
      <alignment horizontal="center" vertical="center" wrapText="1"/>
    </xf>
    <xf numFmtId="0" fontId="62" fillId="6" borderId="0" xfId="0" applyFont="1" applyFill="1" applyAlignment="1">
      <alignment vertical="center" wrapText="1"/>
    </xf>
    <xf numFmtId="0" fontId="13" fillId="43" borderId="14" xfId="0" applyFont="1" applyFill="1" applyBorder="1" applyAlignment="1">
      <alignment horizontal="center" vertical="center" wrapText="1"/>
    </xf>
    <xf numFmtId="0" fontId="46" fillId="44" borderId="25"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46" fillId="43" borderId="2" xfId="0" applyFont="1" applyFill="1" applyBorder="1" applyAlignment="1">
      <alignment horizontal="center" vertical="center" wrapText="1"/>
    </xf>
    <xf numFmtId="0" fontId="46" fillId="43" borderId="1" xfId="0" applyFont="1" applyFill="1" applyBorder="1" applyAlignment="1">
      <alignment horizontal="center" vertical="center" wrapText="1"/>
    </xf>
    <xf numFmtId="0" fontId="13" fillId="43" borderId="2" xfId="0" applyFont="1" applyFill="1" applyBorder="1" applyAlignment="1">
      <alignment horizontal="center" vertical="center" wrapText="1"/>
    </xf>
    <xf numFmtId="0" fontId="46" fillId="38" borderId="14" xfId="0" applyFont="1" applyFill="1" applyBorder="1" applyAlignment="1">
      <alignment horizontal="center" vertical="center" wrapText="1"/>
    </xf>
    <xf numFmtId="0" fontId="46" fillId="45" borderId="14" xfId="0" applyFont="1" applyFill="1" applyBorder="1" applyAlignment="1">
      <alignment horizontal="center" vertical="center" wrapText="1"/>
    </xf>
    <xf numFmtId="0" fontId="13" fillId="45" borderId="1" xfId="0" applyFont="1" applyFill="1" applyBorder="1" applyAlignment="1">
      <alignment horizontal="center" vertical="center" wrapText="1"/>
    </xf>
    <xf numFmtId="0" fontId="95" fillId="38" borderId="1" xfId="102" applyFont="1" applyFill="1" applyBorder="1" applyAlignment="1">
      <alignment horizontal="center" vertical="center" wrapText="1"/>
    </xf>
    <xf numFmtId="169" fontId="4" fillId="11" borderId="27" xfId="101" applyNumberFormat="1" applyFont="1" applyFill="1" applyBorder="1" applyAlignment="1" applyProtection="1">
      <alignment horizontal="center" vertical="center" wrapText="1"/>
    </xf>
    <xf numFmtId="169" fontId="15" fillId="0" borderId="0" xfId="0" applyNumberFormat="1" applyFont="1"/>
    <xf numFmtId="0" fontId="15" fillId="6" borderId="0" xfId="0" applyFont="1" applyFill="1"/>
    <xf numFmtId="169" fontId="23" fillId="6" borderId="0" xfId="0" applyNumberFormat="1" applyFont="1" applyFill="1" applyAlignment="1">
      <alignment vertical="center"/>
    </xf>
    <xf numFmtId="0" fontId="78" fillId="6" borderId="0" xfId="0" applyFont="1" applyFill="1" applyAlignment="1">
      <alignment vertical="center"/>
    </xf>
    <xf numFmtId="0" fontId="75" fillId="10" borderId="1" xfId="0" applyFont="1" applyFill="1" applyBorder="1" applyAlignment="1">
      <alignment horizontal="center" vertical="center" wrapText="1"/>
    </xf>
    <xf numFmtId="0" fontId="23" fillId="8" borderId="1" xfId="0" applyFont="1" applyFill="1" applyBorder="1" applyAlignment="1">
      <alignment vertical="center" wrapText="1"/>
    </xf>
    <xf numFmtId="0" fontId="79" fillId="8" borderId="1" xfId="0" applyFont="1" applyFill="1" applyBorder="1" applyAlignment="1">
      <alignment vertical="center" wrapText="1"/>
    </xf>
    <xf numFmtId="0" fontId="46" fillId="29" borderId="25" xfId="0" applyFont="1" applyFill="1" applyBorder="1" applyAlignment="1">
      <alignment horizontal="center" vertical="center" wrapText="1"/>
    </xf>
    <xf numFmtId="20" fontId="65" fillId="6" borderId="0" xfId="0" applyNumberFormat="1" applyFont="1" applyFill="1" applyAlignment="1">
      <alignment vertical="center" wrapText="1"/>
    </xf>
    <xf numFmtId="165" fontId="62" fillId="6" borderId="0" xfId="0" applyNumberFormat="1" applyFont="1" applyFill="1" applyAlignment="1" applyProtection="1">
      <alignment vertical="center" wrapText="1"/>
      <protection hidden="1"/>
    </xf>
    <xf numFmtId="0" fontId="81" fillId="10" borderId="1" xfId="0" applyFont="1" applyFill="1" applyBorder="1" applyAlignment="1">
      <alignment horizontal="center" vertical="center" wrapText="1"/>
    </xf>
    <xf numFmtId="0" fontId="82" fillId="10" borderId="1" xfId="0" applyFont="1" applyFill="1" applyBorder="1" applyAlignment="1">
      <alignment horizontal="center" vertical="center" wrapText="1"/>
    </xf>
    <xf numFmtId="169" fontId="55" fillId="4" borderId="1" xfId="1" applyNumberFormat="1" applyFont="1" applyFill="1" applyBorder="1" applyAlignment="1" applyProtection="1">
      <alignment horizontal="center" vertical="center"/>
    </xf>
    <xf numFmtId="169" fontId="55" fillId="4" borderId="1" xfId="0" applyNumberFormat="1" applyFont="1" applyFill="1" applyBorder="1" applyAlignment="1" applyProtection="1">
      <alignment horizontal="center" vertical="center"/>
      <protection hidden="1"/>
    </xf>
    <xf numFmtId="0" fontId="65" fillId="6" borderId="0" xfId="0" applyFont="1" applyFill="1" applyAlignment="1" applyProtection="1">
      <alignment vertical="center" wrapText="1"/>
      <protection hidden="1"/>
    </xf>
    <xf numFmtId="0" fontId="24" fillId="6" borderId="0" xfId="0" applyFont="1" applyFill="1" applyAlignment="1">
      <alignment horizontal="center" vertical="center" wrapText="1"/>
    </xf>
    <xf numFmtId="169" fontId="0" fillId="6" borderId="0" xfId="0" applyNumberFormat="1" applyFill="1"/>
    <xf numFmtId="169" fontId="102" fillId="6" borderId="0" xfId="1" applyNumberFormat="1" applyFont="1" applyFill="1" applyBorder="1" applyAlignment="1" applyProtection="1">
      <alignment horizontal="right" vertical="center"/>
      <protection hidden="1"/>
    </xf>
    <xf numFmtId="10" fontId="55" fillId="4" borderId="1" xfId="0" applyNumberFormat="1" applyFont="1" applyFill="1" applyBorder="1" applyAlignment="1" applyProtection="1">
      <alignment horizontal="center" vertical="center"/>
      <protection hidden="1"/>
    </xf>
    <xf numFmtId="20" fontId="99" fillId="6" borderId="0" xfId="0" applyNumberFormat="1" applyFont="1" applyFill="1" applyAlignment="1">
      <alignment vertical="center" wrapText="1"/>
    </xf>
    <xf numFmtId="0" fontId="72" fillId="4" borderId="1" xfId="0" applyFont="1" applyFill="1" applyBorder="1" applyAlignment="1" applyProtection="1">
      <alignment horizontal="center" vertical="center"/>
      <protection hidden="1"/>
    </xf>
    <xf numFmtId="0" fontId="72" fillId="35" borderId="53" xfId="0" applyFont="1" applyFill="1" applyBorder="1" applyAlignment="1">
      <alignment horizontal="center" vertical="center" wrapText="1"/>
    </xf>
    <xf numFmtId="0" fontId="72" fillId="35" borderId="84" xfId="0" applyFont="1" applyFill="1" applyBorder="1" applyAlignment="1">
      <alignment horizontal="center" vertical="center" wrapText="1"/>
    </xf>
    <xf numFmtId="0" fontId="72" fillId="35" borderId="61" xfId="0" applyFont="1" applyFill="1" applyBorder="1" applyAlignment="1">
      <alignment horizontal="center" vertical="center" wrapText="1"/>
    </xf>
    <xf numFmtId="169" fontId="15" fillId="6" borderId="0" xfId="0" applyNumberFormat="1" applyFont="1" applyFill="1"/>
    <xf numFmtId="0" fontId="85" fillId="0" borderId="0" xfId="0" applyFont="1" applyAlignment="1">
      <alignment vertical="center" wrapText="1"/>
    </xf>
    <xf numFmtId="49" fontId="4" fillId="11" borderId="27" xfId="0" applyNumberFormat="1" applyFont="1" applyFill="1" applyBorder="1" applyAlignment="1" applyProtection="1">
      <alignment horizontal="center" vertical="center" wrapText="1"/>
      <protection locked="0"/>
    </xf>
    <xf numFmtId="0" fontId="0" fillId="4" borderId="14" xfId="0" applyFill="1" applyBorder="1" applyAlignment="1">
      <alignment horizontal="left" vertical="center" wrapText="1"/>
    </xf>
    <xf numFmtId="169" fontId="2" fillId="4" borderId="14" xfId="0" applyNumberFormat="1" applyFont="1" applyFill="1" applyBorder="1" applyAlignment="1">
      <alignment horizontal="center" vertical="center" wrapText="1"/>
    </xf>
    <xf numFmtId="169" fontId="46" fillId="4" borderId="14" xfId="0" applyNumberFormat="1" applyFont="1" applyFill="1" applyBorder="1" applyAlignment="1" applyProtection="1">
      <alignment horizontal="center" vertical="center" wrapText="1"/>
      <protection locked="0"/>
    </xf>
    <xf numFmtId="169" fontId="4" fillId="4" borderId="14" xfId="0" applyNumberFormat="1" applyFont="1" applyFill="1" applyBorder="1" applyAlignment="1" applyProtection="1">
      <alignment horizontal="center" vertical="center" wrapText="1"/>
      <protection locked="0"/>
    </xf>
    <xf numFmtId="0" fontId="2" fillId="8" borderId="14" xfId="0" applyFont="1" applyFill="1" applyBorder="1" applyAlignment="1">
      <alignment horizontal="center" vertical="center" wrapText="1"/>
    </xf>
    <xf numFmtId="169" fontId="0" fillId="4" borderId="14" xfId="0" applyNumberFormat="1" applyFill="1" applyBorder="1" applyAlignment="1">
      <alignment vertical="center"/>
    </xf>
    <xf numFmtId="0" fontId="0" fillId="11" borderId="27" xfId="0" applyFill="1" applyBorder="1" applyAlignment="1">
      <alignment horizontal="left" vertical="center" wrapText="1"/>
    </xf>
    <xf numFmtId="169" fontId="0" fillId="11" borderId="27" xfId="0" applyNumberFormat="1" applyFill="1" applyBorder="1" applyAlignment="1">
      <alignment horizontal="center" vertical="center" wrapText="1"/>
    </xf>
    <xf numFmtId="0" fontId="0" fillId="11" borderId="27" xfId="0" applyFill="1" applyBorder="1" applyAlignment="1">
      <alignment horizontal="center" vertical="center" wrapText="1"/>
    </xf>
    <xf numFmtId="0" fontId="97" fillId="11" borderId="27" xfId="0" applyFont="1" applyFill="1" applyBorder="1" applyAlignment="1">
      <alignment vertical="center" wrapText="1"/>
    </xf>
    <xf numFmtId="169" fontId="0" fillId="11" borderId="27" xfId="0" applyNumberFormat="1" applyFill="1" applyBorder="1" applyAlignment="1">
      <alignment vertical="center"/>
    </xf>
    <xf numFmtId="0" fontId="4" fillId="4" borderId="27" xfId="0" applyFont="1" applyFill="1" applyBorder="1" applyAlignment="1">
      <alignment horizontal="center" vertical="center" wrapText="1"/>
    </xf>
    <xf numFmtId="165" fontId="90" fillId="35" borderId="27" xfId="0" applyNumberFormat="1" applyFont="1" applyFill="1" applyBorder="1" applyAlignment="1" applyProtection="1">
      <alignment horizontal="center" vertical="center" wrapText="1"/>
      <protection hidden="1"/>
    </xf>
    <xf numFmtId="165" fontId="85" fillId="35" borderId="27" xfId="0" applyNumberFormat="1" applyFont="1" applyFill="1" applyBorder="1" applyAlignment="1" applyProtection="1">
      <alignment horizontal="center" vertical="center" wrapText="1"/>
      <protection hidden="1"/>
    </xf>
    <xf numFmtId="165" fontId="4" fillId="35" borderId="27" xfId="0" applyNumberFormat="1" applyFont="1" applyFill="1" applyBorder="1" applyAlignment="1" applyProtection="1">
      <alignment horizontal="center" vertical="center" wrapText="1"/>
      <protection hidden="1"/>
    </xf>
    <xf numFmtId="0" fontId="93" fillId="11" borderId="1" xfId="0" applyFont="1" applyFill="1" applyBorder="1" applyAlignment="1">
      <alignment horizontal="center" vertical="center" wrapText="1"/>
    </xf>
    <xf numFmtId="169" fontId="78" fillId="6" borderId="0" xfId="0" applyNumberFormat="1" applyFont="1" applyFill="1" applyAlignment="1">
      <alignment horizontal="center" vertical="center" wrapText="1"/>
    </xf>
    <xf numFmtId="169" fontId="78" fillId="6" borderId="0" xfId="1" applyNumberFormat="1" applyFont="1" applyFill="1" applyBorder="1" applyAlignment="1">
      <alignment horizontal="center" vertical="center"/>
    </xf>
    <xf numFmtId="20" fontId="23" fillId="6" borderId="0" xfId="0" applyNumberFormat="1" applyFont="1" applyFill="1" applyAlignment="1">
      <alignment vertical="center" wrapText="1"/>
    </xf>
    <xf numFmtId="0" fontId="4" fillId="6" borderId="44" xfId="102" applyFont="1" applyFill="1" applyBorder="1" applyAlignment="1" applyProtection="1">
      <alignment horizontal="center" vertical="center" wrapText="1"/>
      <protection locked="0"/>
    </xf>
    <xf numFmtId="0" fontId="4" fillId="6" borderId="1" xfId="102" applyFont="1" applyFill="1" applyBorder="1" applyAlignment="1" applyProtection="1">
      <alignment horizontal="center" vertical="center" wrapText="1"/>
      <protection locked="0"/>
    </xf>
    <xf numFmtId="0" fontId="46" fillId="38" borderId="87" xfId="102" applyFont="1" applyFill="1" applyBorder="1" applyAlignment="1">
      <alignment horizontal="center" vertical="center" wrapText="1"/>
    </xf>
    <xf numFmtId="0" fontId="95" fillId="38" borderId="3" xfId="102" applyFont="1" applyFill="1" applyBorder="1" applyAlignment="1">
      <alignment horizontal="center" vertical="center" wrapText="1"/>
    </xf>
    <xf numFmtId="49" fontId="13" fillId="11" borderId="50" xfId="102" applyNumberFormat="1" applyFont="1" applyFill="1" applyBorder="1" applyAlignment="1">
      <alignment horizontal="center" vertical="center" wrapText="1"/>
    </xf>
    <xf numFmtId="0" fontId="4" fillId="6" borderId="14" xfId="102" applyFont="1" applyFill="1" applyBorder="1" applyAlignment="1" applyProtection="1">
      <alignment horizontal="center" vertical="center" wrapText="1"/>
      <protection locked="0"/>
    </xf>
    <xf numFmtId="0" fontId="4" fillId="8" borderId="54" xfId="0" applyFont="1" applyFill="1" applyBorder="1" applyAlignment="1">
      <alignment horizontal="center" vertical="center" wrapText="1"/>
    </xf>
    <xf numFmtId="0" fontId="4" fillId="0" borderId="1" xfId="0" applyFont="1" applyBorder="1" applyAlignment="1">
      <alignment wrapText="1"/>
    </xf>
    <xf numFmtId="0" fontId="46" fillId="9" borderId="45" xfId="102" applyFont="1" applyFill="1" applyBorder="1" applyAlignment="1">
      <alignment horizontal="center" vertical="center" wrapText="1"/>
    </xf>
    <xf numFmtId="0" fontId="56" fillId="9" borderId="1" xfId="102" applyFont="1" applyFill="1" applyBorder="1" applyAlignment="1">
      <alignment horizontal="center" vertical="center" wrapText="1"/>
    </xf>
    <xf numFmtId="49" fontId="13" fillId="11" borderId="11" xfId="102" applyNumberFormat="1" applyFont="1" applyFill="1" applyBorder="1" applyAlignment="1">
      <alignment horizontal="center" vertical="center" wrapText="1"/>
    </xf>
    <xf numFmtId="0" fontId="46" fillId="38" borderId="45" xfId="102" applyFont="1" applyFill="1" applyBorder="1" applyAlignment="1">
      <alignment horizontal="center" vertical="center" wrapText="1"/>
    </xf>
    <xf numFmtId="0" fontId="56" fillId="38" borderId="1" xfId="102" applyFont="1" applyFill="1" applyBorder="1" applyAlignment="1">
      <alignment horizontal="center" vertical="center" wrapText="1"/>
    </xf>
    <xf numFmtId="0" fontId="58" fillId="6" borderId="1" xfId="0" applyFont="1" applyFill="1" applyBorder="1" applyAlignment="1" applyProtection="1">
      <alignment horizontal="center" vertical="center" wrapText="1"/>
      <protection locked="0"/>
    </xf>
    <xf numFmtId="0" fontId="58" fillId="0" borderId="11"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6" borderId="0" xfId="102" applyFont="1" applyFill="1" applyAlignment="1" applyProtection="1">
      <alignment horizontal="center" vertical="center" wrapText="1"/>
      <protection locked="0"/>
    </xf>
    <xf numFmtId="0" fontId="93" fillId="11" borderId="83" xfId="0" applyFont="1" applyFill="1" applyBorder="1" applyAlignment="1">
      <alignment horizontal="center" vertical="center" wrapText="1"/>
    </xf>
    <xf numFmtId="0" fontId="4" fillId="6" borderId="83" xfId="102" applyFont="1" applyFill="1" applyBorder="1" applyAlignment="1" applyProtection="1">
      <alignment horizontal="center" vertical="center" wrapText="1"/>
      <protection locked="0"/>
    </xf>
    <xf numFmtId="0" fontId="4" fillId="6" borderId="76" xfId="102" applyFont="1" applyFill="1" applyBorder="1" applyAlignment="1" applyProtection="1">
      <alignment horizontal="center" vertical="center" wrapText="1"/>
      <protection locked="0"/>
    </xf>
    <xf numFmtId="0" fontId="4" fillId="6" borderId="59" xfId="102" applyFont="1" applyFill="1" applyBorder="1" applyAlignment="1" applyProtection="1">
      <alignment horizontal="center" vertical="center" wrapText="1"/>
      <protection locked="0"/>
    </xf>
    <xf numFmtId="0" fontId="4" fillId="6" borderId="60" xfId="102" applyFont="1" applyFill="1" applyBorder="1" applyAlignment="1" applyProtection="1">
      <alignment horizontal="center" vertical="center" wrapText="1"/>
      <protection locked="0"/>
    </xf>
    <xf numFmtId="169" fontId="4" fillId="4" borderId="14" xfId="7" applyNumberFormat="1" applyFont="1" applyFill="1" applyBorder="1" applyAlignment="1" applyProtection="1">
      <alignment horizontal="right" vertical="center" wrapText="1"/>
    </xf>
    <xf numFmtId="0" fontId="13" fillId="31" borderId="27" xfId="0" applyFont="1" applyFill="1" applyBorder="1" applyAlignment="1">
      <alignment horizontal="center" vertical="center" wrapText="1"/>
    </xf>
    <xf numFmtId="20" fontId="23" fillId="6" borderId="0" xfId="0" applyNumberFormat="1" applyFont="1" applyFill="1" applyAlignment="1">
      <alignment horizontal="center" vertical="center" wrapText="1"/>
    </xf>
    <xf numFmtId="169" fontId="65" fillId="6" borderId="0" xfId="0" applyNumberFormat="1" applyFont="1" applyFill="1" applyAlignment="1">
      <alignment vertical="center" wrapText="1"/>
    </xf>
    <xf numFmtId="169" fontId="78" fillId="4" borderId="56" xfId="0" applyNumberFormat="1" applyFont="1" applyFill="1" applyBorder="1" applyAlignment="1">
      <alignment horizontal="center" vertical="center" wrapText="1"/>
    </xf>
    <xf numFmtId="10" fontId="58" fillId="0" borderId="1" xfId="1" applyNumberFormat="1" applyFont="1" applyFill="1" applyBorder="1" applyAlignment="1" applyProtection="1">
      <alignment horizontal="center" vertical="center" wrapText="1"/>
      <protection locked="0"/>
    </xf>
    <xf numFmtId="10" fontId="4" fillId="4" borderId="14" xfId="1" applyNumberFormat="1" applyFont="1" applyFill="1" applyBorder="1" applyAlignment="1">
      <alignment horizontal="center" vertical="center" wrapText="1"/>
    </xf>
    <xf numFmtId="10" fontId="4" fillId="4" borderId="1" xfId="1" applyNumberFormat="1" applyFont="1" applyFill="1" applyBorder="1" applyAlignment="1">
      <alignment horizontal="center" vertical="center" wrapText="1"/>
    </xf>
    <xf numFmtId="10" fontId="2" fillId="2" borderId="32" xfId="0" applyNumberFormat="1" applyFont="1" applyFill="1" applyBorder="1" applyAlignment="1">
      <alignment horizontal="center" vertical="center" wrapText="1"/>
    </xf>
    <xf numFmtId="0" fontId="19" fillId="0" borderId="12" xfId="0" applyFont="1" applyBorder="1" applyAlignment="1">
      <alignment horizontal="center" vertical="center" wrapText="1"/>
    </xf>
    <xf numFmtId="0" fontId="24" fillId="4" borderId="28" xfId="0" applyFont="1" applyFill="1" applyBorder="1" applyAlignment="1">
      <alignment horizontal="center" vertical="center" wrapText="1"/>
    </xf>
    <xf numFmtId="167" fontId="24" fillId="6" borderId="0" xfId="101" applyFont="1" applyFill="1" applyBorder="1" applyAlignment="1">
      <alignment vertical="center" wrapText="1"/>
    </xf>
    <xf numFmtId="169" fontId="24" fillId="6" borderId="0" xfId="101" applyNumberFormat="1" applyFont="1" applyFill="1" applyBorder="1" applyAlignment="1">
      <alignment vertical="center" wrapText="1"/>
    </xf>
    <xf numFmtId="166" fontId="49" fillId="46" borderId="0" xfId="0" applyNumberFormat="1" applyFont="1" applyFill="1" applyAlignment="1">
      <alignment vertical="center"/>
    </xf>
    <xf numFmtId="0" fontId="24" fillId="9" borderId="1" xfId="0" applyFont="1" applyFill="1" applyBorder="1" applyAlignment="1" applyProtection="1">
      <alignment horizontal="center" vertical="center" wrapText="1"/>
      <protection hidden="1"/>
    </xf>
    <xf numFmtId="10" fontId="55" fillId="4" borderId="1" xfId="1" applyNumberFormat="1" applyFont="1" applyFill="1" applyBorder="1" applyAlignment="1" applyProtection="1">
      <alignment horizontal="center" vertical="center"/>
      <protection hidden="1"/>
    </xf>
    <xf numFmtId="0" fontId="24" fillId="3" borderId="1" xfId="0" applyFont="1" applyFill="1" applyBorder="1" applyAlignment="1">
      <alignment horizontal="center" vertical="center"/>
    </xf>
    <xf numFmtId="0" fontId="105" fillId="10" borderId="1" xfId="0" applyFont="1" applyFill="1" applyBorder="1" applyAlignment="1">
      <alignment horizontal="center" vertical="center" wrapText="1"/>
    </xf>
    <xf numFmtId="0" fontId="96" fillId="6" borderId="0" xfId="0" applyFont="1" applyFill="1"/>
    <xf numFmtId="20" fontId="23" fillId="10" borderId="29" xfId="0" applyNumberFormat="1" applyFont="1" applyFill="1" applyBorder="1" applyAlignment="1">
      <alignment horizontal="center" vertical="center" wrapText="1"/>
    </xf>
    <xf numFmtId="0" fontId="55" fillId="6" borderId="1" xfId="0" applyFont="1" applyFill="1" applyBorder="1" applyAlignment="1" applyProtection="1">
      <alignment vertical="center"/>
      <protection hidden="1"/>
    </xf>
    <xf numFmtId="169" fontId="0" fillId="6" borderId="0" xfId="0" applyNumberFormat="1" applyFill="1" applyAlignment="1" applyProtection="1">
      <alignment vertical="center"/>
      <protection hidden="1"/>
    </xf>
    <xf numFmtId="0" fontId="2" fillId="6" borderId="0" xfId="0" applyFont="1" applyFill="1" applyAlignment="1" applyProtection="1">
      <alignment horizontal="center" vertical="center" wrapText="1"/>
      <protection hidden="1"/>
    </xf>
    <xf numFmtId="169" fontId="55" fillId="6" borderId="0" xfId="0" applyNumberFormat="1" applyFont="1" applyFill="1" applyAlignment="1" applyProtection="1">
      <alignment horizontal="center" vertical="center"/>
      <protection hidden="1"/>
    </xf>
    <xf numFmtId="0" fontId="106" fillId="9" borderId="1" xfId="0" applyFont="1" applyFill="1" applyBorder="1" applyAlignment="1" applyProtection="1">
      <alignment horizontal="center" vertical="center" wrapText="1"/>
      <protection hidden="1"/>
    </xf>
    <xf numFmtId="0" fontId="106" fillId="9" borderId="1" xfId="0" quotePrefix="1" applyFont="1" applyFill="1" applyBorder="1" applyAlignment="1" applyProtection="1">
      <alignment horizontal="center" vertical="center" wrapText="1"/>
      <protection hidden="1"/>
    </xf>
    <xf numFmtId="0" fontId="82" fillId="9" borderId="1" xfId="0" applyFont="1" applyFill="1" applyBorder="1" applyAlignment="1" applyProtection="1">
      <alignment horizontal="center" vertical="center" wrapText="1"/>
      <protection hidden="1"/>
    </xf>
    <xf numFmtId="0" fontId="0" fillId="4" borderId="1" xfId="0" applyFill="1" applyBorder="1" applyAlignment="1">
      <alignment horizontal="left" vertical="center" wrapText="1"/>
    </xf>
    <xf numFmtId="0" fontId="0" fillId="0" borderId="1" xfId="0"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169" fontId="46" fillId="4" borderId="1" xfId="0" applyNumberFormat="1" applyFont="1" applyFill="1" applyBorder="1" applyAlignment="1" applyProtection="1">
      <alignment horizontal="center" vertical="center" wrapText="1"/>
      <protection locked="0"/>
    </xf>
    <xf numFmtId="169" fontId="4" fillId="4" borderId="1" xfId="0" applyNumberFormat="1" applyFont="1" applyFill="1" applyBorder="1" applyAlignment="1" applyProtection="1">
      <alignment horizontal="center" vertical="center" wrapText="1"/>
      <protection locked="0"/>
    </xf>
    <xf numFmtId="0" fontId="4" fillId="6"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169" fontId="0" fillId="4" borderId="1" xfId="0" applyNumberFormat="1" applyFill="1" applyBorder="1" applyAlignment="1">
      <alignment vertical="center"/>
    </xf>
    <xf numFmtId="169" fontId="4" fillId="4" borderId="14" xfId="0" applyNumberFormat="1" applyFont="1" applyFill="1" applyBorder="1" applyAlignment="1">
      <alignment horizontal="right" vertical="center" wrapText="1"/>
    </xf>
    <xf numFmtId="49" fontId="46" fillId="0" borderId="5" xfId="0" applyNumberFormat="1" applyFont="1" applyBorder="1" applyAlignment="1" applyProtection="1">
      <alignment horizontal="center" vertical="center" wrapText="1"/>
      <protection locked="0"/>
    </xf>
    <xf numFmtId="49" fontId="46" fillId="0" borderId="2" xfId="0" applyNumberFormat="1" applyFont="1" applyBorder="1" applyAlignment="1" applyProtection="1">
      <alignment horizontal="center" vertical="center" wrapText="1"/>
      <protection locked="0"/>
    </xf>
    <xf numFmtId="49" fontId="9" fillId="11" borderId="48" xfId="0" applyNumberFormat="1" applyFont="1" applyFill="1" applyBorder="1" applyAlignment="1">
      <alignment horizontal="center" vertical="center" wrapText="1"/>
    </xf>
    <xf numFmtId="0" fontId="57" fillId="31" borderId="27" xfId="0" applyFont="1" applyFill="1" applyBorder="1" applyAlignment="1" applyProtection="1">
      <alignment horizontal="center" vertical="center" wrapText="1"/>
      <protection locked="0"/>
    </xf>
    <xf numFmtId="49" fontId="13" fillId="11" borderId="32" xfId="102" applyNumberFormat="1" applyFont="1" applyFill="1" applyBorder="1" applyAlignment="1">
      <alignment horizontal="center" vertical="center" wrapText="1"/>
    </xf>
    <xf numFmtId="0" fontId="23" fillId="29" borderId="25" xfId="0" applyFont="1" applyFill="1" applyBorder="1" applyAlignment="1">
      <alignment horizontal="center" vertical="center" wrapText="1"/>
    </xf>
    <xf numFmtId="20" fontId="24" fillId="6" borderId="0" xfId="0" applyNumberFormat="1" applyFont="1" applyFill="1" applyAlignment="1">
      <alignment vertical="center" wrapText="1"/>
    </xf>
    <xf numFmtId="20" fontId="18" fillId="6" borderId="0" xfId="0" applyNumberFormat="1" applyFont="1" applyFill="1" applyAlignment="1">
      <alignment vertical="center" wrapText="1"/>
    </xf>
    <xf numFmtId="9" fontId="24" fillId="6" borderId="0" xfId="1" applyFont="1" applyFill="1" applyBorder="1" applyAlignment="1">
      <alignment vertical="center" wrapText="1"/>
    </xf>
    <xf numFmtId="169" fontId="24" fillId="6" borderId="0" xfId="0" applyNumberFormat="1" applyFont="1" applyFill="1" applyAlignment="1">
      <alignment vertical="center" wrapText="1"/>
    </xf>
    <xf numFmtId="169" fontId="24" fillId="6" borderId="0" xfId="0" applyNumberFormat="1" applyFont="1" applyFill="1" applyAlignment="1">
      <alignment horizontal="right" vertical="center" wrapText="1"/>
    </xf>
    <xf numFmtId="0" fontId="48" fillId="6" borderId="0" xfId="0" applyFont="1" applyFill="1" applyAlignment="1">
      <alignment vertical="center" wrapText="1"/>
    </xf>
    <xf numFmtId="20" fontId="23" fillId="29" borderId="93" xfId="0" applyNumberFormat="1" applyFont="1" applyFill="1" applyBorder="1" applyAlignment="1">
      <alignment horizontal="center" vertical="center" wrapText="1"/>
    </xf>
    <xf numFmtId="20" fontId="23" fillId="9" borderId="94" xfId="0" applyNumberFormat="1" applyFont="1" applyFill="1" applyBorder="1" applyAlignment="1">
      <alignment vertical="center" wrapText="1"/>
    </xf>
    <xf numFmtId="169" fontId="24" fillId="4" borderId="95" xfId="0" applyNumberFormat="1" applyFont="1" applyFill="1" applyBorder="1" applyAlignment="1">
      <alignment horizontal="right" vertical="center" wrapText="1"/>
    </xf>
    <xf numFmtId="169" fontId="24" fillId="4" borderId="96" xfId="0" applyNumberFormat="1" applyFont="1" applyFill="1" applyBorder="1" applyAlignment="1">
      <alignment horizontal="right" vertical="center" wrapText="1"/>
    </xf>
    <xf numFmtId="20" fontId="49" fillId="30" borderId="97" xfId="0" applyNumberFormat="1" applyFont="1" applyFill="1" applyBorder="1" applyAlignment="1">
      <alignment horizontal="right" vertical="center" wrapText="1"/>
    </xf>
    <xf numFmtId="167" fontId="24" fillId="2" borderId="22" xfId="101" applyFont="1" applyFill="1" applyBorder="1" applyAlignment="1">
      <alignment horizontal="center" vertical="center" wrapText="1"/>
    </xf>
    <xf numFmtId="169" fontId="24" fillId="2" borderId="98" xfId="0" applyNumberFormat="1" applyFont="1" applyFill="1" applyBorder="1" applyAlignment="1">
      <alignment horizontal="right" vertical="center" wrapText="1"/>
    </xf>
    <xf numFmtId="9" fontId="23" fillId="10" borderId="1" xfId="1" applyFont="1" applyFill="1" applyBorder="1" applyAlignment="1">
      <alignment horizontal="center" vertical="center"/>
    </xf>
    <xf numFmtId="169" fontId="78" fillId="0" borderId="1" xfId="0" applyNumberFormat="1" applyFont="1" applyBorder="1" applyAlignment="1" applyProtection="1">
      <alignment horizontal="center" vertical="center"/>
      <protection locked="0"/>
    </xf>
    <xf numFmtId="0" fontId="78" fillId="0" borderId="1" xfId="0" applyFont="1" applyBorder="1" applyAlignment="1" applyProtection="1">
      <alignment horizontal="center" vertical="center"/>
      <protection locked="0"/>
    </xf>
    <xf numFmtId="0" fontId="78" fillId="6" borderId="0" xfId="0" applyFont="1" applyFill="1" applyAlignment="1" applyProtection="1">
      <alignment horizontal="center" vertical="center"/>
      <protection locked="0"/>
    </xf>
    <xf numFmtId="165" fontId="62" fillId="6" borderId="0" xfId="0" applyNumberFormat="1" applyFont="1" applyFill="1" applyAlignment="1" applyProtection="1">
      <alignment horizontal="center" vertical="center" wrapText="1"/>
      <protection hidden="1"/>
    </xf>
    <xf numFmtId="166" fontId="110" fillId="40" borderId="99" xfId="0" applyNumberFormat="1" applyFont="1" applyFill="1" applyBorder="1" applyAlignment="1">
      <alignment horizontal="center" vertical="center"/>
    </xf>
    <xf numFmtId="0" fontId="14" fillId="6" borderId="0" xfId="0" applyFont="1" applyFill="1" applyAlignment="1">
      <alignment horizontal="center" vertical="center"/>
    </xf>
    <xf numFmtId="167" fontId="15" fillId="6" borderId="0" xfId="101" applyFont="1" applyFill="1" applyBorder="1"/>
    <xf numFmtId="0" fontId="14" fillId="6" borderId="0" xfId="0" applyFont="1" applyFill="1" applyAlignment="1">
      <alignment horizontal="center" vertical="center" wrapText="1"/>
    </xf>
    <xf numFmtId="0" fontId="15" fillId="0" borderId="0" xfId="0" applyFont="1" applyAlignment="1">
      <alignment horizontal="center"/>
    </xf>
    <xf numFmtId="0" fontId="8" fillId="6" borderId="0" xfId="6" applyFill="1" applyAlignment="1">
      <alignment vertical="center"/>
    </xf>
    <xf numFmtId="0" fontId="75" fillId="12" borderId="1" xfId="0" applyFont="1" applyFill="1" applyBorder="1" applyAlignment="1">
      <alignment horizontal="center" vertical="center" wrapText="1"/>
    </xf>
    <xf numFmtId="0" fontId="23" fillId="0" borderId="1" xfId="0" applyFont="1" applyBorder="1" applyAlignment="1" applyProtection="1">
      <alignment horizontal="center" vertical="center"/>
      <protection locked="0"/>
    </xf>
    <xf numFmtId="0" fontId="75" fillId="9" borderId="1" xfId="0" applyFont="1" applyFill="1" applyBorder="1" applyAlignment="1">
      <alignment horizontal="center" vertical="center" wrapText="1"/>
    </xf>
    <xf numFmtId="169" fontId="78" fillId="4" borderId="1" xfId="0" applyNumberFormat="1" applyFont="1" applyFill="1" applyBorder="1" applyAlignment="1" applyProtection="1">
      <alignment horizontal="center" vertical="center"/>
      <protection locked="0"/>
    </xf>
    <xf numFmtId="0" fontId="81" fillId="12" borderId="1" xfId="0" applyFont="1" applyFill="1" applyBorder="1" applyAlignment="1">
      <alignment horizontal="center" vertical="center" wrapText="1"/>
    </xf>
    <xf numFmtId="0" fontId="83" fillId="10" borderId="1" xfId="0" applyFont="1" applyFill="1" applyBorder="1" applyAlignment="1">
      <alignment horizontal="center" vertical="center" wrapText="1"/>
    </xf>
    <xf numFmtId="169" fontId="55" fillId="4" borderId="23" xfId="1" applyNumberFormat="1" applyFont="1" applyFill="1" applyBorder="1" applyAlignment="1">
      <alignment horizontal="center" vertical="center"/>
    </xf>
    <xf numFmtId="10" fontId="55" fillId="4" borderId="23" xfId="1" applyNumberFormat="1" applyFont="1" applyFill="1" applyBorder="1" applyAlignment="1">
      <alignment horizontal="center" vertical="center"/>
    </xf>
    <xf numFmtId="169" fontId="55" fillId="4" borderId="14" xfId="1" applyNumberFormat="1" applyFont="1" applyFill="1" applyBorder="1" applyAlignment="1" applyProtection="1">
      <alignment horizontal="center" vertical="center"/>
    </xf>
    <xf numFmtId="165" fontId="55" fillId="4" borderId="14" xfId="0" applyNumberFormat="1" applyFont="1" applyFill="1" applyBorder="1" applyAlignment="1">
      <alignment horizontal="center" vertical="center"/>
    </xf>
    <xf numFmtId="9" fontId="55" fillId="4" borderId="14" xfId="1" applyFont="1" applyFill="1" applyBorder="1" applyAlignment="1">
      <alignment horizontal="center" vertical="center"/>
    </xf>
    <xf numFmtId="0" fontId="100" fillId="10" borderId="1" xfId="0" applyFont="1" applyFill="1" applyBorder="1" applyAlignment="1">
      <alignment horizontal="center" vertical="center" wrapText="1"/>
    </xf>
    <xf numFmtId="0" fontId="79" fillId="6" borderId="0" xfId="0" applyFont="1" applyFill="1" applyAlignment="1">
      <alignment vertical="center" wrapText="1"/>
    </xf>
    <xf numFmtId="0" fontId="79" fillId="8" borderId="15" xfId="0" applyFont="1" applyFill="1" applyBorder="1" applyAlignment="1">
      <alignment vertical="center" wrapText="1"/>
    </xf>
    <xf numFmtId="169" fontId="23" fillId="4" borderId="27" xfId="0" applyNumberFormat="1" applyFont="1" applyFill="1" applyBorder="1" applyAlignment="1">
      <alignment vertical="center"/>
    </xf>
    <xf numFmtId="169" fontId="23" fillId="4" borderId="28" xfId="0" applyNumberFormat="1" applyFont="1" applyFill="1" applyBorder="1" applyAlignment="1">
      <alignment vertical="center"/>
    </xf>
    <xf numFmtId="0" fontId="76" fillId="10" borderId="2" xfId="0" applyFont="1" applyFill="1" applyBorder="1" applyAlignment="1">
      <alignment horizontal="center" vertical="center" wrapText="1"/>
    </xf>
    <xf numFmtId="169" fontId="78" fillId="4" borderId="1" xfId="6" applyNumberFormat="1" applyFont="1" applyFill="1" applyBorder="1" applyAlignment="1">
      <alignment vertical="center"/>
    </xf>
    <xf numFmtId="0" fontId="111" fillId="6" borderId="0" xfId="0" applyFont="1" applyFill="1"/>
    <xf numFmtId="0" fontId="112" fillId="46" borderId="0" xfId="0" applyFont="1" applyFill="1" applyAlignment="1">
      <alignment vertical="center" wrapText="1"/>
    </xf>
    <xf numFmtId="0" fontId="46" fillId="6" borderId="0" xfId="0" applyFont="1" applyFill="1" applyAlignment="1" applyProtection="1">
      <alignment vertical="center" wrapText="1"/>
      <protection locked="0"/>
    </xf>
    <xf numFmtId="0" fontId="46" fillId="8" borderId="26" xfId="0" applyFont="1" applyFill="1" applyBorder="1" applyAlignment="1">
      <alignment horizontal="center" vertical="center" wrapText="1"/>
    </xf>
    <xf numFmtId="0" fontId="46" fillId="8" borderId="27" xfId="0" applyFont="1" applyFill="1" applyBorder="1" applyAlignment="1">
      <alignment horizontal="center" vertical="center" wrapText="1"/>
    </xf>
    <xf numFmtId="0" fontId="4" fillId="6" borderId="11" xfId="102" applyFont="1" applyFill="1" applyBorder="1" applyAlignment="1" applyProtection="1">
      <alignment horizontal="center" vertical="center" wrapText="1"/>
      <protection locked="0"/>
    </xf>
    <xf numFmtId="169" fontId="24" fillId="4" borderId="80" xfId="0" applyNumberFormat="1" applyFont="1" applyFill="1" applyBorder="1" applyAlignment="1">
      <alignment horizontal="right" vertical="center" wrapText="1"/>
    </xf>
    <xf numFmtId="20" fontId="25" fillId="2" borderId="101" xfId="0" applyNumberFormat="1" applyFont="1" applyFill="1" applyBorder="1" applyAlignment="1" applyProtection="1">
      <alignment horizontal="right" vertical="center" wrapText="1"/>
      <protection hidden="1"/>
    </xf>
    <xf numFmtId="167" fontId="24" fillId="2" borderId="4" xfId="101" applyFont="1" applyFill="1" applyBorder="1" applyAlignment="1">
      <alignment horizontal="center" vertical="center" wrapText="1"/>
    </xf>
    <xf numFmtId="169" fontId="24" fillId="2" borderId="102" xfId="0" applyNumberFormat="1" applyFont="1" applyFill="1" applyBorder="1" applyAlignment="1">
      <alignment horizontal="right" vertical="center" wrapText="1"/>
    </xf>
    <xf numFmtId="0" fontId="23" fillId="29" borderId="29" xfId="0" applyFont="1" applyFill="1" applyBorder="1" applyAlignment="1">
      <alignment horizontal="center" vertical="center" wrapText="1"/>
    </xf>
    <xf numFmtId="0" fontId="23" fillId="29" borderId="30" xfId="0" applyFont="1" applyFill="1" applyBorder="1" applyAlignment="1">
      <alignment horizontal="center" vertical="center" wrapText="1"/>
    </xf>
    <xf numFmtId="0" fontId="55" fillId="4" borderId="16" xfId="0" applyFont="1" applyFill="1" applyBorder="1" applyAlignment="1">
      <alignment horizontal="center" vertical="center" wrapText="1"/>
    </xf>
    <xf numFmtId="167" fontId="55" fillId="4" borderId="15" xfId="101" applyFont="1" applyFill="1" applyBorder="1" applyAlignment="1">
      <alignment horizontal="center" vertical="center" wrapText="1"/>
    </xf>
    <xf numFmtId="0" fontId="55" fillId="4" borderId="26" xfId="0" applyFont="1" applyFill="1" applyBorder="1" applyAlignment="1">
      <alignment horizontal="center" vertical="center" wrapText="1"/>
    </xf>
    <xf numFmtId="0" fontId="55" fillId="4" borderId="27" xfId="0" applyFont="1" applyFill="1" applyBorder="1" applyAlignment="1">
      <alignment horizontal="center" vertical="center" wrapText="1"/>
    </xf>
    <xf numFmtId="167" fontId="55" fillId="4" borderId="28" xfId="101" applyFont="1" applyFill="1" applyBorder="1" applyAlignment="1">
      <alignment horizontal="center" vertical="center" wrapText="1"/>
    </xf>
    <xf numFmtId="0" fontId="113" fillId="47" borderId="14" xfId="0" applyFont="1" applyFill="1" applyBorder="1" applyAlignment="1">
      <alignment horizontal="center" vertical="center" wrapText="1"/>
    </xf>
    <xf numFmtId="0" fontId="78" fillId="0" borderId="0" xfId="0" applyFont="1"/>
    <xf numFmtId="169" fontId="78" fillId="0" borderId="0" xfId="0" applyNumberFormat="1" applyFont="1"/>
    <xf numFmtId="0" fontId="55" fillId="0" borderId="0" xfId="0" applyFont="1"/>
    <xf numFmtId="169" fontId="55" fillId="0" borderId="0" xfId="0" applyNumberFormat="1" applyFont="1"/>
    <xf numFmtId="10" fontId="4" fillId="0" borderId="14" xfId="1" applyNumberFormat="1" applyFont="1" applyFill="1" applyBorder="1" applyAlignment="1" applyProtection="1">
      <alignment horizontal="center" vertical="center" wrapText="1"/>
      <protection locked="0"/>
    </xf>
    <xf numFmtId="10" fontId="4" fillId="0" borderId="1" xfId="1" applyNumberFormat="1" applyFont="1" applyFill="1" applyBorder="1" applyAlignment="1" applyProtection="1">
      <alignment horizontal="center" vertical="center" wrapText="1"/>
      <protection locked="0"/>
    </xf>
    <xf numFmtId="0" fontId="12" fillId="0" borderId="1" xfId="0" applyFont="1" applyBorder="1" applyAlignment="1">
      <alignment horizontal="center" vertical="center" wrapText="1"/>
    </xf>
    <xf numFmtId="0" fontId="15" fillId="0" borderId="110" xfId="0" applyFont="1" applyBorder="1"/>
    <xf numFmtId="0" fontId="8" fillId="0" borderId="0" xfId="6" quotePrefix="1" applyFill="1" applyAlignment="1">
      <alignment vertical="center"/>
    </xf>
    <xf numFmtId="0" fontId="15" fillId="0" borderId="111" xfId="0" applyFont="1" applyBorder="1"/>
    <xf numFmtId="20" fontId="23" fillId="29" borderId="47" xfId="0" applyNumberFormat="1" applyFont="1" applyFill="1" applyBorder="1" applyAlignment="1">
      <alignment horizontal="center" vertical="center" wrapText="1"/>
    </xf>
    <xf numFmtId="20" fontId="23" fillId="29" borderId="46" xfId="0" applyNumberFormat="1" applyFont="1" applyFill="1" applyBorder="1" applyAlignment="1">
      <alignment horizontal="center" vertical="center" wrapText="1"/>
    </xf>
    <xf numFmtId="20" fontId="23" fillId="29" borderId="119"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20" fontId="23" fillId="29" borderId="120" xfId="0" applyNumberFormat="1" applyFont="1" applyFill="1" applyBorder="1" applyAlignment="1">
      <alignment horizontal="center" vertical="center" wrapText="1"/>
    </xf>
    <xf numFmtId="20" fontId="23" fillId="9" borderId="1"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169" fontId="23" fillId="9" borderId="120" xfId="0" applyNumberFormat="1" applyFont="1" applyFill="1" applyBorder="1" applyAlignment="1">
      <alignment horizontal="center" vertical="center" wrapText="1"/>
    </xf>
    <xf numFmtId="20" fontId="23" fillId="9" borderId="120" xfId="0" applyNumberFormat="1" applyFont="1" applyFill="1" applyBorder="1" applyAlignment="1">
      <alignment horizontal="center" vertical="center" wrapText="1"/>
    </xf>
    <xf numFmtId="169" fontId="48" fillId="4" borderId="122" xfId="0" applyNumberFormat="1" applyFont="1" applyFill="1" applyBorder="1" applyAlignment="1">
      <alignment horizontal="center" vertical="center" wrapText="1"/>
    </xf>
    <xf numFmtId="169" fontId="78" fillId="4" borderId="123" xfId="0" applyNumberFormat="1" applyFont="1" applyFill="1" applyBorder="1" applyAlignment="1">
      <alignment horizontal="center" vertical="center" wrapText="1"/>
    </xf>
    <xf numFmtId="169" fontId="48" fillId="4" borderId="124" xfId="0" applyNumberFormat="1" applyFont="1" applyFill="1" applyBorder="1" applyAlignment="1">
      <alignment horizontal="center" vertical="center" wrapText="1"/>
    </xf>
    <xf numFmtId="10" fontId="23" fillId="4" borderId="121" xfId="0" applyNumberFormat="1" applyFont="1" applyFill="1" applyBorder="1" applyAlignment="1">
      <alignment horizontal="center" vertical="center"/>
    </xf>
    <xf numFmtId="169" fontId="23" fillId="4" borderId="121" xfId="0" applyNumberFormat="1" applyFont="1" applyFill="1" applyBorder="1" applyAlignment="1">
      <alignment horizontal="center" vertical="center" wrapText="1"/>
    </xf>
    <xf numFmtId="169" fontId="23" fillId="4" borderId="124" xfId="0" applyNumberFormat="1" applyFont="1" applyFill="1" applyBorder="1" applyAlignment="1">
      <alignment horizontal="center" vertical="center" wrapText="1"/>
    </xf>
    <xf numFmtId="0" fontId="15" fillId="0" borderId="125" xfId="0" applyFont="1" applyBorder="1"/>
    <xf numFmtId="0" fontId="15" fillId="0" borderId="126" xfId="0" applyFont="1" applyBorder="1"/>
    <xf numFmtId="169" fontId="78" fillId="0" borderId="126" xfId="0" applyNumberFormat="1" applyFont="1" applyBorder="1" applyAlignment="1">
      <alignment horizontal="center" vertical="center" wrapText="1"/>
    </xf>
    <xf numFmtId="165" fontId="23" fillId="0" borderId="126" xfId="0" applyNumberFormat="1" applyFont="1" applyBorder="1" applyAlignment="1">
      <alignment horizontal="center" vertical="center"/>
    </xf>
    <xf numFmtId="169" fontId="48" fillId="0" borderId="126" xfId="0" applyNumberFormat="1" applyFont="1" applyBorder="1" applyAlignment="1">
      <alignment horizontal="center" vertical="center" wrapText="1"/>
    </xf>
    <xf numFmtId="9" fontId="23" fillId="0" borderId="126" xfId="0" applyNumberFormat="1" applyFont="1" applyBorder="1" applyAlignment="1">
      <alignment horizontal="center" vertical="center"/>
    </xf>
    <xf numFmtId="169" fontId="23" fillId="0" borderId="126" xfId="0" applyNumberFormat="1" applyFont="1" applyBorder="1" applyAlignment="1">
      <alignment horizontal="center" vertical="center" wrapText="1"/>
    </xf>
    <xf numFmtId="0" fontId="15" fillId="0" borderId="127" xfId="0" applyFont="1" applyBorder="1"/>
    <xf numFmtId="0" fontId="119" fillId="37" borderId="1" xfId="0" applyFont="1" applyFill="1" applyBorder="1" applyAlignment="1">
      <alignment horizontal="center" vertical="center" wrapText="1"/>
    </xf>
    <xf numFmtId="20" fontId="23" fillId="10" borderId="5" xfId="0" applyNumberFormat="1" applyFont="1" applyFill="1" applyBorder="1" applyAlignment="1">
      <alignment horizontal="center" vertical="center" wrapText="1"/>
    </xf>
    <xf numFmtId="169" fontId="80" fillId="4" borderId="48" xfId="0" applyNumberFormat="1" applyFont="1" applyFill="1" applyBorder="1" applyAlignment="1">
      <alignment horizontal="center" vertical="center"/>
    </xf>
    <xf numFmtId="20" fontId="23" fillId="35" borderId="100" xfId="0" applyNumberFormat="1" applyFont="1" applyFill="1" applyBorder="1" applyAlignment="1">
      <alignment horizontal="center" vertical="center" wrapText="1"/>
    </xf>
    <xf numFmtId="0" fontId="64" fillId="10" borderId="82" xfId="0" applyFont="1" applyFill="1" applyBorder="1" applyAlignment="1">
      <alignment horizontal="center" vertical="center" wrapText="1"/>
    </xf>
    <xf numFmtId="169" fontId="78" fillId="4" borderId="60" xfId="101" applyNumberFormat="1" applyFont="1" applyFill="1" applyBorder="1" applyAlignment="1">
      <alignment horizontal="center" vertical="center"/>
    </xf>
    <xf numFmtId="169" fontId="4" fillId="4" borderId="14" xfId="7" applyNumberFormat="1" applyFont="1" applyFill="1" applyBorder="1" applyAlignment="1" applyProtection="1">
      <alignment horizontal="center" vertical="center" wrapText="1"/>
    </xf>
    <xf numFmtId="169" fontId="0" fillId="2" borderId="1" xfId="0" applyNumberFormat="1" applyFill="1" applyBorder="1"/>
    <xf numFmtId="169" fontId="2" fillId="2" borderId="1" xfId="0" applyNumberFormat="1" applyFont="1" applyFill="1" applyBorder="1"/>
    <xf numFmtId="164" fontId="94" fillId="42" borderId="1" xfId="0" applyNumberFormat="1" applyFont="1" applyFill="1" applyBorder="1" applyAlignment="1">
      <alignment horizontal="center" vertical="center"/>
    </xf>
    <xf numFmtId="169" fontId="55" fillId="4" borderId="1" xfId="1" applyNumberFormat="1" applyFont="1" applyFill="1" applyBorder="1" applyAlignment="1" applyProtection="1">
      <alignment horizontal="center" vertical="center"/>
      <protection hidden="1"/>
    </xf>
    <xf numFmtId="169" fontId="24" fillId="3" borderId="1" xfId="0" applyNumberFormat="1" applyFont="1" applyFill="1" applyBorder="1" applyAlignment="1">
      <alignment horizontal="center" vertical="center"/>
    </xf>
    <xf numFmtId="169" fontId="24" fillId="3" borderId="2" xfId="0" applyNumberFormat="1" applyFont="1" applyFill="1" applyBorder="1" applyAlignment="1">
      <alignment horizontal="center" vertical="center"/>
    </xf>
    <xf numFmtId="169" fontId="49" fillId="40" borderId="25" xfId="0" applyNumberFormat="1" applyFont="1" applyFill="1" applyBorder="1" applyAlignment="1">
      <alignment horizontal="center" vertical="center"/>
    </xf>
    <xf numFmtId="0" fontId="0" fillId="0" borderId="0" xfId="0" applyAlignment="1">
      <alignment horizontal="center"/>
    </xf>
    <xf numFmtId="0" fontId="23" fillId="8" borderId="16" xfId="0" applyFont="1" applyFill="1" applyBorder="1" applyAlignment="1">
      <alignment vertical="center" wrapText="1"/>
    </xf>
    <xf numFmtId="169" fontId="23" fillId="4" borderId="26" xfId="0" applyNumberFormat="1" applyFont="1" applyFill="1" applyBorder="1" applyAlignment="1">
      <alignment vertical="center"/>
    </xf>
    <xf numFmtId="0" fontId="46" fillId="10" borderId="1" xfId="0" applyFont="1" applyFill="1" applyBorder="1" applyAlignment="1">
      <alignment horizontal="center" vertical="center" wrapText="1"/>
    </xf>
    <xf numFmtId="169" fontId="23" fillId="4" borderId="1" xfId="1" applyNumberFormat="1" applyFont="1" applyFill="1" applyBorder="1" applyAlignment="1">
      <alignment horizontal="center" vertical="center"/>
    </xf>
    <xf numFmtId="0" fontId="25" fillId="7" borderId="4" xfId="0" applyFont="1" applyFill="1" applyBorder="1" applyAlignment="1">
      <alignment horizontal="center" vertical="center" wrapText="1"/>
    </xf>
    <xf numFmtId="0" fontId="52" fillId="0" borderId="0" xfId="0" applyFont="1" applyAlignment="1">
      <alignment horizontal="center" vertical="center" wrapText="1"/>
    </xf>
    <xf numFmtId="9" fontId="52" fillId="0" borderId="0" xfId="1" applyFont="1" applyAlignment="1" applyProtection="1">
      <alignment horizontal="center" vertical="center" wrapText="1"/>
    </xf>
    <xf numFmtId="0" fontId="25" fillId="6" borderId="0" xfId="0" applyFont="1" applyFill="1" applyAlignment="1">
      <alignment horizontal="center" vertical="center" wrapText="1"/>
    </xf>
    <xf numFmtId="0" fontId="25" fillId="6" borderId="20" xfId="0" applyFont="1" applyFill="1" applyBorder="1" applyAlignment="1">
      <alignment vertical="center" wrapText="1"/>
    </xf>
    <xf numFmtId="0" fontId="25" fillId="6" borderId="20" xfId="0" applyFont="1" applyFill="1" applyBorder="1" applyAlignment="1">
      <alignment horizontal="center" vertical="center" wrapText="1"/>
    </xf>
    <xf numFmtId="0" fontId="25" fillId="6" borderId="0" xfId="0" applyFont="1" applyFill="1" applyAlignment="1">
      <alignment vertical="center" wrapText="1"/>
    </xf>
    <xf numFmtId="0" fontId="25" fillId="46" borderId="0" xfId="0" applyFont="1" applyFill="1" applyAlignment="1">
      <alignment horizontal="center" vertical="center" wrapText="1"/>
    </xf>
    <xf numFmtId="0" fontId="25" fillId="0" borderId="69" xfId="0" applyFont="1" applyBorder="1" applyAlignment="1">
      <alignment horizontal="center" vertical="center" wrapText="1"/>
    </xf>
    <xf numFmtId="0" fontId="25" fillId="0" borderId="0" xfId="0" applyFont="1" applyAlignment="1">
      <alignment horizontal="center" vertical="center" wrapText="1"/>
    </xf>
    <xf numFmtId="9" fontId="0" fillId="0" borderId="0" xfId="1" applyFont="1" applyProtection="1"/>
    <xf numFmtId="20" fontId="24" fillId="9" borderId="20" xfId="0" applyNumberFormat="1" applyFont="1" applyFill="1" applyBorder="1" applyAlignment="1">
      <alignment vertical="center" wrapText="1"/>
    </xf>
    <xf numFmtId="169" fontId="24" fillId="4" borderId="55" xfId="101" applyNumberFormat="1" applyFont="1" applyFill="1" applyBorder="1" applyAlignment="1">
      <alignment horizontal="center" vertical="center" wrapText="1"/>
    </xf>
    <xf numFmtId="169" fontId="24" fillId="4" borderId="15" xfId="101" applyNumberFormat="1"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55" fillId="4" borderId="14" xfId="0" applyFont="1" applyFill="1" applyBorder="1" applyAlignment="1">
      <alignment horizontal="center" vertical="center"/>
    </xf>
    <xf numFmtId="169" fontId="55" fillId="4" borderId="14" xfId="0" applyNumberFormat="1" applyFont="1" applyFill="1" applyBorder="1" applyAlignment="1">
      <alignment horizontal="center" vertical="center"/>
    </xf>
    <xf numFmtId="169" fontId="24" fillId="3" borderId="27" xfId="0" applyNumberFormat="1" applyFont="1" applyFill="1" applyBorder="1" applyAlignment="1">
      <alignment horizontal="center" vertical="center"/>
    </xf>
    <xf numFmtId="9" fontId="24" fillId="3" borderId="27" xfId="1" applyFont="1" applyFill="1" applyBorder="1" applyAlignment="1">
      <alignment horizontal="center" vertical="center"/>
    </xf>
    <xf numFmtId="169" fontId="24" fillId="3" borderId="1" xfId="1" applyNumberFormat="1" applyFont="1" applyFill="1" applyBorder="1" applyAlignment="1">
      <alignment horizontal="center" vertical="center"/>
    </xf>
    <xf numFmtId="0" fontId="113" fillId="47" borderId="1" xfId="0" applyFont="1" applyFill="1" applyBorder="1" applyAlignment="1">
      <alignment horizontal="center" vertical="center" wrapText="1"/>
    </xf>
    <xf numFmtId="0" fontId="113" fillId="47" borderId="1" xfId="0" applyFont="1" applyFill="1" applyBorder="1" applyAlignment="1">
      <alignment horizontal="left" vertical="center" wrapText="1"/>
    </xf>
    <xf numFmtId="169" fontId="113" fillId="4" borderId="1" xfId="101" applyNumberFormat="1" applyFont="1" applyFill="1" applyBorder="1" applyAlignment="1">
      <alignment horizontal="right" vertical="center" wrapText="1"/>
    </xf>
    <xf numFmtId="10" fontId="113" fillId="4" borderId="1" xfId="1" applyNumberFormat="1" applyFont="1" applyFill="1" applyBorder="1" applyAlignment="1">
      <alignment horizontal="center" vertical="center" wrapText="1"/>
    </xf>
    <xf numFmtId="0" fontId="113" fillId="47" borderId="11" xfId="0" applyFont="1" applyFill="1" applyBorder="1" applyAlignment="1">
      <alignment horizontal="left" vertical="center" wrapText="1"/>
    </xf>
    <xf numFmtId="169" fontId="113" fillId="4" borderId="11" xfId="101" applyNumberFormat="1" applyFont="1" applyFill="1" applyBorder="1" applyAlignment="1">
      <alignment horizontal="right" vertical="center" wrapText="1"/>
    </xf>
    <xf numFmtId="0" fontId="75" fillId="48" borderId="24" xfId="0" applyFont="1" applyFill="1" applyBorder="1" applyAlignment="1">
      <alignment horizontal="left" vertical="center" wrapText="1"/>
    </xf>
    <xf numFmtId="10" fontId="113" fillId="4" borderId="11" xfId="1" applyNumberFormat="1" applyFont="1" applyFill="1" applyBorder="1" applyAlignment="1">
      <alignment horizontal="center" vertical="center" wrapText="1"/>
    </xf>
    <xf numFmtId="169" fontId="114" fillId="48" borderId="131" xfId="101" applyNumberFormat="1" applyFont="1" applyFill="1" applyBorder="1" applyAlignment="1">
      <alignment horizontal="right" vertical="center"/>
    </xf>
    <xf numFmtId="10" fontId="75" fillId="4" borderId="106" xfId="1" applyNumberFormat="1" applyFont="1" applyFill="1" applyBorder="1" applyAlignment="1">
      <alignment horizontal="center" vertical="center" wrapText="1"/>
    </xf>
    <xf numFmtId="0" fontId="75" fillId="48" borderId="24" xfId="0" applyFont="1" applyFill="1" applyBorder="1" applyAlignment="1">
      <alignment horizontal="center" vertical="center" wrapText="1"/>
    </xf>
    <xf numFmtId="169" fontId="114" fillId="48" borderId="131" xfId="101" applyNumberFormat="1" applyFont="1" applyFill="1" applyBorder="1" applyAlignment="1">
      <alignment horizontal="center" vertical="center"/>
    </xf>
    <xf numFmtId="169" fontId="75" fillId="48" borderId="24" xfId="0" applyNumberFormat="1" applyFont="1" applyFill="1" applyBorder="1" applyAlignment="1">
      <alignment horizontal="center" vertical="center" wrapText="1"/>
    </xf>
    <xf numFmtId="0" fontId="0" fillId="11" borderId="43" xfId="0" applyFill="1" applyBorder="1" applyAlignment="1">
      <alignment horizontal="center" vertical="center" wrapText="1"/>
    </xf>
    <xf numFmtId="0" fontId="4" fillId="4" borderId="25" xfId="0" applyFont="1" applyFill="1" applyBorder="1" applyAlignment="1" applyProtection="1">
      <alignment horizontal="center" vertical="center" wrapText="1"/>
      <protection locked="0"/>
    </xf>
    <xf numFmtId="0" fontId="46" fillId="45" borderId="5" xfId="0" applyFont="1" applyFill="1" applyBorder="1" applyAlignment="1">
      <alignment horizontal="center" vertical="center" wrapText="1"/>
    </xf>
    <xf numFmtId="0" fontId="13" fillId="45" borderId="5" xfId="0" applyFont="1" applyFill="1" applyBorder="1" applyAlignment="1">
      <alignment horizontal="center" vertical="center" wrapText="1"/>
    </xf>
    <xf numFmtId="169" fontId="0" fillId="11" borderId="48" xfId="0" applyNumberFormat="1" applyFill="1" applyBorder="1" applyAlignment="1">
      <alignment horizontal="center" vertical="center" wrapText="1"/>
    </xf>
    <xf numFmtId="169" fontId="2" fillId="4" borderId="5" xfId="0" applyNumberFormat="1" applyFont="1" applyFill="1" applyBorder="1" applyAlignment="1">
      <alignment horizontal="center" vertical="center" wrapText="1"/>
    </xf>
    <xf numFmtId="0" fontId="13" fillId="10" borderId="1" xfId="0" applyFont="1" applyFill="1" applyBorder="1" applyAlignment="1">
      <alignment horizontal="center" vertical="center" wrapText="1"/>
    </xf>
    <xf numFmtId="0" fontId="0" fillId="11" borderId="1" xfId="0" applyFill="1" applyBorder="1" applyAlignment="1">
      <alignment horizontal="center" vertical="center" wrapText="1"/>
    </xf>
    <xf numFmtId="169" fontId="80" fillId="4" borderId="58" xfId="0" applyNumberFormat="1" applyFont="1" applyFill="1" applyBorder="1" applyAlignment="1">
      <alignment horizontal="center" vertical="center"/>
    </xf>
    <xf numFmtId="0" fontId="129" fillId="26" borderId="1" xfId="0" applyFont="1" applyFill="1" applyBorder="1" applyAlignment="1">
      <alignment horizontal="center" vertical="center" wrapText="1"/>
    </xf>
    <xf numFmtId="0" fontId="129" fillId="26" borderId="2" xfId="0" applyFont="1" applyFill="1" applyBorder="1" applyAlignment="1">
      <alignment horizontal="center" vertical="center" wrapText="1"/>
    </xf>
    <xf numFmtId="0" fontId="81" fillId="9" borderId="2" xfId="0" applyFont="1" applyFill="1" applyBorder="1" applyAlignment="1">
      <alignment horizontal="center" vertical="center" wrapText="1"/>
    </xf>
    <xf numFmtId="20" fontId="24" fillId="9" borderId="16" xfId="0" applyNumberFormat="1" applyFont="1" applyFill="1" applyBorder="1" applyAlignment="1">
      <alignment vertical="center" wrapText="1"/>
    </xf>
    <xf numFmtId="20" fontId="24" fillId="9" borderId="26" xfId="0" applyNumberFormat="1" applyFont="1" applyFill="1" applyBorder="1" applyAlignment="1">
      <alignment vertical="center" wrapText="1"/>
    </xf>
    <xf numFmtId="169" fontId="24" fillId="4" borderId="2" xfId="101" applyNumberFormat="1" applyFont="1" applyFill="1" applyBorder="1" applyAlignment="1">
      <alignment horizontal="center" vertical="center" wrapText="1"/>
    </xf>
    <xf numFmtId="9" fontId="23" fillId="4" borderId="16" xfId="1" applyFont="1" applyFill="1" applyBorder="1" applyAlignment="1">
      <alignment horizontal="center" vertical="center"/>
    </xf>
    <xf numFmtId="169" fontId="80" fillId="4" borderId="30" xfId="0" applyNumberFormat="1" applyFont="1" applyFill="1" applyBorder="1" applyAlignment="1">
      <alignment horizontal="center" vertical="center" wrapText="1"/>
    </xf>
    <xf numFmtId="0" fontId="23" fillId="4" borderId="16" xfId="0" applyFont="1" applyFill="1" applyBorder="1" applyAlignment="1">
      <alignment horizontal="center" vertical="center"/>
    </xf>
    <xf numFmtId="169" fontId="80" fillId="4" borderId="15" xfId="0" applyNumberFormat="1" applyFont="1" applyFill="1" applyBorder="1" applyAlignment="1">
      <alignment horizontal="center" vertical="center" wrapText="1"/>
    </xf>
    <xf numFmtId="0" fontId="23" fillId="4" borderId="26" xfId="0" applyFont="1" applyFill="1" applyBorder="1" applyAlignment="1">
      <alignment horizontal="center" vertical="center"/>
    </xf>
    <xf numFmtId="169" fontId="80" fillId="4" borderId="28" xfId="0" applyNumberFormat="1" applyFont="1" applyFill="1" applyBorder="1" applyAlignment="1">
      <alignment horizontal="center" vertical="center" wrapText="1"/>
    </xf>
    <xf numFmtId="169" fontId="78" fillId="4" borderId="60" xfId="1" applyNumberFormat="1" applyFont="1" applyFill="1" applyBorder="1" applyAlignment="1">
      <alignment horizontal="center" vertical="center"/>
    </xf>
    <xf numFmtId="169" fontId="49" fillId="40" borderId="1" xfId="0" applyNumberFormat="1" applyFont="1" applyFill="1" applyBorder="1" applyAlignment="1">
      <alignment horizontal="center" vertical="center"/>
    </xf>
    <xf numFmtId="0" fontId="130" fillId="11" borderId="79" xfId="0" applyFont="1" applyFill="1" applyBorder="1" applyAlignment="1">
      <alignment horizontal="right" vertical="center" wrapText="1"/>
    </xf>
    <xf numFmtId="169" fontId="24" fillId="4" borderId="80" xfId="1" applyNumberFormat="1" applyFont="1" applyFill="1" applyBorder="1" applyAlignment="1">
      <alignment vertical="center" wrapText="1"/>
    </xf>
    <xf numFmtId="0" fontId="113" fillId="49" borderId="1" xfId="0" applyFont="1" applyFill="1" applyBorder="1" applyAlignment="1">
      <alignment horizontal="center" vertical="center" wrapText="1"/>
    </xf>
    <xf numFmtId="0" fontId="113" fillId="49" borderId="14" xfId="0" applyFont="1" applyFill="1" applyBorder="1" applyAlignment="1">
      <alignment horizontal="center" vertical="center" wrapText="1"/>
    </xf>
    <xf numFmtId="0" fontId="113" fillId="49" borderId="1" xfId="0" applyFont="1" applyFill="1" applyBorder="1" applyAlignment="1">
      <alignment horizontal="left" vertical="center" wrapText="1"/>
    </xf>
    <xf numFmtId="0" fontId="113" fillId="49" borderId="14" xfId="0" applyFont="1" applyFill="1" applyBorder="1" applyAlignment="1">
      <alignment vertical="center" wrapText="1"/>
    </xf>
    <xf numFmtId="169" fontId="78" fillId="6" borderId="1" xfId="101" applyNumberFormat="1" applyFont="1" applyFill="1" applyBorder="1" applyAlignment="1" applyProtection="1">
      <alignment horizontal="center" vertical="center"/>
      <protection locked="0"/>
    </xf>
    <xf numFmtId="169" fontId="78" fillId="0" borderId="1" xfId="101" applyNumberFormat="1" applyFont="1" applyBorder="1" applyAlignment="1" applyProtection="1">
      <alignment horizontal="center"/>
      <protection locked="0"/>
    </xf>
    <xf numFmtId="0" fontId="4" fillId="4" borderId="14" xfId="102" applyFont="1" applyFill="1" applyBorder="1" applyAlignment="1">
      <alignment horizontal="center" vertical="center" wrapText="1"/>
    </xf>
    <xf numFmtId="0" fontId="4" fillId="4" borderId="1" xfId="102" applyFont="1" applyFill="1" applyBorder="1" applyAlignment="1">
      <alignment horizontal="center" vertical="center" wrapText="1"/>
    </xf>
    <xf numFmtId="0" fontId="64" fillId="9" borderId="59" xfId="0" applyFont="1" applyFill="1" applyBorder="1" applyAlignment="1">
      <alignment horizontal="center" vertical="center" wrapText="1"/>
    </xf>
    <xf numFmtId="20" fontId="23" fillId="9" borderId="24" xfId="0" applyNumberFormat="1" applyFont="1" applyFill="1" applyBorder="1" applyAlignment="1">
      <alignment horizontal="center" vertical="center" wrapText="1"/>
    </xf>
    <xf numFmtId="20" fontId="23" fillId="9" borderId="132" xfId="0" applyNumberFormat="1" applyFont="1" applyFill="1" applyBorder="1" applyAlignment="1">
      <alignment horizontal="center" vertical="center" wrapText="1"/>
    </xf>
    <xf numFmtId="20" fontId="23" fillId="29" borderId="83" xfId="0" applyNumberFormat="1" applyFont="1" applyFill="1" applyBorder="1" applyAlignment="1">
      <alignment horizontal="center" vertical="center" wrapText="1"/>
    </xf>
    <xf numFmtId="169" fontId="24" fillId="4" borderId="48" xfId="0" applyNumberFormat="1" applyFont="1" applyFill="1" applyBorder="1" applyAlignment="1">
      <alignment horizontal="center" vertical="center" wrapText="1"/>
    </xf>
    <xf numFmtId="0" fontId="64" fillId="29" borderId="82" xfId="0" applyFont="1" applyFill="1" applyBorder="1" applyAlignment="1">
      <alignment horizontal="center" vertical="center" wrapText="1"/>
    </xf>
    <xf numFmtId="0" fontId="132" fillId="9" borderId="44" xfId="0" applyFont="1" applyFill="1" applyBorder="1" applyAlignment="1">
      <alignment horizontal="center" vertical="center" wrapText="1"/>
    </xf>
    <xf numFmtId="0" fontId="132" fillId="9" borderId="47" xfId="0" applyFont="1" applyFill="1" applyBorder="1" applyAlignment="1">
      <alignment horizontal="center" vertical="center" wrapText="1"/>
    </xf>
    <xf numFmtId="0" fontId="133" fillId="9" borderId="51" xfId="0" applyFont="1" applyFill="1" applyBorder="1" applyAlignment="1" applyProtection="1">
      <alignment horizontal="center" vertical="center" wrapText="1"/>
      <protection hidden="1"/>
    </xf>
    <xf numFmtId="10" fontId="49" fillId="40" borderId="25" xfId="1" applyNumberFormat="1" applyFont="1" applyFill="1" applyBorder="1" applyAlignment="1">
      <alignment horizontal="center" vertical="center"/>
    </xf>
    <xf numFmtId="0" fontId="75" fillId="48" borderId="1" xfId="0" applyFont="1" applyFill="1" applyBorder="1" applyAlignment="1">
      <alignment horizontal="left" vertical="center" wrapText="1"/>
    </xf>
    <xf numFmtId="169" fontId="114" fillId="48" borderId="1" xfId="101" applyNumberFormat="1" applyFont="1" applyFill="1" applyBorder="1" applyAlignment="1">
      <alignment horizontal="right" vertical="center"/>
    </xf>
    <xf numFmtId="10" fontId="75" fillId="4" borderId="1" xfId="1" applyNumberFormat="1" applyFont="1" applyFill="1" applyBorder="1" applyAlignment="1">
      <alignment horizontal="center" vertical="center" wrapText="1"/>
    </xf>
    <xf numFmtId="0" fontId="75" fillId="48" borderId="11" xfId="0" applyFont="1" applyFill="1" applyBorder="1" applyAlignment="1">
      <alignment horizontal="left" vertical="center" wrapText="1"/>
    </xf>
    <xf numFmtId="169" fontId="114" fillId="48" borderId="11" xfId="101" applyNumberFormat="1" applyFont="1" applyFill="1" applyBorder="1" applyAlignment="1">
      <alignment horizontal="right" vertical="center"/>
    </xf>
    <xf numFmtId="10" fontId="75" fillId="4" borderId="11" xfId="1" applyNumberFormat="1" applyFont="1" applyFill="1" applyBorder="1" applyAlignment="1">
      <alignment horizontal="center" vertical="center" wrapText="1"/>
    </xf>
    <xf numFmtId="169" fontId="75" fillId="48" borderId="100" xfId="0" applyNumberFormat="1" applyFont="1" applyFill="1" applyBorder="1" applyAlignment="1">
      <alignment horizontal="center" vertical="center" wrapText="1"/>
    </xf>
    <xf numFmtId="0" fontId="132" fillId="10" borderId="44" xfId="0" applyFont="1" applyFill="1" applyBorder="1" applyAlignment="1">
      <alignment horizontal="center" vertical="center" wrapText="1"/>
    </xf>
    <xf numFmtId="0" fontId="132" fillId="10" borderId="1" xfId="0" applyFont="1" applyFill="1" applyBorder="1" applyAlignment="1">
      <alignment horizontal="center" vertical="center" wrapText="1"/>
    </xf>
    <xf numFmtId="0" fontId="46" fillId="38" borderId="136" xfId="0" applyFont="1" applyFill="1" applyBorder="1" applyAlignment="1">
      <alignment horizontal="center" vertical="center" wrapText="1"/>
    </xf>
    <xf numFmtId="169" fontId="4" fillId="0" borderId="14" xfId="7" applyNumberFormat="1" applyFont="1" applyFill="1" applyBorder="1" applyAlignment="1" applyProtection="1">
      <alignment horizontal="center" vertical="center" wrapText="1"/>
    </xf>
    <xf numFmtId="2" fontId="4" fillId="11" borderId="1" xfId="0" applyNumberFormat="1" applyFont="1" applyFill="1" applyBorder="1" applyAlignment="1">
      <alignment horizontal="center" vertical="center" wrapText="1"/>
    </xf>
    <xf numFmtId="0" fontId="46" fillId="9" borderId="134" xfId="0" applyFont="1" applyFill="1" applyBorder="1" applyAlignment="1">
      <alignment horizontal="center" vertical="center" wrapText="1"/>
    </xf>
    <xf numFmtId="2" fontId="4" fillId="11" borderId="27" xfId="0" applyNumberFormat="1" applyFont="1" applyFill="1" applyBorder="1" applyAlignment="1">
      <alignment horizontal="center" vertical="center" wrapText="1"/>
    </xf>
    <xf numFmtId="0" fontId="13" fillId="8" borderId="11" xfId="0" applyFont="1" applyFill="1" applyBorder="1"/>
    <xf numFmtId="0" fontId="66" fillId="32" borderId="6" xfId="0" applyFont="1" applyFill="1" applyBorder="1" applyAlignment="1">
      <alignment horizontal="center" vertical="center" wrapText="1"/>
    </xf>
    <xf numFmtId="0" fontId="66" fillId="32" borderId="7" xfId="0" applyFont="1" applyFill="1" applyBorder="1" applyAlignment="1">
      <alignment horizontal="center" vertical="center" wrapText="1"/>
    </xf>
    <xf numFmtId="0" fontId="66" fillId="32" borderId="18" xfId="0" applyFont="1" applyFill="1" applyBorder="1" applyAlignment="1">
      <alignment horizontal="center" vertical="center" wrapText="1"/>
    </xf>
    <xf numFmtId="0" fontId="14" fillId="6" borderId="20"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1" xfId="0" applyFont="1" applyFill="1" applyBorder="1" applyAlignment="1">
      <alignment horizontal="left" vertical="top" wrapText="1"/>
    </xf>
    <xf numFmtId="0" fontId="66" fillId="35" borderId="6" xfId="0" applyFont="1" applyFill="1" applyBorder="1" applyAlignment="1">
      <alignment horizontal="center" vertical="center" wrapText="1"/>
    </xf>
    <xf numFmtId="0" fontId="66" fillId="35" borderId="7" xfId="0" applyFont="1" applyFill="1" applyBorder="1" applyAlignment="1">
      <alignment horizontal="center" vertical="center" wrapText="1"/>
    </xf>
    <xf numFmtId="0" fontId="66" fillId="35" borderId="18" xfId="0" applyFont="1" applyFill="1" applyBorder="1" applyAlignment="1">
      <alignment horizontal="center" vertical="center"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19" xfId="0" applyFont="1" applyFill="1" applyBorder="1" applyAlignment="1">
      <alignment horizontal="left" vertical="top" wrapText="1"/>
    </xf>
    <xf numFmtId="0" fontId="66" fillId="36" borderId="6" xfId="0" applyFont="1" applyFill="1" applyBorder="1" applyAlignment="1">
      <alignment horizontal="center" vertical="center" wrapText="1"/>
    </xf>
    <xf numFmtId="0" fontId="66" fillId="36" borderId="7" xfId="0" applyFont="1" applyFill="1" applyBorder="1" applyAlignment="1">
      <alignment horizontal="center" vertical="center" wrapText="1"/>
    </xf>
    <xf numFmtId="0" fontId="66" fillId="36" borderId="18" xfId="0" applyFont="1" applyFill="1" applyBorder="1" applyAlignment="1">
      <alignment horizontal="center" vertical="center"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19" xfId="0" applyFont="1" applyFill="1" applyBorder="1" applyAlignment="1">
      <alignment horizontal="left" vertical="top" wrapText="1"/>
    </xf>
    <xf numFmtId="0" fontId="22" fillId="6" borderId="20"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1" xfId="0" applyFont="1" applyFill="1" applyBorder="1" applyAlignment="1">
      <alignment horizontal="left" vertical="top" wrapText="1"/>
    </xf>
    <xf numFmtId="0" fontId="66" fillId="34" borderId="6" xfId="0" applyFont="1" applyFill="1" applyBorder="1" applyAlignment="1">
      <alignment horizontal="center" vertical="center" wrapText="1"/>
    </xf>
    <xf numFmtId="0" fontId="66" fillId="34" borderId="7" xfId="0" applyFont="1" applyFill="1" applyBorder="1" applyAlignment="1">
      <alignment horizontal="center" vertical="center" wrapText="1"/>
    </xf>
    <xf numFmtId="0" fontId="66" fillId="34" borderId="18" xfId="0" applyFont="1" applyFill="1" applyBorder="1" applyAlignment="1">
      <alignment horizontal="center" vertical="center" wrapText="1"/>
    </xf>
    <xf numFmtId="0" fontId="14" fillId="11" borderId="2" xfId="0" applyFont="1" applyFill="1" applyBorder="1" applyAlignment="1">
      <alignment horizontal="left" vertical="top" wrapText="1"/>
    </xf>
    <xf numFmtId="0" fontId="14" fillId="11" borderId="9" xfId="0" applyFont="1" applyFill="1" applyBorder="1" applyAlignment="1">
      <alignment horizontal="left" vertical="top"/>
    </xf>
    <xf numFmtId="0" fontId="14" fillId="11" borderId="3" xfId="0" applyFont="1" applyFill="1" applyBorder="1" applyAlignment="1">
      <alignment horizontal="left" vertical="top"/>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19" xfId="0" applyFont="1" applyBorder="1" applyAlignment="1">
      <alignment horizontal="center" vertical="center"/>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19" xfId="0" applyFont="1" applyBorder="1" applyAlignment="1">
      <alignment horizontal="center" vertical="center"/>
    </xf>
    <xf numFmtId="0" fontId="19" fillId="0" borderId="0" xfId="0" applyFont="1" applyAlignment="1">
      <alignment horizontal="center" vertical="center" wrapText="1"/>
    </xf>
    <xf numFmtId="0" fontId="64" fillId="0" borderId="6" xfId="0" applyFont="1" applyBorder="1" applyAlignment="1">
      <alignment horizontal="center" vertical="center"/>
    </xf>
    <xf numFmtId="0" fontId="64" fillId="0" borderId="7" xfId="0" applyFont="1" applyBorder="1" applyAlignment="1">
      <alignment horizontal="center" vertical="center"/>
    </xf>
    <xf numFmtId="0" fontId="48" fillId="7" borderId="7" xfId="0" applyFont="1" applyFill="1" applyBorder="1" applyAlignment="1" applyProtection="1">
      <alignment horizontal="center" vertical="center" wrapText="1"/>
      <protection locked="0"/>
    </xf>
    <xf numFmtId="0" fontId="48" fillId="7" borderId="18" xfId="0" applyFont="1" applyFill="1" applyBorder="1" applyAlignment="1" applyProtection="1">
      <alignment horizontal="center" vertical="center" wrapText="1"/>
      <protection locked="0"/>
    </xf>
    <xf numFmtId="0" fontId="64" fillId="0" borderId="20" xfId="0" applyFont="1" applyBorder="1" applyAlignment="1">
      <alignment horizontal="center" vertical="center"/>
    </xf>
    <xf numFmtId="0" fontId="64" fillId="0" borderId="4" xfId="0" applyFont="1" applyBorder="1" applyAlignment="1">
      <alignment horizontal="center" vertical="center"/>
    </xf>
    <xf numFmtId="0" fontId="48" fillId="7" borderId="4" xfId="0" applyFont="1" applyFill="1" applyBorder="1" applyAlignment="1" applyProtection="1">
      <alignment horizontal="center" vertical="center" wrapText="1"/>
      <protection locked="0"/>
    </xf>
    <xf numFmtId="0" fontId="48" fillId="7" borderId="21"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19" xfId="0" applyFont="1" applyBorder="1" applyAlignment="1">
      <alignment horizontal="center" vertical="center"/>
    </xf>
    <xf numFmtId="0" fontId="64" fillId="0" borderId="10" xfId="0" applyFont="1" applyBorder="1" applyAlignment="1">
      <alignment horizontal="center" vertical="center"/>
    </xf>
    <xf numFmtId="0" fontId="64" fillId="0" borderId="12" xfId="0" applyFont="1" applyBorder="1" applyAlignment="1">
      <alignment horizontal="center" vertical="center"/>
    </xf>
    <xf numFmtId="0" fontId="48" fillId="7" borderId="12" xfId="0" applyFont="1" applyFill="1" applyBorder="1" applyAlignment="1" applyProtection="1">
      <alignment horizontal="center" vertical="center" wrapText="1"/>
      <protection locked="0"/>
    </xf>
    <xf numFmtId="0" fontId="48" fillId="7" borderId="13" xfId="0" applyFont="1" applyFill="1" applyBorder="1" applyAlignment="1" applyProtection="1">
      <alignment horizontal="center" vertical="center" wrapText="1"/>
      <protection locked="0"/>
    </xf>
    <xf numFmtId="0" fontId="47" fillId="6" borderId="0" xfId="0" applyFont="1" applyFill="1" applyAlignment="1">
      <alignment horizontal="center" vertical="center" wrapText="1"/>
    </xf>
    <xf numFmtId="0" fontId="47" fillId="8" borderId="46" xfId="0" applyFont="1" applyFill="1" applyBorder="1" applyAlignment="1">
      <alignment horizontal="center" vertical="center" wrapText="1"/>
    </xf>
    <xf numFmtId="0" fontId="47" fillId="8" borderId="44" xfId="0" applyFont="1" applyFill="1" applyBorder="1" applyAlignment="1">
      <alignment horizontal="center" vertical="center" wrapText="1"/>
    </xf>
    <xf numFmtId="0" fontId="47" fillId="8" borderId="47" xfId="0" applyFont="1" applyFill="1" applyBorder="1" applyAlignment="1">
      <alignment horizontal="center" vertical="center" wrapText="1"/>
    </xf>
    <xf numFmtId="0" fontId="65" fillId="33" borderId="4" xfId="0" applyFont="1" applyFill="1" applyBorder="1" applyAlignment="1">
      <alignment horizontal="center" vertical="center" wrapText="1"/>
    </xf>
    <xf numFmtId="0" fontId="65" fillId="33" borderId="7" xfId="0" applyFont="1" applyFill="1" applyBorder="1" applyAlignment="1">
      <alignment horizontal="center" vertical="center" wrapText="1"/>
    </xf>
    <xf numFmtId="0" fontId="65" fillId="33" borderId="0" xfId="0" applyFont="1" applyFill="1" applyAlignment="1">
      <alignment horizontal="center" vertical="center" wrapText="1"/>
    </xf>
    <xf numFmtId="0" fontId="46" fillId="7" borderId="27" xfId="0" applyFont="1" applyFill="1" applyBorder="1" applyAlignment="1" applyProtection="1">
      <alignment horizontal="center" vertical="center" wrapText="1"/>
      <protection locked="0"/>
    </xf>
    <xf numFmtId="0" fontId="46" fillId="7" borderId="28" xfId="0" applyFont="1" applyFill="1" applyBorder="1" applyAlignment="1" applyProtection="1">
      <alignment horizontal="center" vertical="center" wrapText="1"/>
      <protection locked="0"/>
    </xf>
    <xf numFmtId="0" fontId="47" fillId="8" borderId="1" xfId="0" applyFont="1" applyFill="1" applyBorder="1" applyAlignment="1">
      <alignment horizontal="center" vertical="center" wrapText="1"/>
    </xf>
    <xf numFmtId="0" fontId="47" fillId="8" borderId="15" xfId="0" applyFont="1" applyFill="1" applyBorder="1" applyAlignment="1">
      <alignment horizontal="center" vertical="center" wrapText="1"/>
    </xf>
    <xf numFmtId="0" fontId="47" fillId="8" borderId="16" xfId="0" applyFont="1" applyFill="1" applyBorder="1" applyAlignment="1">
      <alignment horizontal="center" vertical="center" wrapText="1"/>
    </xf>
    <xf numFmtId="0" fontId="78" fillId="12" borderId="10" xfId="0" applyFont="1" applyFill="1" applyBorder="1" applyAlignment="1">
      <alignment horizontal="center" vertical="center" wrapText="1"/>
    </xf>
    <xf numFmtId="0" fontId="23" fillId="12" borderId="12" xfId="0" applyFont="1" applyFill="1" applyBorder="1" applyAlignment="1">
      <alignment horizontal="center" vertical="center" wrapText="1"/>
    </xf>
    <xf numFmtId="0" fontId="23" fillId="12" borderId="13" xfId="0" applyFont="1" applyFill="1" applyBorder="1" applyAlignment="1">
      <alignment horizontal="center" vertical="center" wrapText="1"/>
    </xf>
    <xf numFmtId="0" fontId="46" fillId="0" borderId="6" xfId="0" applyFont="1" applyBorder="1" applyAlignment="1">
      <alignment horizontal="center" vertical="center" wrapText="1"/>
    </xf>
    <xf numFmtId="0" fontId="46" fillId="0" borderId="20" xfId="0" applyFont="1" applyBorder="1" applyAlignment="1">
      <alignment horizontal="center" vertical="center" wrapText="1"/>
    </xf>
    <xf numFmtId="165" fontId="86" fillId="36" borderId="10" xfId="0" applyNumberFormat="1" applyFont="1" applyFill="1" applyBorder="1" applyAlignment="1" applyProtection="1">
      <alignment horizontal="center" vertical="center" wrapText="1"/>
      <protection hidden="1"/>
    </xf>
    <xf numFmtId="165" fontId="86" fillId="36" borderId="12" xfId="0" applyNumberFormat="1" applyFont="1" applyFill="1" applyBorder="1" applyAlignment="1" applyProtection="1">
      <alignment horizontal="center" vertical="center" wrapText="1"/>
      <protection hidden="1"/>
    </xf>
    <xf numFmtId="165" fontId="86" fillId="36" borderId="13" xfId="0" applyNumberFormat="1" applyFont="1" applyFill="1" applyBorder="1" applyAlignment="1" applyProtection="1">
      <alignment horizontal="center" vertical="center" wrapText="1"/>
      <protection hidden="1"/>
    </xf>
    <xf numFmtId="0" fontId="46" fillId="10" borderId="1" xfId="0" applyFont="1" applyFill="1" applyBorder="1" applyAlignment="1">
      <alignment horizontal="center" vertical="center" wrapText="1"/>
    </xf>
    <xf numFmtId="0" fontId="4" fillId="10" borderId="50" xfId="0" applyFont="1" applyFill="1" applyBorder="1" applyAlignment="1">
      <alignment horizontal="center" vertical="center" wrapText="1"/>
    </xf>
    <xf numFmtId="0" fontId="4" fillId="10" borderId="0" xfId="0" applyFont="1" applyFill="1" applyAlignment="1">
      <alignment horizontal="center" vertical="center" wrapText="1"/>
    </xf>
    <xf numFmtId="0" fontId="4" fillId="6" borderId="45" xfId="0" applyFont="1" applyFill="1" applyBorder="1" applyAlignment="1" applyProtection="1">
      <alignment horizontal="center" vertical="center" wrapText="1"/>
      <protection locked="0"/>
    </xf>
    <xf numFmtId="0" fontId="4" fillId="6" borderId="49" xfId="0" applyFont="1" applyFill="1" applyBorder="1" applyAlignment="1" applyProtection="1">
      <alignment horizontal="center" vertical="center" wrapText="1"/>
      <protection locked="0"/>
    </xf>
    <xf numFmtId="0" fontId="62" fillId="37" borderId="52" xfId="0" applyFont="1" applyFill="1" applyBorder="1" applyAlignment="1">
      <alignment horizontal="center" vertical="center" wrapText="1"/>
    </xf>
    <xf numFmtId="0" fontId="62" fillId="37" borderId="50" xfId="0" applyFont="1" applyFill="1" applyBorder="1" applyAlignment="1">
      <alignment horizontal="center" vertical="center" wrapText="1"/>
    </xf>
    <xf numFmtId="0" fontId="62" fillId="37" borderId="33" xfId="0" applyFont="1" applyFill="1" applyBorder="1" applyAlignment="1">
      <alignment horizontal="center" vertical="center" wrapText="1"/>
    </xf>
    <xf numFmtId="0" fontId="62" fillId="37" borderId="5" xfId="0" applyFont="1" applyFill="1" applyBorder="1" applyAlignment="1">
      <alignment horizontal="center" vertical="center" wrapText="1"/>
    </xf>
    <xf numFmtId="0" fontId="62" fillId="37" borderId="22" xfId="0" applyFont="1" applyFill="1" applyBorder="1" applyAlignment="1">
      <alignment horizontal="center" vertical="center" wrapText="1"/>
    </xf>
    <xf numFmtId="0" fontId="62" fillId="37" borderId="25" xfId="0" applyFont="1" applyFill="1" applyBorder="1" applyAlignment="1">
      <alignment horizontal="center" vertical="center" wrapText="1"/>
    </xf>
    <xf numFmtId="0" fontId="61" fillId="26" borderId="1" xfId="0" applyFont="1" applyFill="1" applyBorder="1" applyAlignment="1">
      <alignment horizontal="center" vertical="center" wrapText="1"/>
    </xf>
    <xf numFmtId="0" fontId="2" fillId="2" borderId="31" xfId="0" applyFont="1" applyFill="1" applyBorder="1" applyAlignment="1">
      <alignment horizontal="right" vertical="center" wrapText="1"/>
    </xf>
    <xf numFmtId="0" fontId="2" fillId="2" borderId="32" xfId="0" applyFont="1" applyFill="1" applyBorder="1" applyAlignment="1">
      <alignment horizontal="right" vertical="center" wrapText="1"/>
    </xf>
    <xf numFmtId="167" fontId="2" fillId="2" borderId="48" xfId="0" applyNumberFormat="1" applyFont="1" applyFill="1" applyBorder="1" applyAlignment="1">
      <alignment horizontal="center" vertical="center" wrapText="1"/>
    </xf>
    <xf numFmtId="167" fontId="2" fillId="2" borderId="43" xfId="0" applyNumberFormat="1" applyFont="1" applyFill="1" applyBorder="1" applyAlignment="1">
      <alignment horizontal="center" vertical="center" wrapText="1"/>
    </xf>
    <xf numFmtId="0" fontId="60" fillId="12" borderId="53" xfId="0" applyFont="1" applyFill="1" applyBorder="1" applyAlignment="1">
      <alignment horizontal="center" vertical="center" wrapText="1"/>
    </xf>
    <xf numFmtId="0" fontId="60" fillId="12" borderId="45" xfId="0" applyFont="1" applyFill="1" applyBorder="1" applyAlignment="1">
      <alignment horizontal="center" vertical="center" wrapText="1"/>
    </xf>
    <xf numFmtId="0" fontId="60" fillId="12" borderId="61" xfId="0" applyFont="1" applyFill="1" applyBorder="1" applyAlignment="1">
      <alignment horizontal="center" vertical="center" wrapText="1"/>
    </xf>
    <xf numFmtId="0" fontId="10" fillId="26" borderId="6"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18" xfId="0" applyFont="1" applyFill="1" applyBorder="1" applyAlignment="1">
      <alignment horizontal="center" vertical="center" wrapText="1"/>
    </xf>
    <xf numFmtId="0" fontId="46" fillId="38" borderId="17" xfId="0" applyFont="1" applyFill="1" applyBorder="1" applyAlignment="1">
      <alignment horizontal="center" vertical="center" wrapText="1"/>
    </xf>
    <xf numFmtId="0" fontId="46" fillId="38" borderId="29" xfId="0" applyFont="1" applyFill="1" applyBorder="1" applyAlignment="1">
      <alignment horizontal="center" vertical="center" wrapText="1"/>
    </xf>
    <xf numFmtId="0" fontId="46" fillId="38" borderId="135" xfId="0" applyFont="1" applyFill="1" applyBorder="1" applyAlignment="1">
      <alignment horizontal="center" vertical="center" wrapText="1"/>
    </xf>
    <xf numFmtId="0" fontId="46" fillId="38" borderId="116" xfId="0" applyFont="1" applyFill="1" applyBorder="1" applyAlignment="1">
      <alignment horizontal="center" vertical="center" wrapText="1"/>
    </xf>
    <xf numFmtId="0" fontId="46" fillId="38" borderId="136" xfId="0" applyFont="1" applyFill="1" applyBorder="1" applyAlignment="1">
      <alignment horizontal="center" vertical="center" wrapText="1"/>
    </xf>
    <xf numFmtId="0" fontId="46" fillId="9" borderId="1" xfId="0" applyFont="1" applyFill="1" applyBorder="1" applyAlignment="1">
      <alignment horizontal="center" vertical="center" wrapText="1"/>
    </xf>
    <xf numFmtId="0" fontId="60" fillId="26" borderId="1" xfId="0" applyFont="1" applyFill="1" applyBorder="1" applyAlignment="1">
      <alignment horizontal="center" vertical="center" wrapText="1"/>
    </xf>
    <xf numFmtId="0" fontId="60" fillId="26" borderId="11" xfId="0" applyFont="1" applyFill="1" applyBorder="1" applyAlignment="1">
      <alignment horizontal="center" vertical="center" wrapText="1"/>
    </xf>
    <xf numFmtId="0" fontId="10" fillId="26" borderId="37" xfId="0" applyFont="1" applyFill="1" applyBorder="1" applyAlignment="1">
      <alignment horizontal="center" vertical="center" wrapText="1"/>
    </xf>
    <xf numFmtId="0" fontId="62" fillId="36" borderId="52" xfId="0" applyFont="1" applyFill="1" applyBorder="1" applyAlignment="1">
      <alignment horizontal="center" vertical="center" wrapText="1"/>
    </xf>
    <xf numFmtId="0" fontId="62" fillId="36" borderId="50" xfId="0" applyFont="1" applyFill="1" applyBorder="1" applyAlignment="1">
      <alignment horizontal="center" vertical="center" wrapText="1"/>
    </xf>
    <xf numFmtId="0" fontId="62" fillId="36" borderId="33" xfId="0" applyFont="1" applyFill="1" applyBorder="1" applyAlignment="1">
      <alignment horizontal="center" vertical="center" wrapText="1"/>
    </xf>
    <xf numFmtId="0" fontId="62" fillId="36" borderId="37" xfId="0" applyFont="1" applyFill="1" applyBorder="1" applyAlignment="1">
      <alignment horizontal="center" vertical="center" wrapText="1"/>
    </xf>
    <xf numFmtId="0" fontId="62" fillId="36" borderId="0" xfId="0" applyFont="1" applyFill="1" applyAlignment="1">
      <alignment horizontal="center" vertical="center" wrapText="1"/>
    </xf>
    <xf numFmtId="0" fontId="62" fillId="36" borderId="75" xfId="0" applyFont="1" applyFill="1" applyBorder="1" applyAlignment="1">
      <alignment horizontal="center" vertical="center" wrapText="1"/>
    </xf>
    <xf numFmtId="0" fontId="61" fillId="32" borderId="11" xfId="0" applyFont="1" applyFill="1" applyBorder="1" applyAlignment="1">
      <alignment horizontal="center" vertical="center" wrapText="1"/>
    </xf>
    <xf numFmtId="0" fontId="61" fillId="32" borderId="23" xfId="0" applyFont="1" applyFill="1" applyBorder="1" applyAlignment="1">
      <alignment horizontal="center" vertical="center" wrapText="1"/>
    </xf>
    <xf numFmtId="0" fontId="62" fillId="35" borderId="52" xfId="0" applyFont="1" applyFill="1" applyBorder="1" applyAlignment="1">
      <alignment horizontal="center" vertical="center" wrapText="1"/>
    </xf>
    <xf numFmtId="0" fontId="62" fillId="35" borderId="5" xfId="0" applyFont="1" applyFill="1" applyBorder="1" applyAlignment="1">
      <alignment horizontal="center" vertical="center" wrapText="1"/>
    </xf>
    <xf numFmtId="0" fontId="10" fillId="6" borderId="0" xfId="0" applyFont="1" applyFill="1" applyAlignment="1">
      <alignment horizontal="center" vertical="center" wrapText="1"/>
    </xf>
    <xf numFmtId="0" fontId="62" fillId="36" borderId="58" xfId="0" applyFont="1" applyFill="1" applyBorder="1" applyAlignment="1">
      <alignment horizontal="center" vertical="center" wrapText="1"/>
    </xf>
    <xf numFmtId="0" fontId="62" fillId="36" borderId="4" xfId="0" applyFont="1" applyFill="1" applyBorder="1" applyAlignment="1">
      <alignment horizontal="center" vertical="center" wrapText="1"/>
    </xf>
    <xf numFmtId="0" fontId="62" fillId="37" borderId="11" xfId="0" applyFont="1" applyFill="1" applyBorder="1" applyAlignment="1">
      <alignment horizontal="center" vertical="center" wrapText="1"/>
    </xf>
    <xf numFmtId="0" fontId="62" fillId="37" borderId="49" xfId="0" applyFont="1" applyFill="1" applyBorder="1" applyAlignment="1">
      <alignment horizontal="center" vertical="center" wrapText="1"/>
    </xf>
    <xf numFmtId="0" fontId="61" fillId="32" borderId="52" xfId="0" applyFont="1" applyFill="1" applyBorder="1" applyAlignment="1">
      <alignment horizontal="center" vertical="center" wrapText="1"/>
    </xf>
    <xf numFmtId="0" fontId="61" fillId="32" borderId="58" xfId="0" applyFont="1" applyFill="1" applyBorder="1" applyAlignment="1">
      <alignment horizontal="center" vertical="center" wrapText="1"/>
    </xf>
    <xf numFmtId="0" fontId="62" fillId="35" borderId="1" xfId="0" applyFont="1" applyFill="1" applyBorder="1" applyAlignment="1">
      <alignment horizontal="center" vertical="center" wrapText="1"/>
    </xf>
    <xf numFmtId="0" fontId="61" fillId="26" borderId="0" xfId="0" applyFont="1" applyFill="1" applyAlignment="1">
      <alignment horizontal="center" vertical="center" wrapText="1"/>
    </xf>
    <xf numFmtId="0" fontId="61" fillId="26" borderId="4" xfId="0" applyFont="1" applyFill="1" applyBorder="1" applyAlignment="1">
      <alignment horizontal="center" vertical="center" wrapText="1"/>
    </xf>
    <xf numFmtId="0" fontId="61" fillId="26" borderId="52" xfId="0" applyFont="1" applyFill="1" applyBorder="1" applyAlignment="1">
      <alignment horizontal="center" vertical="center" wrapText="1"/>
    </xf>
    <xf numFmtId="0" fontId="61" fillId="26" borderId="58" xfId="0" applyFont="1" applyFill="1" applyBorder="1" applyAlignment="1">
      <alignment horizontal="center" vertical="center" wrapText="1"/>
    </xf>
    <xf numFmtId="0" fontId="60" fillId="6" borderId="0" xfId="0" applyFont="1" applyFill="1" applyAlignment="1">
      <alignment horizontal="center" vertical="center" wrapText="1"/>
    </xf>
    <xf numFmtId="0" fontId="10" fillId="12" borderId="37" xfId="0" applyFont="1" applyFill="1" applyBorder="1" applyAlignment="1">
      <alignment horizontal="center" vertical="center" wrapText="1"/>
    </xf>
    <xf numFmtId="0" fontId="10" fillId="12" borderId="0" xfId="0" applyFont="1" applyFill="1" applyAlignment="1">
      <alignment horizontal="center" vertical="center" wrapText="1"/>
    </xf>
    <xf numFmtId="0" fontId="10" fillId="12" borderId="19" xfId="0" applyFont="1" applyFill="1" applyBorder="1" applyAlignment="1">
      <alignment horizontal="center" vertical="center" wrapText="1"/>
    </xf>
    <xf numFmtId="0" fontId="10" fillId="26" borderId="8" xfId="0" applyFont="1" applyFill="1" applyBorder="1" applyAlignment="1">
      <alignment horizontal="center" vertical="center" wrapText="1"/>
    </xf>
    <xf numFmtId="0" fontId="10" fillId="26" borderId="0" xfId="0" applyFont="1" applyFill="1" applyAlignment="1">
      <alignment horizontal="center" vertical="center" wrapText="1"/>
    </xf>
    <xf numFmtId="0" fontId="46" fillId="38" borderId="23" xfId="0" applyFont="1" applyFill="1" applyBorder="1" applyAlignment="1">
      <alignment horizontal="center" vertical="center" wrapText="1"/>
    </xf>
    <xf numFmtId="0" fontId="46" fillId="38" borderId="14" xfId="0" applyFont="1" applyFill="1" applyBorder="1" applyAlignment="1">
      <alignment horizontal="center" vertical="center" wrapText="1"/>
    </xf>
    <xf numFmtId="0" fontId="0" fillId="2" borderId="2" xfId="0" applyFill="1" applyBorder="1" applyAlignment="1">
      <alignment horizontal="center"/>
    </xf>
    <xf numFmtId="0" fontId="0" fillId="2" borderId="9" xfId="0" applyFill="1" applyBorder="1" applyAlignment="1">
      <alignment horizontal="center"/>
    </xf>
    <xf numFmtId="169" fontId="115" fillId="48" borderId="11" xfId="0" applyNumberFormat="1" applyFont="1" applyFill="1" applyBorder="1" applyAlignment="1">
      <alignment horizontal="center" vertical="center"/>
    </xf>
    <xf numFmtId="169" fontId="115" fillId="48" borderId="23" xfId="0" applyNumberFormat="1" applyFont="1" applyFill="1" applyBorder="1" applyAlignment="1">
      <alignment horizontal="center" vertical="center"/>
    </xf>
    <xf numFmtId="169" fontId="115" fillId="48" borderId="14" xfId="0" applyNumberFormat="1" applyFont="1" applyFill="1" applyBorder="1" applyAlignment="1">
      <alignment horizontal="center" vertical="center"/>
    </xf>
    <xf numFmtId="0" fontId="75" fillId="47" borderId="37" xfId="0" applyFont="1" applyFill="1" applyBorder="1" applyAlignment="1">
      <alignment horizontal="center" vertical="center" wrapText="1"/>
    </xf>
    <xf numFmtId="0" fontId="75" fillId="47" borderId="0" xfId="0" applyFont="1" applyFill="1" applyAlignment="1">
      <alignment horizontal="center" vertical="center" wrapText="1"/>
    </xf>
    <xf numFmtId="169" fontId="115" fillId="48" borderId="25" xfId="0" applyNumberFormat="1" applyFont="1" applyFill="1" applyBorder="1" applyAlignment="1">
      <alignment horizontal="center" vertical="center"/>
    </xf>
    <xf numFmtId="169" fontId="115" fillId="48" borderId="49" xfId="0" applyNumberFormat="1" applyFont="1" applyFill="1" applyBorder="1" applyAlignment="1">
      <alignment horizontal="center" vertical="center"/>
    </xf>
    <xf numFmtId="0" fontId="70" fillId="12" borderId="10" xfId="0" applyFont="1" applyFill="1" applyBorder="1" applyAlignment="1">
      <alignment horizontal="center" vertical="center" wrapText="1"/>
    </xf>
    <xf numFmtId="0" fontId="70" fillId="12" borderId="12" xfId="0" applyFont="1" applyFill="1" applyBorder="1" applyAlignment="1">
      <alignment horizontal="center" vertical="center" wrapText="1"/>
    </xf>
    <xf numFmtId="0" fontId="70" fillId="12" borderId="13" xfId="0" applyFont="1" applyFill="1" applyBorder="1" applyAlignment="1">
      <alignment horizontal="center" vertical="center" wrapText="1"/>
    </xf>
    <xf numFmtId="0" fontId="24" fillId="10" borderId="16" xfId="0" applyFont="1" applyFill="1" applyBorder="1" applyAlignment="1">
      <alignment horizontal="center" vertical="center" wrapText="1"/>
    </xf>
    <xf numFmtId="0" fontId="24" fillId="10" borderId="26" xfId="0" applyFont="1" applyFill="1" applyBorder="1" applyAlignment="1">
      <alignment horizontal="center" vertical="center" wrapText="1"/>
    </xf>
    <xf numFmtId="165" fontId="62" fillId="36" borderId="34" xfId="0" applyNumberFormat="1" applyFont="1" applyFill="1" applyBorder="1" applyAlignment="1" applyProtection="1">
      <alignment horizontal="center" vertical="center" wrapText="1"/>
      <protection hidden="1"/>
    </xf>
    <xf numFmtId="165" fontId="62" fillId="36" borderId="35" xfId="0" applyNumberFormat="1" applyFont="1" applyFill="1" applyBorder="1" applyAlignment="1" applyProtection="1">
      <alignment horizontal="center" vertical="center" wrapText="1"/>
      <protection hidden="1"/>
    </xf>
    <xf numFmtId="165" fontId="62" fillId="36" borderId="36" xfId="0" applyNumberFormat="1" applyFont="1" applyFill="1" applyBorder="1" applyAlignment="1" applyProtection="1">
      <alignment horizontal="center" vertical="center" wrapText="1"/>
      <protection hidden="1"/>
    </xf>
    <xf numFmtId="0" fontId="62" fillId="36" borderId="10" xfId="0" applyFont="1" applyFill="1" applyBorder="1" applyAlignment="1" applyProtection="1">
      <alignment horizontal="center" vertical="center" wrapText="1"/>
      <protection hidden="1"/>
    </xf>
    <xf numFmtId="0" fontId="62" fillId="36" borderId="12" xfId="0" applyFont="1" applyFill="1" applyBorder="1" applyAlignment="1" applyProtection="1">
      <alignment horizontal="center" vertical="center" wrapText="1"/>
      <protection hidden="1"/>
    </xf>
    <xf numFmtId="0" fontId="62" fillId="36" borderId="13" xfId="0" applyFont="1" applyFill="1" applyBorder="1" applyAlignment="1" applyProtection="1">
      <alignment horizontal="center" vertical="center" wrapText="1"/>
      <protection hidden="1"/>
    </xf>
    <xf numFmtId="0" fontId="125" fillId="37" borderId="8" xfId="0" applyFont="1" applyFill="1" applyBorder="1" applyAlignment="1">
      <alignment horizontal="center" vertical="center" wrapText="1"/>
    </xf>
    <xf numFmtId="0" fontId="125" fillId="37" borderId="0" xfId="0" applyFont="1" applyFill="1" applyAlignment="1">
      <alignment horizontal="center" vertical="center" wrapText="1"/>
    </xf>
    <xf numFmtId="165" fontId="62" fillId="36" borderId="6" xfId="0" applyNumberFormat="1" applyFont="1" applyFill="1" applyBorder="1" applyAlignment="1" applyProtection="1">
      <alignment horizontal="center" vertical="center" wrapText="1"/>
      <protection hidden="1"/>
    </xf>
    <xf numFmtId="0" fontId="113" fillId="47" borderId="14" xfId="0" applyFont="1" applyFill="1" applyBorder="1" applyAlignment="1">
      <alignment horizontal="center" vertical="center" wrapText="1"/>
    </xf>
    <xf numFmtId="0" fontId="113" fillId="47" borderId="1" xfId="0" applyFont="1" applyFill="1" applyBorder="1" applyAlignment="1">
      <alignment horizontal="center" vertical="center" wrapText="1"/>
    </xf>
    <xf numFmtId="0" fontId="47" fillId="0" borderId="0" xfId="0" applyFont="1" applyAlignment="1">
      <alignment horizontal="center" vertical="center" wrapText="1"/>
    </xf>
    <xf numFmtId="0" fontId="81" fillId="10" borderId="1" xfId="0" applyFont="1" applyFill="1" applyBorder="1" applyAlignment="1">
      <alignment horizontal="center" vertical="center" wrapText="1"/>
    </xf>
    <xf numFmtId="20" fontId="23" fillId="35" borderId="10" xfId="0" applyNumberFormat="1" applyFont="1" applyFill="1" applyBorder="1" applyAlignment="1">
      <alignment horizontal="center" vertical="center" wrapText="1"/>
    </xf>
    <xf numFmtId="165" fontId="62" fillId="36" borderId="8" xfId="0" applyNumberFormat="1" applyFont="1" applyFill="1" applyBorder="1" applyAlignment="1" applyProtection="1">
      <alignment horizontal="center" vertical="center" wrapText="1"/>
      <protection hidden="1"/>
    </xf>
    <xf numFmtId="165" fontId="62" fillId="36" borderId="0" xfId="0" applyNumberFormat="1" applyFont="1" applyFill="1" applyAlignment="1" applyProtection="1">
      <alignment horizontal="center" vertical="center" wrapText="1"/>
      <protection hidden="1"/>
    </xf>
    <xf numFmtId="0" fontId="65" fillId="37" borderId="1" xfId="0" applyFont="1" applyFill="1" applyBorder="1" applyAlignment="1" applyProtection="1">
      <alignment horizontal="center" vertical="center" wrapText="1"/>
      <protection hidden="1"/>
    </xf>
    <xf numFmtId="169" fontId="81" fillId="10" borderId="1" xfId="0" applyNumberFormat="1" applyFont="1" applyFill="1" applyBorder="1" applyAlignment="1">
      <alignment horizontal="center" vertical="center" wrapText="1"/>
    </xf>
    <xf numFmtId="20" fontId="23" fillId="10" borderId="57" xfId="0" applyNumberFormat="1" applyFont="1" applyFill="1" applyBorder="1" applyAlignment="1">
      <alignment horizontal="center" vertical="center" wrapText="1"/>
    </xf>
    <xf numFmtId="0" fontId="132" fillId="10" borderId="61" xfId="0" applyFont="1" applyFill="1" applyBorder="1" applyAlignment="1">
      <alignment horizontal="center" vertical="center" wrapText="1"/>
    </xf>
    <xf numFmtId="0" fontId="132" fillId="10" borderId="55" xfId="0" applyFont="1" applyFill="1" applyBorder="1" applyAlignment="1">
      <alignment horizontal="center" vertical="center" wrapText="1"/>
    </xf>
    <xf numFmtId="20" fontId="65" fillId="37" borderId="20" xfId="0" applyNumberFormat="1" applyFont="1" applyFill="1" applyBorder="1" applyAlignment="1">
      <alignment horizontal="center" vertical="center" wrapText="1"/>
    </xf>
    <xf numFmtId="169" fontId="78" fillId="4" borderId="31" xfId="0" applyNumberFormat="1" applyFont="1" applyFill="1" applyBorder="1" applyAlignment="1">
      <alignment horizontal="center" vertical="center" wrapText="1"/>
    </xf>
    <xf numFmtId="20" fontId="65" fillId="37" borderId="1" xfId="0" applyNumberFormat="1" applyFont="1" applyFill="1" applyBorder="1" applyAlignment="1">
      <alignment horizontal="center" vertical="center" wrapText="1"/>
    </xf>
    <xf numFmtId="0" fontId="23" fillId="0" borderId="1" xfId="0" applyFont="1" applyBorder="1" applyAlignment="1" applyProtection="1">
      <alignment horizontal="center" vertical="center"/>
      <protection locked="0"/>
    </xf>
    <xf numFmtId="9" fontId="23" fillId="0" borderId="1" xfId="0" applyNumberFormat="1" applyFont="1" applyBorder="1" applyAlignment="1" applyProtection="1">
      <alignment horizontal="center" vertical="center"/>
      <protection locked="0"/>
    </xf>
    <xf numFmtId="0" fontId="119" fillId="37" borderId="5" xfId="0" applyFont="1" applyFill="1" applyBorder="1" applyAlignment="1">
      <alignment horizontal="center" vertical="center" wrapText="1"/>
    </xf>
    <xf numFmtId="0" fontId="119" fillId="37" borderId="25" xfId="0" applyFont="1" applyFill="1" applyBorder="1" applyAlignment="1">
      <alignment horizontal="center" vertical="center" wrapText="1"/>
    </xf>
    <xf numFmtId="0" fontId="119" fillId="37" borderId="1" xfId="0" applyFont="1" applyFill="1" applyBorder="1" applyAlignment="1">
      <alignment horizontal="center" vertical="center" wrapText="1"/>
    </xf>
    <xf numFmtId="0" fontId="23" fillId="12" borderId="54" xfId="0" applyFont="1" applyFill="1" applyBorder="1" applyAlignment="1">
      <alignment horizontal="center" vertical="center" wrapText="1"/>
    </xf>
    <xf numFmtId="0" fontId="23" fillId="12" borderId="9" xfId="0" applyFont="1" applyFill="1" applyBorder="1" applyAlignment="1">
      <alignment horizontal="center" vertical="center" wrapText="1"/>
    </xf>
    <xf numFmtId="0" fontId="23" fillId="12" borderId="130" xfId="0" applyFont="1" applyFill="1" applyBorder="1" applyAlignment="1">
      <alignment horizontal="center" vertical="center" wrapText="1"/>
    </xf>
    <xf numFmtId="169" fontId="78" fillId="4" borderId="2" xfId="6" applyNumberFormat="1" applyFont="1" applyFill="1" applyBorder="1" applyAlignment="1">
      <alignment horizontal="center" vertical="center"/>
    </xf>
    <xf numFmtId="169" fontId="78" fillId="4" borderId="130" xfId="6" applyNumberFormat="1" applyFont="1" applyFill="1" applyBorder="1" applyAlignment="1">
      <alignment horizontal="center" vertical="center"/>
    </xf>
    <xf numFmtId="0" fontId="76" fillId="10" borderId="2" xfId="0" applyFont="1" applyFill="1" applyBorder="1" applyAlignment="1">
      <alignment horizontal="center" vertical="center" wrapText="1"/>
    </xf>
    <xf numFmtId="0" fontId="76" fillId="10" borderId="9" xfId="0" applyFont="1" applyFill="1" applyBorder="1" applyAlignment="1">
      <alignment horizontal="center" vertical="center" wrapText="1"/>
    </xf>
    <xf numFmtId="169" fontId="65" fillId="39" borderId="115" xfId="0" applyNumberFormat="1" applyFont="1" applyFill="1" applyBorder="1" applyAlignment="1">
      <alignment horizontal="center" vertical="center" wrapText="1"/>
    </xf>
    <xf numFmtId="169" fontId="65" fillId="39" borderId="116" xfId="0" applyNumberFormat="1" applyFont="1" applyFill="1" applyBorder="1" applyAlignment="1">
      <alignment horizontal="center" vertical="center" wrapText="1"/>
    </xf>
    <xf numFmtId="169" fontId="65" fillId="39" borderId="117" xfId="0" applyNumberFormat="1" applyFont="1" applyFill="1" applyBorder="1" applyAlignment="1">
      <alignment horizontal="center" vertical="center" wrapText="1"/>
    </xf>
    <xf numFmtId="0" fontId="75" fillId="49" borderId="133" xfId="0" applyFont="1" applyFill="1" applyBorder="1" applyAlignment="1">
      <alignment horizontal="center" vertical="center" wrapText="1"/>
    </xf>
    <xf numFmtId="0" fontId="75" fillId="49" borderId="35" xfId="0" applyFont="1" applyFill="1" applyBorder="1" applyAlignment="1">
      <alignment horizontal="center" vertical="center" wrapText="1"/>
    </xf>
    <xf numFmtId="0" fontId="75" fillId="49" borderId="0" xfId="0" applyFont="1" applyFill="1" applyAlignment="1">
      <alignment horizontal="center" vertical="center" wrapText="1"/>
    </xf>
    <xf numFmtId="0" fontId="108" fillId="39" borderId="10" xfId="0" applyFont="1" applyFill="1" applyBorder="1" applyAlignment="1">
      <alignment horizontal="center" vertical="center" wrapText="1"/>
    </xf>
    <xf numFmtId="0" fontId="108" fillId="39" borderId="12" xfId="0" applyFont="1" applyFill="1" applyBorder="1" applyAlignment="1">
      <alignment horizontal="center" vertical="center" wrapText="1"/>
    </xf>
    <xf numFmtId="169" fontId="115" fillId="48" borderId="1" xfId="0" applyNumberFormat="1" applyFont="1" applyFill="1" applyBorder="1" applyAlignment="1">
      <alignment horizontal="center" vertical="center"/>
    </xf>
    <xf numFmtId="9" fontId="78" fillId="4" borderId="2" xfId="1" applyFont="1" applyFill="1" applyBorder="1" applyAlignment="1" applyProtection="1">
      <alignment horizontal="center" vertical="center"/>
      <protection locked="0"/>
    </xf>
    <xf numFmtId="0" fontId="75" fillId="26" borderId="34" xfId="0" applyFont="1" applyFill="1" applyBorder="1" applyAlignment="1">
      <alignment horizontal="center" vertical="center" wrapText="1"/>
    </xf>
    <xf numFmtId="0" fontId="75" fillId="26" borderId="36" xfId="0" applyFont="1" applyFill="1" applyBorder="1" applyAlignment="1">
      <alignment horizontal="center" vertical="center" wrapText="1"/>
    </xf>
    <xf numFmtId="169" fontId="98" fillId="39" borderId="5" xfId="0" applyNumberFormat="1" applyFont="1" applyFill="1" applyBorder="1" applyAlignment="1">
      <alignment horizontal="center" vertical="center" wrapText="1"/>
    </xf>
    <xf numFmtId="169" fontId="98" fillId="39" borderId="22" xfId="0" applyNumberFormat="1" applyFont="1" applyFill="1" applyBorder="1" applyAlignment="1">
      <alignment horizontal="center" vertical="center" wrapText="1"/>
    </xf>
    <xf numFmtId="169" fontId="98" fillId="39" borderId="0" xfId="0" applyNumberFormat="1" applyFont="1" applyFill="1" applyAlignment="1">
      <alignment horizontal="center" vertical="center" wrapText="1"/>
    </xf>
    <xf numFmtId="1" fontId="78" fillId="4" borderId="1" xfId="0" applyNumberFormat="1" applyFont="1" applyFill="1" applyBorder="1" applyAlignment="1" applyProtection="1">
      <alignment horizontal="center" vertical="center"/>
      <protection locked="0"/>
    </xf>
    <xf numFmtId="0" fontId="70" fillId="39" borderId="0" xfId="0" applyFont="1" applyFill="1" applyAlignment="1">
      <alignment horizontal="center" vertical="center" wrapText="1"/>
    </xf>
    <xf numFmtId="0" fontId="70" fillId="39" borderId="0" xfId="0" quotePrefix="1" applyFont="1" applyFill="1" applyAlignment="1">
      <alignment horizontal="center" vertical="center" wrapText="1"/>
    </xf>
    <xf numFmtId="0" fontId="118" fillId="51" borderId="0" xfId="0" applyFont="1" applyFill="1" applyAlignment="1">
      <alignment horizontal="left" vertical="center" wrapText="1"/>
    </xf>
    <xf numFmtId="0" fontId="118" fillId="51" borderId="0" xfId="0" applyFont="1" applyFill="1" applyAlignment="1">
      <alignment horizontal="left" vertical="center"/>
    </xf>
    <xf numFmtId="0" fontId="118" fillId="51" borderId="0" xfId="0" quotePrefix="1" applyFont="1" applyFill="1" applyAlignment="1">
      <alignment horizontal="left" vertical="center"/>
    </xf>
    <xf numFmtId="20" fontId="23" fillId="9" borderId="128" xfId="0" applyNumberFormat="1" applyFont="1" applyFill="1" applyBorder="1" applyAlignment="1">
      <alignment horizontal="center" vertical="center" wrapText="1"/>
    </xf>
    <xf numFmtId="20" fontId="23" fillId="9" borderId="9" xfId="0" applyNumberFormat="1" applyFont="1" applyFill="1" applyBorder="1" applyAlignment="1">
      <alignment horizontal="center" vertical="center" wrapText="1"/>
    </xf>
    <xf numFmtId="20" fontId="23" fillId="9" borderId="3" xfId="0" applyNumberFormat="1" applyFont="1" applyFill="1" applyBorder="1" applyAlignment="1">
      <alignment horizontal="center" vertical="center" wrapText="1"/>
    </xf>
    <xf numFmtId="169" fontId="65" fillId="39" borderId="53" xfId="0" applyNumberFormat="1" applyFont="1" applyFill="1" applyBorder="1" applyAlignment="1">
      <alignment horizontal="center" vertical="center" wrapText="1"/>
    </xf>
    <xf numFmtId="169" fontId="65" fillId="39" borderId="45" xfId="0" applyNumberFormat="1" applyFont="1" applyFill="1" applyBorder="1" applyAlignment="1">
      <alignment horizontal="center" vertical="center" wrapText="1"/>
    </xf>
    <xf numFmtId="169" fontId="65" fillId="39" borderId="61" xfId="0" applyNumberFormat="1" applyFont="1" applyFill="1" applyBorder="1" applyAlignment="1">
      <alignment horizontal="center" vertical="center" wrapText="1"/>
    </xf>
    <xf numFmtId="20" fontId="23" fillId="29" borderId="86" xfId="0" applyNumberFormat="1" applyFont="1" applyFill="1" applyBorder="1" applyAlignment="1">
      <alignment horizontal="center" vertical="center" wrapText="1"/>
    </xf>
    <xf numFmtId="20" fontId="23" fillId="29" borderId="50" xfId="0" applyNumberFormat="1" applyFont="1" applyFill="1" applyBorder="1" applyAlignment="1">
      <alignment horizontal="center" vertical="center" wrapText="1"/>
    </xf>
    <xf numFmtId="169" fontId="65" fillId="39" borderId="34" xfId="0" applyNumberFormat="1" applyFont="1" applyFill="1" applyBorder="1" applyAlignment="1">
      <alignment horizontal="center" vertical="center" wrapText="1"/>
    </xf>
    <xf numFmtId="169" fontId="65" fillId="39" borderId="35" xfId="0" applyNumberFormat="1" applyFont="1" applyFill="1" applyBorder="1" applyAlignment="1">
      <alignment horizontal="center" vertical="center" wrapText="1"/>
    </xf>
    <xf numFmtId="169" fontId="65" fillId="39" borderId="18" xfId="0" applyNumberFormat="1" applyFont="1" applyFill="1" applyBorder="1" applyAlignment="1">
      <alignment horizontal="center" vertical="center" wrapText="1"/>
    </xf>
    <xf numFmtId="0" fontId="110" fillId="29" borderId="46" xfId="0" applyFont="1" applyFill="1" applyBorder="1" applyAlignment="1">
      <alignment horizontal="center" vertical="center" wrapText="1"/>
    </xf>
    <xf numFmtId="0" fontId="110" fillId="29" borderId="133" xfId="0" applyFont="1" applyFill="1" applyBorder="1" applyAlignment="1">
      <alignment horizontal="center" vertical="center" wrapText="1"/>
    </xf>
    <xf numFmtId="0" fontId="110" fillId="29" borderId="47" xfId="0" applyFont="1" applyFill="1" applyBorder="1" applyAlignment="1">
      <alignment horizontal="center" vertical="center" wrapText="1"/>
    </xf>
    <xf numFmtId="0" fontId="62" fillId="50" borderId="107" xfId="0" applyFont="1" applyFill="1" applyBorder="1" applyAlignment="1">
      <alignment horizontal="center" vertical="center" wrapText="1"/>
    </xf>
    <xf numFmtId="0" fontId="62" fillId="50" borderId="108" xfId="0" applyFont="1" applyFill="1" applyBorder="1" applyAlignment="1">
      <alignment horizontal="center" vertical="center" wrapText="1"/>
    </xf>
    <xf numFmtId="0" fontId="62" fillId="50" borderId="108" xfId="0" quotePrefix="1" applyFont="1" applyFill="1" applyBorder="1" applyAlignment="1">
      <alignment horizontal="center" vertical="center" wrapText="1"/>
    </xf>
    <xf numFmtId="0" fontId="62" fillId="50" borderId="109" xfId="0" applyFont="1" applyFill="1" applyBorder="1" applyAlignment="1">
      <alignment horizontal="center" vertical="center" wrapText="1"/>
    </xf>
    <xf numFmtId="169" fontId="65" fillId="39" borderId="112" xfId="0" applyNumberFormat="1" applyFont="1" applyFill="1" applyBorder="1" applyAlignment="1">
      <alignment horizontal="center" vertical="center" wrapText="1"/>
    </xf>
    <xf numFmtId="169" fontId="65" fillId="39" borderId="113" xfId="0" applyNumberFormat="1" applyFont="1" applyFill="1" applyBorder="1" applyAlignment="1">
      <alignment horizontal="center" vertical="center" wrapText="1"/>
    </xf>
    <xf numFmtId="169" fontId="65" fillId="39" borderId="114" xfId="0" applyNumberFormat="1" applyFont="1" applyFill="1" applyBorder="1" applyAlignment="1">
      <alignment horizontal="center" vertical="center" wrapText="1"/>
    </xf>
    <xf numFmtId="20" fontId="23" fillId="29" borderId="118" xfId="0" applyNumberFormat="1" applyFont="1" applyFill="1" applyBorder="1" applyAlignment="1">
      <alignment horizontal="center" vertical="center" wrapText="1"/>
    </xf>
    <xf numFmtId="20" fontId="23" fillId="29" borderId="44" xfId="0" applyNumberFormat="1" applyFont="1" applyFill="1" applyBorder="1" applyAlignment="1">
      <alignment horizontal="center" vertical="center" wrapText="1"/>
    </xf>
    <xf numFmtId="0" fontId="62" fillId="50" borderId="110" xfId="0" applyFont="1" applyFill="1" applyBorder="1" applyAlignment="1">
      <alignment horizontal="center" vertical="center" wrapText="1"/>
    </xf>
    <xf numFmtId="0" fontId="62" fillId="50" borderId="0" xfId="0" applyFont="1" applyFill="1" applyAlignment="1">
      <alignment horizontal="center" vertical="center" wrapText="1"/>
    </xf>
    <xf numFmtId="0" fontId="62" fillId="50" borderId="111" xfId="0" applyFont="1" applyFill="1" applyBorder="1" applyAlignment="1">
      <alignment horizontal="center" vertical="center" wrapText="1"/>
    </xf>
    <xf numFmtId="0" fontId="24" fillId="9" borderId="1" xfId="0" applyFont="1" applyFill="1" applyBorder="1" applyAlignment="1" applyProtection="1">
      <alignment horizontal="center" vertical="center" wrapText="1"/>
      <protection hidden="1"/>
    </xf>
    <xf numFmtId="169" fontId="78" fillId="4" borderId="129" xfId="0" applyNumberFormat="1" applyFont="1" applyFill="1" applyBorder="1" applyAlignment="1">
      <alignment horizontal="center" vertical="center" wrapText="1"/>
    </xf>
    <xf numFmtId="169" fontId="78" fillId="4" borderId="90" xfId="0" applyNumberFormat="1" applyFont="1" applyFill="1" applyBorder="1" applyAlignment="1">
      <alignment horizontal="center" vertical="center" wrapText="1"/>
    </xf>
    <xf numFmtId="169" fontId="78" fillId="4" borderId="91" xfId="0" applyNumberFormat="1" applyFont="1" applyFill="1" applyBorder="1" applyAlignment="1">
      <alignment horizontal="center" vertical="center" wrapText="1"/>
    </xf>
    <xf numFmtId="20" fontId="24" fillId="6" borderId="0" xfId="0" applyNumberFormat="1" applyFont="1" applyFill="1" applyAlignment="1">
      <alignment horizontal="center" vertical="center" wrapText="1"/>
    </xf>
    <xf numFmtId="0" fontId="81" fillId="9" borderId="1" xfId="0" applyFont="1" applyFill="1" applyBorder="1" applyAlignment="1">
      <alignment horizontal="center" vertical="center" wrapText="1"/>
    </xf>
    <xf numFmtId="169" fontId="81" fillId="9" borderId="1" xfId="0" applyNumberFormat="1" applyFont="1" applyFill="1" applyBorder="1" applyAlignment="1">
      <alignment horizontal="center" vertical="center" wrapText="1"/>
    </xf>
    <xf numFmtId="9" fontId="24" fillId="9" borderId="1" xfId="1" applyFont="1" applyFill="1" applyBorder="1" applyAlignment="1" applyProtection="1">
      <alignment horizontal="center" vertical="center" wrapText="1"/>
      <protection hidden="1"/>
    </xf>
    <xf numFmtId="0" fontId="75" fillId="26" borderId="1" xfId="0" applyFont="1" applyFill="1" applyBorder="1" applyAlignment="1">
      <alignment horizontal="center" vertical="center" wrapText="1"/>
    </xf>
    <xf numFmtId="20" fontId="99" fillId="39" borderId="1" xfId="0" applyNumberFormat="1" applyFont="1" applyFill="1" applyBorder="1" applyAlignment="1">
      <alignment horizontal="center" vertical="center" wrapText="1"/>
    </xf>
    <xf numFmtId="0" fontId="25" fillId="7" borderId="4" xfId="0" applyFont="1" applyFill="1" applyBorder="1" applyAlignment="1">
      <alignment horizontal="center" vertical="center" wrapText="1"/>
    </xf>
    <xf numFmtId="0" fontId="25" fillId="7" borderId="21" xfId="0" applyFont="1" applyFill="1" applyBorder="1" applyAlignment="1">
      <alignment horizontal="center" vertical="center" wrapText="1"/>
    </xf>
    <xf numFmtId="20" fontId="23" fillId="9" borderId="92" xfId="0" applyNumberFormat="1" applyFont="1" applyFill="1" applyBorder="1" applyAlignment="1">
      <alignment horizontal="center" vertical="center" wrapText="1"/>
    </xf>
    <xf numFmtId="20" fontId="23" fillId="9" borderId="62" xfId="0" applyNumberFormat="1" applyFont="1" applyFill="1" applyBorder="1" applyAlignment="1">
      <alignment horizontal="center" vertical="center" wrapText="1"/>
    </xf>
    <xf numFmtId="0" fontId="18" fillId="26" borderId="77" xfId="0" applyFont="1" applyFill="1" applyBorder="1" applyAlignment="1">
      <alignment horizontal="center" vertical="center" wrapText="1"/>
    </xf>
    <xf numFmtId="0" fontId="18" fillId="26" borderId="78" xfId="0" applyFont="1" applyFill="1" applyBorder="1" applyAlignment="1">
      <alignment horizontal="center" vertical="center" wrapText="1"/>
    </xf>
    <xf numFmtId="20" fontId="23" fillId="29" borderId="92" xfId="0" applyNumberFormat="1" applyFont="1" applyFill="1" applyBorder="1" applyAlignment="1">
      <alignment horizontal="center" vertical="center" wrapText="1"/>
    </xf>
    <xf numFmtId="20" fontId="23" fillId="29" borderId="62" xfId="0" applyNumberFormat="1" applyFont="1" applyFill="1" applyBorder="1" applyAlignment="1">
      <alignment horizontal="center" vertical="center" wrapText="1"/>
    </xf>
    <xf numFmtId="20" fontId="18" fillId="26" borderId="89" xfId="0" applyNumberFormat="1" applyFont="1" applyFill="1" applyBorder="1" applyAlignment="1">
      <alignment horizontal="center" vertical="center" wrapText="1"/>
    </xf>
    <xf numFmtId="20" fontId="18" fillId="26" borderId="90" xfId="0" applyNumberFormat="1" applyFont="1" applyFill="1" applyBorder="1" applyAlignment="1">
      <alignment horizontal="center" vertical="center" wrapText="1"/>
    </xf>
    <xf numFmtId="20" fontId="18" fillId="26" borderId="91" xfId="0" applyNumberFormat="1" applyFont="1" applyFill="1" applyBorder="1" applyAlignment="1">
      <alignment horizontal="center" vertical="center" wrapText="1"/>
    </xf>
    <xf numFmtId="0" fontId="23" fillId="6" borderId="0" xfId="0" applyFont="1" applyFill="1" applyAlignment="1">
      <alignment horizontal="center" vertical="center" wrapText="1"/>
    </xf>
    <xf numFmtId="0" fontId="55" fillId="8" borderId="88" xfId="0" applyFont="1" applyFill="1" applyBorder="1" applyAlignment="1">
      <alignment horizontal="center" vertical="center" wrapText="1"/>
    </xf>
    <xf numFmtId="0" fontId="55" fillId="8" borderId="23" xfId="0" applyFont="1" applyFill="1" applyBorder="1" applyAlignment="1">
      <alignment horizontal="center" vertical="center" wrapText="1"/>
    </xf>
    <xf numFmtId="0" fontId="55" fillId="8" borderId="49" xfId="0" applyFont="1" applyFill="1" applyBorder="1" applyAlignment="1">
      <alignment horizontal="center" vertical="center" wrapText="1"/>
    </xf>
    <xf numFmtId="0" fontId="55" fillId="8" borderId="11" xfId="0" applyFont="1" applyFill="1" applyBorder="1" applyAlignment="1">
      <alignment horizontal="center" vertical="center" wrapText="1"/>
    </xf>
    <xf numFmtId="20" fontId="23" fillId="9" borderId="10" xfId="0" applyNumberFormat="1" applyFont="1" applyFill="1" applyBorder="1" applyAlignment="1">
      <alignment horizontal="center" vertical="center" wrapText="1"/>
    </xf>
    <xf numFmtId="20" fontId="23" fillId="9" borderId="12" xfId="0" applyNumberFormat="1" applyFont="1" applyFill="1" applyBorder="1" applyAlignment="1">
      <alignment horizontal="center" vertical="center" wrapText="1"/>
    </xf>
    <xf numFmtId="20" fontId="23" fillId="9" borderId="13" xfId="0" applyNumberFormat="1" applyFont="1" applyFill="1" applyBorder="1" applyAlignment="1">
      <alignment horizontal="center" vertical="center" wrapText="1"/>
    </xf>
    <xf numFmtId="0" fontId="23" fillId="9" borderId="86" xfId="0" applyFont="1" applyFill="1" applyBorder="1" applyAlignment="1">
      <alignment horizontal="center" vertical="center" wrapText="1"/>
    </xf>
    <xf numFmtId="0" fontId="23" fillId="9" borderId="50" xfId="0" applyFont="1" applyFill="1" applyBorder="1" applyAlignment="1">
      <alignment horizontal="center" vertical="center" wrapText="1"/>
    </xf>
    <xf numFmtId="0" fontId="23" fillId="9" borderId="85" xfId="0" applyFont="1" applyFill="1" applyBorder="1" applyAlignment="1">
      <alignment horizontal="center" vertical="center" wrapText="1"/>
    </xf>
    <xf numFmtId="0" fontId="23" fillId="9" borderId="8" xfId="0" applyFont="1" applyFill="1" applyBorder="1" applyAlignment="1">
      <alignment horizontal="center" vertical="center" wrapText="1"/>
    </xf>
    <xf numFmtId="0" fontId="23" fillId="9" borderId="0" xfId="0" applyFont="1" applyFill="1" applyAlignment="1">
      <alignment horizontal="center" vertical="center" wrapText="1"/>
    </xf>
    <xf numFmtId="0" fontId="23" fillId="9" borderId="19" xfId="0" applyFont="1" applyFill="1" applyBorder="1" applyAlignment="1">
      <alignment horizontal="center" vertical="center" wrapText="1"/>
    </xf>
    <xf numFmtId="0" fontId="55" fillId="4" borderId="11" xfId="0" applyFont="1" applyFill="1" applyBorder="1" applyAlignment="1">
      <alignment horizontal="center" vertical="center" wrapText="1"/>
    </xf>
    <xf numFmtId="0" fontId="55" fillId="4" borderId="23" xfId="0" applyFont="1" applyFill="1" applyBorder="1" applyAlignment="1">
      <alignment horizontal="center" vertical="center" wrapText="1"/>
    </xf>
    <xf numFmtId="0" fontId="55" fillId="4" borderId="49" xfId="0" applyFont="1" applyFill="1" applyBorder="1" applyAlignment="1">
      <alignment horizontal="center" vertical="center" wrapText="1"/>
    </xf>
    <xf numFmtId="0" fontId="55" fillId="4" borderId="14" xfId="0" applyFont="1" applyFill="1" applyBorder="1" applyAlignment="1">
      <alignment horizontal="center" vertical="center" wrapText="1"/>
    </xf>
    <xf numFmtId="0" fontId="55" fillId="8" borderId="72" xfId="0" applyFont="1" applyFill="1" applyBorder="1" applyAlignment="1">
      <alignment horizontal="center" vertical="center" wrapText="1"/>
    </xf>
    <xf numFmtId="0" fontId="55" fillId="8" borderId="51" xfId="0" applyFont="1" applyFill="1" applyBorder="1" applyAlignment="1">
      <alignment horizontal="center" vertical="center" wrapText="1"/>
    </xf>
    <xf numFmtId="0" fontId="55" fillId="8" borderId="71" xfId="0" applyFont="1" applyFill="1" applyBorder="1" applyAlignment="1">
      <alignment horizontal="center" vertical="center" wrapText="1"/>
    </xf>
    <xf numFmtId="0" fontId="18" fillId="26" borderId="103" xfId="0" applyFont="1" applyFill="1" applyBorder="1" applyAlignment="1">
      <alignment horizontal="center" vertical="center" wrapText="1"/>
    </xf>
    <xf numFmtId="0" fontId="18" fillId="26" borderId="104" xfId="0" applyFont="1" applyFill="1" applyBorder="1" applyAlignment="1">
      <alignment horizontal="center" vertical="center" wrapText="1"/>
    </xf>
    <xf numFmtId="0" fontId="18" fillId="26" borderId="105" xfId="0" applyFont="1" applyFill="1" applyBorder="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0" fontId="14" fillId="12" borderId="0" xfId="0" applyFont="1" applyFill="1" applyAlignment="1">
      <alignment horizontal="left" vertical="center" wrapText="1"/>
    </xf>
    <xf numFmtId="0" fontId="51" fillId="0" borderId="0" xfId="0" applyFont="1" applyAlignment="1">
      <alignment horizontal="left" vertical="center" wrapText="1"/>
    </xf>
    <xf numFmtId="0" fontId="21" fillId="0" borderId="63" xfId="0" applyFont="1" applyBorder="1" applyAlignment="1">
      <alignment horizontal="center" vertical="center" wrapText="1"/>
    </xf>
    <xf numFmtId="0" fontId="21" fillId="0" borderId="64" xfId="0" applyFont="1" applyBorder="1" applyAlignment="1">
      <alignment horizontal="center" vertical="center" wrapText="1"/>
    </xf>
    <xf numFmtId="0" fontId="21" fillId="0" borderId="65" xfId="0" applyFont="1" applyBorder="1" applyAlignment="1">
      <alignment horizontal="center" vertical="center" wrapText="1"/>
    </xf>
    <xf numFmtId="0" fontId="47" fillId="28" borderId="6" xfId="0" applyFont="1" applyFill="1" applyBorder="1" applyAlignment="1">
      <alignment horizontal="center" vertical="center" wrapText="1"/>
    </xf>
    <xf numFmtId="0" fontId="47" fillId="28" borderId="7" xfId="0" applyFont="1" applyFill="1" applyBorder="1" applyAlignment="1">
      <alignment horizontal="center" vertical="center" wrapText="1"/>
    </xf>
    <xf numFmtId="0" fontId="47" fillId="28" borderId="18" xfId="0" applyFont="1" applyFill="1" applyBorder="1" applyAlignment="1">
      <alignment horizontal="center" vertical="center" wrapText="1"/>
    </xf>
    <xf numFmtId="0" fontId="47" fillId="28" borderId="8" xfId="0" applyFont="1" applyFill="1" applyBorder="1" applyAlignment="1">
      <alignment horizontal="center" vertical="center" wrapText="1"/>
    </xf>
    <xf numFmtId="0" fontId="47" fillId="28" borderId="0" xfId="0" applyFont="1" applyFill="1" applyAlignment="1">
      <alignment horizontal="center" vertical="center" wrapText="1"/>
    </xf>
    <xf numFmtId="0" fontId="47" fillId="28" borderId="19" xfId="0" applyFont="1" applyFill="1" applyBorder="1" applyAlignment="1">
      <alignment horizontal="center" vertical="center" wrapText="1"/>
    </xf>
    <xf numFmtId="0" fontId="25" fillId="0" borderId="69" xfId="0" applyFont="1" applyBorder="1" applyAlignment="1">
      <alignment horizontal="center" vertical="center" wrapText="1"/>
    </xf>
    <xf numFmtId="0" fontId="25" fillId="0" borderId="0" xfId="0" applyFont="1" applyAlignment="1">
      <alignment horizontal="center" vertical="center" wrapText="1"/>
    </xf>
    <xf numFmtId="0" fontId="25" fillId="0" borderId="70" xfId="0" applyFont="1" applyBorder="1" applyAlignment="1">
      <alignment horizontal="center" vertical="center" wrapText="1"/>
    </xf>
    <xf numFmtId="0" fontId="53" fillId="0" borderId="66" xfId="0" applyFont="1" applyBorder="1" applyAlignment="1">
      <alignment horizontal="center" vertical="center" wrapText="1"/>
    </xf>
    <xf numFmtId="0" fontId="53" fillId="0" borderId="67" xfId="0" applyFont="1" applyBorder="1" applyAlignment="1">
      <alignment horizontal="center" vertical="center" wrapText="1"/>
    </xf>
    <xf numFmtId="0" fontId="53" fillId="0" borderId="68" xfId="0" applyFont="1" applyBorder="1" applyAlignment="1">
      <alignment horizontal="center" vertical="center" wrapText="1"/>
    </xf>
    <xf numFmtId="0" fontId="50" fillId="0" borderId="0" xfId="0" applyFont="1" applyAlignment="1">
      <alignment horizontal="center" vertical="center" wrapText="1"/>
    </xf>
    <xf numFmtId="0" fontId="108" fillId="33" borderId="0" xfId="0" applyFont="1" applyFill="1" applyAlignment="1">
      <alignment horizontal="center" vertical="center" wrapText="1"/>
    </xf>
    <xf numFmtId="0" fontId="64" fillId="7" borderId="12" xfId="0" applyFont="1" applyFill="1" applyBorder="1" applyAlignment="1">
      <alignment horizontal="center" vertical="center" wrapText="1"/>
    </xf>
    <xf numFmtId="0" fontId="108" fillId="33" borderId="17" xfId="0" applyFont="1" applyFill="1" applyBorder="1" applyAlignment="1">
      <alignment horizontal="center" vertical="center" wrapText="1"/>
    </xf>
    <xf numFmtId="0" fontId="108" fillId="33" borderId="11" xfId="0" applyFont="1" applyFill="1" applyBorder="1" applyAlignment="1">
      <alignment horizontal="center" vertical="center" wrapText="1"/>
    </xf>
    <xf numFmtId="0" fontId="108" fillId="33" borderId="81" xfId="0" applyFont="1" applyFill="1" applyBorder="1" applyAlignment="1">
      <alignment horizontal="center" vertical="center" wrapText="1"/>
    </xf>
    <xf numFmtId="0" fontId="25" fillId="6" borderId="0" xfId="0" applyFont="1" applyFill="1" applyAlignment="1">
      <alignment horizontal="center" vertical="center" wrapText="1"/>
    </xf>
    <xf numFmtId="0" fontId="25" fillId="6" borderId="8" xfId="0" applyFont="1" applyFill="1" applyBorder="1" applyAlignment="1">
      <alignment horizontal="center" vertical="center" wrapText="1"/>
    </xf>
    <xf numFmtId="0" fontId="25" fillId="6" borderId="19" xfId="0" applyFont="1" applyFill="1" applyBorder="1" applyAlignment="1">
      <alignment horizontal="center" vertical="center" wrapText="1"/>
    </xf>
    <xf numFmtId="0" fontId="25" fillId="6" borderId="6" xfId="0" applyFont="1" applyFill="1" applyBorder="1" applyAlignment="1">
      <alignment horizontal="center" vertical="center" wrapText="1"/>
    </xf>
    <xf numFmtId="0" fontId="25" fillId="6" borderId="7" xfId="0" applyFont="1" applyFill="1" applyBorder="1" applyAlignment="1">
      <alignment horizontal="center" vertical="center" wrapText="1"/>
    </xf>
    <xf numFmtId="0" fontId="25" fillId="6" borderId="18" xfId="0" applyFont="1" applyFill="1" applyBorder="1" applyAlignment="1">
      <alignment horizontal="center" vertical="center" wrapText="1"/>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19" xfId="0" applyFont="1" applyFill="1" applyBorder="1" applyAlignment="1">
      <alignment horizontal="center" vertical="center"/>
    </xf>
    <xf numFmtId="0" fontId="1" fillId="8"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8" borderId="1" xfId="0" applyFont="1" applyFill="1" applyBorder="1" applyAlignment="1">
      <alignment wrapText="1"/>
    </xf>
  </cellXfs>
  <cellStyles count="104">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uro 2" xfId="103" xr:uid="{C3A73BC1-E0AD-4FC1-91B8-B0CA6D17A908}"/>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34">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rgb="FFFF0000"/>
      </font>
      <fill>
        <patternFill>
          <bgColor rgb="FFFFFF00"/>
        </patternFill>
      </fill>
    </dxf>
    <dxf>
      <font>
        <color theme="0"/>
      </font>
      <fill>
        <patternFill>
          <bgColor rgb="FFC00000"/>
        </patternFill>
      </fill>
    </dxf>
    <dxf>
      <font>
        <color theme="0"/>
      </font>
      <fill>
        <patternFill>
          <bgColor rgb="FF00B050"/>
        </patternFill>
      </fill>
    </dxf>
    <dxf>
      <font>
        <b/>
        <i val="0"/>
        <color auto="1"/>
      </font>
      <fill>
        <patternFill>
          <bgColor rgb="FFFF0000"/>
        </patternFill>
      </fill>
    </dxf>
    <dxf>
      <font>
        <b/>
        <i val="0"/>
        <color auto="1"/>
      </font>
      <fill>
        <patternFill>
          <bgColor rgb="FF00B050"/>
        </patternFill>
      </fill>
    </dxf>
    <dxf>
      <font>
        <color theme="0"/>
      </font>
      <fill>
        <patternFill>
          <bgColor rgb="FFC00000"/>
        </patternFill>
      </fill>
    </dxf>
    <dxf>
      <font>
        <color theme="0"/>
      </font>
      <fill>
        <patternFill>
          <bgColor rgb="FF00B050"/>
        </patternFill>
      </fill>
    </dxf>
    <dxf>
      <font>
        <b/>
        <i val="0"/>
        <color auto="1"/>
      </font>
      <fill>
        <patternFill>
          <bgColor rgb="FFFF0000"/>
        </patternFill>
      </fill>
    </dxf>
    <dxf>
      <font>
        <b/>
        <i val="0"/>
        <color auto="1"/>
      </font>
      <fill>
        <patternFill>
          <bgColor rgb="FF00B050"/>
        </patternFill>
      </fill>
    </dxf>
    <dxf>
      <font>
        <color rgb="FFFF0000"/>
      </font>
      <fill>
        <patternFill>
          <bgColor rgb="FFFFFF00"/>
        </patternFill>
      </fill>
    </dxf>
    <dxf>
      <font>
        <color theme="0"/>
      </font>
      <fill>
        <patternFill>
          <bgColor rgb="FFC00000"/>
        </patternFill>
      </fill>
    </dxf>
    <dxf>
      <fill>
        <patternFill>
          <bgColor rgb="FF00B050"/>
        </patternFill>
      </fill>
    </dxf>
    <dxf>
      <font>
        <b/>
        <i val="0"/>
        <color auto="1"/>
      </font>
      <fill>
        <patternFill>
          <bgColor rgb="FFC00000"/>
        </patternFill>
      </fill>
    </dxf>
    <dxf>
      <font>
        <b/>
        <i val="0"/>
        <color auto="1"/>
      </font>
      <fill>
        <patternFill>
          <bgColor rgb="FFFF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rgb="FFFF0000"/>
      </font>
      <fill>
        <patternFill>
          <bgColor rgb="FFFFFF00"/>
        </patternFill>
      </fill>
    </dxf>
    <dxf>
      <font>
        <b/>
        <i val="0"/>
        <color auto="1"/>
      </font>
      <fill>
        <patternFill>
          <bgColor rgb="FFFF0000"/>
        </patternFill>
      </fill>
    </dxf>
    <dxf>
      <font>
        <b/>
        <i val="0"/>
        <color auto="1"/>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rgb="FFFF0000"/>
      </font>
      <fill>
        <patternFill>
          <bgColor rgb="FFFFFF00"/>
        </patternFill>
      </fill>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rgb="FFFF0000"/>
      </font>
      <fill>
        <patternFill>
          <bgColor rgb="FFFFFF00"/>
        </patternFill>
      </fill>
    </dxf>
    <dxf>
      <font>
        <b/>
        <i val="0"/>
        <color theme="0"/>
      </font>
      <fill>
        <patternFill>
          <bgColor rgb="FFFF0000"/>
        </patternFill>
      </fill>
    </dxf>
  </dxfs>
  <tableStyles count="0" defaultTableStyle="TableStyleMedium2" defaultPivotStyle="PivotStyleLight16"/>
  <colors>
    <mruColors>
      <color rgb="FF5FAF7A"/>
      <color rgb="FFFFFF00"/>
      <color rgb="FFEBF1DE"/>
      <color rgb="FFFDE9D9"/>
      <color rgb="FF99FF66"/>
      <color rgb="FF227A56"/>
      <color rgb="FFE6B396"/>
      <color rgb="FFFFE699"/>
      <color rgb="FFF5903D"/>
      <color rgb="FF92E1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11.svg"/><Relationship Id="rId7" Type="http://schemas.openxmlformats.org/officeDocument/2006/relationships/image" Target="../media/image15.svg"/><Relationship Id="rId2" Type="http://schemas.openxmlformats.org/officeDocument/2006/relationships/image" Target="../media/image10.png"/><Relationship Id="rId1" Type="http://schemas.openxmlformats.org/officeDocument/2006/relationships/image" Target="../media/image1.png"/><Relationship Id="rId6" Type="http://schemas.openxmlformats.org/officeDocument/2006/relationships/image" Target="../media/image14.png"/><Relationship Id="rId5" Type="http://schemas.openxmlformats.org/officeDocument/2006/relationships/image" Target="../media/image13.svg"/><Relationship Id="rId4" Type="http://schemas.openxmlformats.org/officeDocument/2006/relationships/image" Target="../media/image1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86497</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646339</xdr:colOff>
      <xdr:row>29</xdr:row>
      <xdr:rowOff>1892300</xdr:rowOff>
    </xdr:from>
    <xdr:to>
      <xdr:col>11</xdr:col>
      <xdr:colOff>411389</xdr:colOff>
      <xdr:row>30</xdr:row>
      <xdr:rowOff>520701</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103303" y="14927943"/>
          <a:ext cx="924832" cy="931183"/>
        </a:xfrm>
        <a:prstGeom prst="rect">
          <a:avLst/>
        </a:prstGeom>
      </xdr:spPr>
    </xdr:pic>
    <xdr:clientData/>
  </xdr:twoCellAnchor>
  <xdr:twoCellAnchor editAs="oneCell">
    <xdr:from>
      <xdr:col>10</xdr:col>
      <xdr:colOff>609600</xdr:colOff>
      <xdr:row>34</xdr:row>
      <xdr:rowOff>214089</xdr:rowOff>
    </xdr:from>
    <xdr:to>
      <xdr:col>11</xdr:col>
      <xdr:colOff>381000</xdr:colOff>
      <xdr:row>34</xdr:row>
      <xdr:rowOff>1153434</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059308" y="18713452"/>
          <a:ext cx="942520" cy="928007"/>
        </a:xfrm>
        <a:prstGeom prst="rect">
          <a:avLst/>
        </a:prstGeom>
      </xdr:spPr>
    </xdr:pic>
    <xdr:clientData/>
  </xdr:twoCellAnchor>
  <xdr:twoCellAnchor editAs="oneCell">
    <xdr:from>
      <xdr:col>10</xdr:col>
      <xdr:colOff>901700</xdr:colOff>
      <xdr:row>34</xdr:row>
      <xdr:rowOff>1266825</xdr:rowOff>
    </xdr:from>
    <xdr:to>
      <xdr:col>11</xdr:col>
      <xdr:colOff>952500</xdr:colOff>
      <xdr:row>35</xdr:row>
      <xdr:rowOff>311150</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27</xdr:row>
      <xdr:rowOff>452400</xdr:rowOff>
    </xdr:from>
    <xdr:to>
      <xdr:col>2</xdr:col>
      <xdr:colOff>533400</xdr:colOff>
      <xdr:row>28</xdr:row>
      <xdr:rowOff>609599</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195695</xdr:colOff>
      <xdr:row>27</xdr:row>
      <xdr:rowOff>310574</xdr:rowOff>
    </xdr:from>
    <xdr:to>
      <xdr:col>12</xdr:col>
      <xdr:colOff>408421</xdr:colOff>
      <xdr:row>28</xdr:row>
      <xdr:rowOff>564573</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0759786" y="11169074"/>
          <a:ext cx="1306946" cy="13245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941917</xdr:colOff>
      <xdr:row>1</xdr:row>
      <xdr:rowOff>598826</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15875</xdr:rowOff>
    </xdr:from>
    <xdr:to>
      <xdr:col>1</xdr:col>
      <xdr:colOff>445770</xdr:colOff>
      <xdr:row>1</xdr:row>
      <xdr:rowOff>898374</xdr:rowOff>
    </xdr:to>
    <xdr:pic>
      <xdr:nvPicPr>
        <xdr:cNvPr id="2" name="Image 1">
          <a:extLst>
            <a:ext uri="{FF2B5EF4-FFF2-40B4-BE49-F238E27FC236}">
              <a16:creationId xmlns:a16="http://schemas.microsoft.com/office/drawing/2014/main" id="{0A88A476-733E-4F35-9C93-042D9EA5D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5875"/>
          <a:ext cx="1172845" cy="8824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42809</xdr:rowOff>
    </xdr:from>
    <xdr:to>
      <xdr:col>1</xdr:col>
      <xdr:colOff>18172</xdr:colOff>
      <xdr:row>1</xdr:row>
      <xdr:rowOff>716645</xdr:rowOff>
    </xdr:to>
    <xdr:pic>
      <xdr:nvPicPr>
        <xdr:cNvPr id="2" name="Image 1">
          <a:extLst>
            <a:ext uri="{FF2B5EF4-FFF2-40B4-BE49-F238E27FC236}">
              <a16:creationId xmlns:a16="http://schemas.microsoft.com/office/drawing/2014/main" id="{9B748A10-CCAC-40A1-904A-1DA57B5E73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28315"/>
          <a:ext cx="817273" cy="6674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1018223</xdr:colOff>
      <xdr:row>1</xdr:row>
      <xdr:rowOff>1183192</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33563" cy="1373692"/>
        </a:xfrm>
        <a:prstGeom prst="rect">
          <a:avLst/>
        </a:prstGeom>
      </xdr:spPr>
    </xdr:pic>
    <xdr:clientData/>
  </xdr:twoCellAnchor>
  <xdr:twoCellAnchor editAs="oneCell">
    <xdr:from>
      <xdr:col>7</xdr:col>
      <xdr:colOff>651245</xdr:colOff>
      <xdr:row>6</xdr:row>
      <xdr:rowOff>224562</xdr:rowOff>
    </xdr:from>
    <xdr:to>
      <xdr:col>7</xdr:col>
      <xdr:colOff>1588034</xdr:colOff>
      <xdr:row>6</xdr:row>
      <xdr:rowOff>1130639</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6704045" y="6472962"/>
          <a:ext cx="943774" cy="906712"/>
        </a:xfrm>
        <a:prstGeom prst="rect">
          <a:avLst/>
        </a:prstGeom>
      </xdr:spPr>
    </xdr:pic>
    <xdr:clientData/>
  </xdr:twoCellAnchor>
  <xdr:twoCellAnchor editAs="oneCell">
    <xdr:from>
      <xdr:col>15</xdr:col>
      <xdr:colOff>1409699</xdr:colOff>
      <xdr:row>5</xdr:row>
      <xdr:rowOff>922338</xdr:rowOff>
    </xdr:from>
    <xdr:to>
      <xdr:col>15</xdr:col>
      <xdr:colOff>2345219</xdr:colOff>
      <xdr:row>5</xdr:row>
      <xdr:rowOff>1845120</xdr:rowOff>
    </xdr:to>
    <xdr:pic>
      <xdr:nvPicPr>
        <xdr:cNvPr id="6" name="Graphique 2" descr="Flèches de chevron avec un remplissage uni">
          <a:extLst>
            <a:ext uri="{FF2B5EF4-FFF2-40B4-BE49-F238E27FC236}">
              <a16:creationId xmlns:a16="http://schemas.microsoft.com/office/drawing/2014/main" id="{938329F5-EE78-46B5-8B55-A108ED3A0D5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7053499" y="7742238"/>
          <a:ext cx="940600" cy="91770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500063</xdr:colOff>
      <xdr:row>2</xdr:row>
      <xdr:rowOff>571499</xdr:rowOff>
    </xdr:from>
    <xdr:to>
      <xdr:col>1</xdr:col>
      <xdr:colOff>1232218</xdr:colOff>
      <xdr:row>3</xdr:row>
      <xdr:rowOff>663158</xdr:rowOff>
    </xdr:to>
    <xdr:pic>
      <xdr:nvPicPr>
        <xdr:cNvPr id="3" name="Image 1">
          <a:extLst>
            <a:ext uri="{FF2B5EF4-FFF2-40B4-BE49-F238E27FC236}">
              <a16:creationId xmlns:a16="http://schemas.microsoft.com/office/drawing/2014/main" id="{37C30133-89BA-4E33-9AD9-5EC3533895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0063" y="1166812"/>
          <a:ext cx="1533525" cy="1231484"/>
        </a:xfrm>
        <a:prstGeom prst="rect">
          <a:avLst/>
        </a:prstGeom>
      </xdr:spPr>
    </xdr:pic>
    <xdr:clientData/>
  </xdr:twoCellAnchor>
  <xdr:twoCellAnchor editAs="oneCell">
    <xdr:from>
      <xdr:col>1</xdr:col>
      <xdr:colOff>2065337</xdr:colOff>
      <xdr:row>13</xdr:row>
      <xdr:rowOff>92075</xdr:rowOff>
    </xdr:from>
    <xdr:to>
      <xdr:col>2</xdr:col>
      <xdr:colOff>1193</xdr:colOff>
      <xdr:row>15</xdr:row>
      <xdr:rowOff>597217</xdr:rowOff>
    </xdr:to>
    <xdr:pic>
      <xdr:nvPicPr>
        <xdr:cNvPr id="5" name="Graphique 3" descr="Badge 1 avec un remplissage uni">
          <a:extLst>
            <a:ext uri="{FF2B5EF4-FFF2-40B4-BE49-F238E27FC236}">
              <a16:creationId xmlns:a16="http://schemas.microsoft.com/office/drawing/2014/main" id="{DC63A64C-98D5-4451-8515-4EF1341DDB0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874962" y="12426950"/>
          <a:ext cx="1412421" cy="1316037"/>
        </a:xfrm>
        <a:prstGeom prst="rect">
          <a:avLst/>
        </a:prstGeom>
      </xdr:spPr>
    </xdr:pic>
    <xdr:clientData/>
  </xdr:twoCellAnchor>
  <xdr:twoCellAnchor editAs="oneCell">
    <xdr:from>
      <xdr:col>6</xdr:col>
      <xdr:colOff>3067050</xdr:colOff>
      <xdr:row>13</xdr:row>
      <xdr:rowOff>76199</xdr:rowOff>
    </xdr:from>
    <xdr:to>
      <xdr:col>7</xdr:col>
      <xdr:colOff>377835</xdr:colOff>
      <xdr:row>15</xdr:row>
      <xdr:rowOff>553980</xdr:rowOff>
    </xdr:to>
    <xdr:pic>
      <xdr:nvPicPr>
        <xdr:cNvPr id="2" name="Graphique 7" descr="Badge avec un remplissage uni">
          <a:extLst>
            <a:ext uri="{FF2B5EF4-FFF2-40B4-BE49-F238E27FC236}">
              <a16:creationId xmlns:a16="http://schemas.microsoft.com/office/drawing/2014/main" id="{FDC083E5-0DAE-46DB-BB59-419747920C64}"/>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8040350" y="12496799"/>
          <a:ext cx="1273185" cy="1307091"/>
        </a:xfrm>
        <a:prstGeom prst="rect">
          <a:avLst/>
        </a:prstGeom>
      </xdr:spPr>
    </xdr:pic>
    <xdr:clientData/>
  </xdr:twoCellAnchor>
  <xdr:twoCellAnchor editAs="oneCell">
    <xdr:from>
      <xdr:col>15</xdr:col>
      <xdr:colOff>1285875</xdr:colOff>
      <xdr:row>13</xdr:row>
      <xdr:rowOff>166687</xdr:rowOff>
    </xdr:from>
    <xdr:to>
      <xdr:col>16</xdr:col>
      <xdr:colOff>302077</xdr:colOff>
      <xdr:row>15</xdr:row>
      <xdr:rowOff>558948</xdr:rowOff>
    </xdr:to>
    <xdr:pic>
      <xdr:nvPicPr>
        <xdr:cNvPr id="7" name="Graphique 15" descr="Badge 3 avec un remplissage uni">
          <a:extLst>
            <a:ext uri="{FF2B5EF4-FFF2-40B4-BE49-F238E27FC236}">
              <a16:creationId xmlns:a16="http://schemas.microsoft.com/office/drawing/2014/main" id="{DBC96CAB-CD42-4215-982B-060C76D01940}"/>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5720000" y="12501562"/>
          <a:ext cx="1206952" cy="1203156"/>
        </a:xfrm>
        <a:prstGeom prst="rect">
          <a:avLst/>
        </a:prstGeom>
      </xdr:spPr>
    </xdr:pic>
    <xdr:clientData/>
  </xdr:twoCellAnchor>
  <xdr:twoCellAnchor>
    <xdr:from>
      <xdr:col>0</xdr:col>
      <xdr:colOff>592668</xdr:colOff>
      <xdr:row>24</xdr:row>
      <xdr:rowOff>211668</xdr:rowOff>
    </xdr:from>
    <xdr:to>
      <xdr:col>1</xdr:col>
      <xdr:colOff>818447</xdr:colOff>
      <xdr:row>25</xdr:row>
      <xdr:rowOff>504334</xdr:rowOff>
    </xdr:to>
    <xdr:sp macro="" textlink="">
      <xdr:nvSpPr>
        <xdr:cNvPr id="60" name="Ellipse 23">
          <a:extLst>
            <a:ext uri="{FF2B5EF4-FFF2-40B4-BE49-F238E27FC236}">
              <a16:creationId xmlns:a16="http://schemas.microsoft.com/office/drawing/2014/main" id="{D9A01E7A-FBB6-1E7F-8344-2C93859A8963}"/>
            </a:ext>
          </a:extLst>
        </xdr:cNvPr>
        <xdr:cNvSpPr/>
      </xdr:nvSpPr>
      <xdr:spPr>
        <a:xfrm>
          <a:off x="592668" y="25287112"/>
          <a:ext cx="1030112" cy="1012333"/>
        </a:xfrm>
        <a:prstGeom prst="ellipse">
          <a:avLst/>
        </a:prstGeom>
        <a:ln w="12700">
          <a:solidFill>
            <a:schemeClr val="tx1"/>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3600" b="1" cap="none" spc="0">
              <a:ln w="6600">
                <a:solidFill>
                  <a:sysClr val="windowText" lastClr="000000"/>
                </a:solidFill>
                <a:prstDash val="solid"/>
              </a:ln>
              <a:solidFill>
                <a:srgbClr val="FFFFFF"/>
              </a:solidFill>
              <a:effectLst>
                <a:outerShdw dist="38100" dir="2700000" algn="tl" rotWithShape="0">
                  <a:schemeClr val="accent2"/>
                </a:outerShdw>
              </a:effectLst>
            </a:rPr>
            <a:t>4a</a:t>
          </a:r>
        </a:p>
      </xdr:txBody>
    </xdr:sp>
    <xdr:clientData/>
  </xdr:twoCellAnchor>
  <xdr:twoCellAnchor>
    <xdr:from>
      <xdr:col>0</xdr:col>
      <xdr:colOff>688623</xdr:colOff>
      <xdr:row>31</xdr:row>
      <xdr:rowOff>110068</xdr:rowOff>
    </xdr:from>
    <xdr:to>
      <xdr:col>1</xdr:col>
      <xdr:colOff>914402</xdr:colOff>
      <xdr:row>33</xdr:row>
      <xdr:rowOff>642623</xdr:rowOff>
    </xdr:to>
    <xdr:sp macro="" textlink="">
      <xdr:nvSpPr>
        <xdr:cNvPr id="59" name="Ellipse 24">
          <a:extLst>
            <a:ext uri="{FF2B5EF4-FFF2-40B4-BE49-F238E27FC236}">
              <a16:creationId xmlns:a16="http://schemas.microsoft.com/office/drawing/2014/main" id="{59368229-A363-3AE6-ABA1-76FA937C9229}"/>
            </a:ext>
          </a:extLst>
        </xdr:cNvPr>
        <xdr:cNvSpPr/>
      </xdr:nvSpPr>
      <xdr:spPr>
        <a:xfrm>
          <a:off x="688623" y="32876068"/>
          <a:ext cx="1030112" cy="1012333"/>
        </a:xfrm>
        <a:prstGeom prst="ellipse">
          <a:avLst/>
        </a:prstGeom>
        <a:ln w="12700">
          <a:solidFill>
            <a:schemeClr val="tx1"/>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3600" b="1" cap="none" spc="0">
              <a:ln w="6600">
                <a:solidFill>
                  <a:sysClr val="windowText" lastClr="000000"/>
                </a:solidFill>
                <a:prstDash val="solid"/>
              </a:ln>
              <a:solidFill>
                <a:srgbClr val="FFFFFF"/>
              </a:solidFill>
              <a:effectLst>
                <a:outerShdw dist="38100" dir="2700000" algn="tl" rotWithShape="0">
                  <a:schemeClr val="accent2"/>
                </a:outerShdw>
              </a:effectLst>
            </a:rPr>
            <a:t>4b</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8"/>
  <sheetViews>
    <sheetView showGridLines="0" tabSelected="1" zoomScale="70" zoomScaleNormal="70" workbookViewId="0">
      <selection activeCell="AB11" sqref="AB11"/>
    </sheetView>
  </sheetViews>
  <sheetFormatPr defaultColWidth="11.42578125" defaultRowHeight="15"/>
  <cols>
    <col min="1" max="2" width="11.42578125" style="14"/>
    <col min="3" max="3" width="20.85546875" style="14" customWidth="1"/>
    <col min="4" max="5" width="11.42578125" style="14"/>
    <col min="6" max="6" width="22.42578125" style="14" customWidth="1"/>
    <col min="7" max="10" width="11.42578125" style="14"/>
    <col min="11" max="11" width="16.42578125" style="14" customWidth="1"/>
    <col min="12" max="12" width="15.7109375" style="14" customWidth="1"/>
    <col min="13" max="13" width="11.42578125" style="14"/>
    <col min="14" max="14" width="13.42578125" style="14" customWidth="1"/>
    <col min="15" max="20" width="11.42578125" style="14"/>
    <col min="21" max="21" width="12.85546875" style="14" customWidth="1"/>
    <col min="22" max="23" width="11.42578125" style="14"/>
    <col min="24" max="24" width="29.140625" style="14" customWidth="1"/>
    <col min="25" max="16384" width="11.42578125" style="14"/>
  </cols>
  <sheetData>
    <row r="1" spans="2:25">
      <c r="B1" s="12"/>
      <c r="C1" s="12"/>
      <c r="D1" s="12"/>
      <c r="E1" s="12"/>
      <c r="F1" s="12"/>
      <c r="G1" s="12"/>
      <c r="H1" s="12"/>
      <c r="I1" s="12"/>
      <c r="J1" s="12"/>
      <c r="K1" s="12"/>
      <c r="L1" s="12"/>
      <c r="M1" s="12"/>
      <c r="N1" s="12"/>
      <c r="O1" s="12"/>
      <c r="P1" s="12"/>
      <c r="Q1" s="12"/>
      <c r="R1" s="12"/>
      <c r="S1" s="12"/>
      <c r="T1" s="12"/>
      <c r="U1" s="12"/>
      <c r="V1" s="12"/>
      <c r="W1" s="12"/>
      <c r="X1" s="12"/>
      <c r="Y1" s="13"/>
    </row>
    <row r="2" spans="2:25">
      <c r="Y2" s="15"/>
    </row>
    <row r="3" spans="2:25">
      <c r="Y3" s="15"/>
    </row>
    <row r="4" spans="2:25">
      <c r="Y4" s="15"/>
    </row>
    <row r="5" spans="2:25">
      <c r="Y5" s="15"/>
    </row>
    <row r="6" spans="2:25">
      <c r="Y6" s="15"/>
    </row>
    <row r="7" spans="2:25" ht="21.75" customHeight="1">
      <c r="B7" s="16"/>
      <c r="C7" s="17"/>
      <c r="D7" s="17"/>
      <c r="E7" s="17"/>
      <c r="F7" s="17"/>
      <c r="G7" s="17"/>
      <c r="H7" s="17"/>
      <c r="I7" s="17"/>
      <c r="J7" s="17"/>
      <c r="K7" s="18"/>
      <c r="L7" s="18"/>
      <c r="M7" s="18"/>
      <c r="N7" s="18"/>
      <c r="O7" s="18"/>
      <c r="P7" s="17"/>
      <c r="Q7" s="17"/>
      <c r="R7" s="17"/>
      <c r="S7" s="17"/>
      <c r="T7" s="17"/>
      <c r="U7" s="17"/>
      <c r="V7" s="17"/>
      <c r="W7" s="17"/>
      <c r="X7" s="17"/>
      <c r="Y7" s="19"/>
    </row>
    <row r="8" spans="2:25" ht="29.1">
      <c r="B8" s="533" t="s">
        <v>0</v>
      </c>
      <c r="C8" s="534"/>
      <c r="D8" s="534"/>
      <c r="E8" s="534"/>
      <c r="F8" s="534"/>
      <c r="G8" s="534"/>
      <c r="H8" s="534"/>
      <c r="I8" s="534"/>
      <c r="J8" s="534"/>
      <c r="K8" s="534"/>
      <c r="L8" s="534"/>
      <c r="M8" s="534"/>
      <c r="N8" s="534"/>
      <c r="O8" s="534"/>
      <c r="P8" s="534"/>
      <c r="Q8" s="534"/>
      <c r="R8" s="534"/>
      <c r="S8" s="534"/>
      <c r="T8" s="534"/>
      <c r="U8" s="534"/>
      <c r="V8" s="534"/>
      <c r="W8" s="534"/>
      <c r="X8" s="534"/>
      <c r="Y8" s="535"/>
    </row>
    <row r="9" spans="2:25" ht="21">
      <c r="B9" s="530" t="s">
        <v>1</v>
      </c>
      <c r="C9" s="531"/>
      <c r="D9" s="531"/>
      <c r="E9" s="531"/>
      <c r="F9" s="531"/>
      <c r="G9" s="531"/>
      <c r="H9" s="531"/>
      <c r="I9" s="531"/>
      <c r="J9" s="531"/>
      <c r="K9" s="531"/>
      <c r="L9" s="531"/>
      <c r="M9" s="531"/>
      <c r="N9" s="531"/>
      <c r="O9" s="531"/>
      <c r="P9" s="531"/>
      <c r="Q9" s="531"/>
      <c r="R9" s="531"/>
      <c r="S9" s="531"/>
      <c r="T9" s="531"/>
      <c r="U9" s="531"/>
      <c r="V9" s="531"/>
      <c r="W9" s="531"/>
      <c r="X9" s="531"/>
      <c r="Y9" s="532"/>
    </row>
    <row r="10" spans="2:25" ht="28.5" customHeight="1">
      <c r="B10" s="545" t="s">
        <v>2</v>
      </c>
      <c r="C10" s="545"/>
      <c r="D10" s="545"/>
      <c r="E10" s="545"/>
      <c r="F10" s="545"/>
      <c r="G10" s="545"/>
      <c r="H10" s="545"/>
      <c r="I10" s="545"/>
      <c r="J10" s="545"/>
      <c r="K10" s="545"/>
      <c r="L10" s="545"/>
      <c r="M10" s="545"/>
      <c r="N10" s="545"/>
      <c r="O10" s="545"/>
      <c r="P10" s="545"/>
      <c r="Q10" s="545"/>
      <c r="R10" s="545"/>
      <c r="S10" s="545"/>
      <c r="T10" s="545"/>
      <c r="U10" s="545"/>
      <c r="V10" s="545"/>
      <c r="W10" s="545"/>
      <c r="X10" s="545"/>
      <c r="Y10" s="546"/>
    </row>
    <row r="11" spans="2:25" ht="48" customHeight="1">
      <c r="B11" s="805" t="s">
        <v>3</v>
      </c>
      <c r="C11" s="806"/>
      <c r="D11" s="806"/>
      <c r="E11" s="806"/>
      <c r="F11" s="806"/>
      <c r="G11" s="806"/>
      <c r="H11" s="806"/>
      <c r="I11" s="806"/>
      <c r="J11" s="806"/>
      <c r="K11" s="806"/>
      <c r="L11" s="806"/>
      <c r="M11" s="806"/>
      <c r="N11" s="806"/>
      <c r="O11" s="806"/>
      <c r="P11" s="806"/>
      <c r="Q11" s="806"/>
      <c r="R11" s="806"/>
      <c r="S11" s="806"/>
      <c r="T11" s="806"/>
      <c r="U11" s="806"/>
      <c r="V11" s="806"/>
      <c r="W11" s="806"/>
      <c r="X11" s="806"/>
      <c r="Y11" s="807"/>
    </row>
    <row r="12" spans="2:25" ht="35.25" customHeight="1">
      <c r="C12" s="536" t="s">
        <v>4</v>
      </c>
      <c r="D12" s="536"/>
      <c r="E12" s="536"/>
      <c r="F12" s="536"/>
      <c r="G12" s="536"/>
      <c r="H12" s="536"/>
      <c r="I12" s="536"/>
      <c r="J12" s="536"/>
      <c r="K12" s="536"/>
      <c r="L12" s="536"/>
      <c r="M12" s="536"/>
      <c r="N12" s="536"/>
      <c r="O12" s="536"/>
      <c r="P12" s="536"/>
      <c r="Q12" s="536"/>
      <c r="R12" s="536"/>
      <c r="S12" s="536"/>
      <c r="T12" s="536"/>
      <c r="U12" s="536"/>
      <c r="V12" s="536"/>
      <c r="W12" s="536"/>
      <c r="X12" s="536"/>
      <c r="Y12" s="15"/>
    </row>
    <row r="13" spans="2:25" ht="35.25" customHeight="1">
      <c r="C13" s="70"/>
      <c r="D13" s="70"/>
      <c r="E13" s="70"/>
      <c r="F13" s="70"/>
      <c r="G13" s="70"/>
      <c r="H13" s="70"/>
      <c r="I13" s="70"/>
      <c r="J13" s="70"/>
      <c r="K13" s="70"/>
      <c r="L13" s="70"/>
      <c r="M13" s="70"/>
      <c r="N13" s="70"/>
      <c r="O13" s="70"/>
      <c r="P13" s="70"/>
      <c r="Q13" s="70"/>
      <c r="R13" s="70"/>
      <c r="S13" s="70"/>
      <c r="T13" s="70"/>
      <c r="U13" s="70"/>
      <c r="V13" s="70"/>
      <c r="W13" s="70"/>
      <c r="X13" s="70"/>
      <c r="Y13" s="15"/>
    </row>
    <row r="14" spans="2:25" ht="35.25" customHeight="1" thickBot="1">
      <c r="C14" s="555" t="s">
        <v>5</v>
      </c>
      <c r="D14" s="555"/>
      <c r="E14" s="555"/>
      <c r="F14" s="555"/>
      <c r="G14" s="555"/>
      <c r="H14" s="555"/>
      <c r="I14" s="555"/>
      <c r="J14" s="555"/>
      <c r="K14" s="555"/>
      <c r="L14" s="555"/>
      <c r="M14" s="555"/>
      <c r="N14" s="555"/>
      <c r="O14" s="555"/>
      <c r="P14" s="555"/>
      <c r="Q14" s="555"/>
      <c r="R14" s="555"/>
      <c r="S14" s="555"/>
      <c r="T14" s="555"/>
      <c r="U14" s="555"/>
      <c r="V14" s="555"/>
      <c r="W14" s="555"/>
      <c r="X14" s="555"/>
      <c r="Y14" s="15"/>
    </row>
    <row r="15" spans="2:25" ht="35.25" customHeight="1">
      <c r="C15" s="537" t="s">
        <v>6</v>
      </c>
      <c r="D15" s="538"/>
      <c r="E15" s="538"/>
      <c r="F15" s="71"/>
      <c r="G15" s="539" t="s">
        <v>7</v>
      </c>
      <c r="H15" s="539"/>
      <c r="I15" s="539"/>
      <c r="J15" s="539"/>
      <c r="K15" s="539"/>
      <c r="L15" s="539"/>
      <c r="M15" s="539"/>
      <c r="N15" s="539"/>
      <c r="O15" s="539"/>
      <c r="P15" s="539"/>
      <c r="Q15" s="539"/>
      <c r="R15" s="539"/>
      <c r="S15" s="539"/>
      <c r="T15" s="539"/>
      <c r="U15" s="539"/>
      <c r="V15" s="539"/>
      <c r="W15" s="539"/>
      <c r="X15" s="540"/>
      <c r="Y15" s="15"/>
    </row>
    <row r="16" spans="2:25" ht="35.25" customHeight="1" thickBot="1">
      <c r="C16" s="541" t="s">
        <v>8</v>
      </c>
      <c r="D16" s="542"/>
      <c r="E16" s="542"/>
      <c r="F16" s="72"/>
      <c r="G16" s="543" t="s">
        <v>7</v>
      </c>
      <c r="H16" s="543"/>
      <c r="I16" s="543"/>
      <c r="J16" s="543"/>
      <c r="K16" s="543"/>
      <c r="L16" s="543"/>
      <c r="M16" s="543"/>
      <c r="N16" s="543"/>
      <c r="O16" s="543"/>
      <c r="P16" s="543"/>
      <c r="Q16" s="543"/>
      <c r="R16" s="543"/>
      <c r="S16" s="543"/>
      <c r="T16" s="543"/>
      <c r="U16" s="543"/>
      <c r="V16" s="543"/>
      <c r="W16" s="543"/>
      <c r="X16" s="544"/>
      <c r="Y16" s="15"/>
    </row>
    <row r="17" spans="3:25" s="73" customFormat="1" ht="35.25" customHeight="1" thickBot="1">
      <c r="C17" s="556" t="s">
        <v>9</v>
      </c>
      <c r="D17" s="556"/>
      <c r="E17" s="556"/>
      <c r="F17" s="556"/>
      <c r="G17" s="556"/>
      <c r="H17" s="556"/>
      <c r="I17" s="556"/>
      <c r="J17" s="556"/>
      <c r="K17" s="556"/>
      <c r="L17" s="556"/>
      <c r="M17" s="556"/>
      <c r="N17" s="556"/>
      <c r="O17" s="556"/>
      <c r="P17" s="556"/>
      <c r="Q17" s="556"/>
      <c r="R17" s="556"/>
      <c r="S17" s="556"/>
      <c r="T17" s="556"/>
      <c r="U17" s="556"/>
      <c r="V17" s="556"/>
      <c r="W17" s="556"/>
      <c r="X17" s="556"/>
      <c r="Y17" s="77"/>
    </row>
    <row r="18" spans="3:25" s="73" customFormat="1" ht="35.25" customHeight="1">
      <c r="C18" s="552" t="s">
        <v>10</v>
      </c>
      <c r="D18" s="553"/>
      <c r="E18" s="553"/>
      <c r="F18" s="553"/>
      <c r="G18" s="553"/>
      <c r="H18" s="553"/>
      <c r="I18" s="553"/>
      <c r="J18" s="553"/>
      <c r="K18" s="553"/>
      <c r="L18" s="553"/>
      <c r="M18" s="553"/>
      <c r="N18" s="553"/>
      <c r="O18" s="553"/>
      <c r="P18" s="553"/>
      <c r="Q18" s="553"/>
      <c r="R18" s="554"/>
      <c r="S18" s="76"/>
      <c r="T18" s="76"/>
      <c r="Y18" s="77"/>
    </row>
    <row r="19" spans="3:25" s="73" customFormat="1" ht="35.25" customHeight="1">
      <c r="C19" s="562" t="s">
        <v>11</v>
      </c>
      <c r="D19" s="560"/>
      <c r="E19" s="560"/>
      <c r="F19" s="560"/>
      <c r="G19" s="560" t="s">
        <v>12</v>
      </c>
      <c r="H19" s="560"/>
      <c r="I19" s="560"/>
      <c r="J19" s="560"/>
      <c r="K19" s="560"/>
      <c r="L19" s="560"/>
      <c r="M19" s="560" t="s">
        <v>13</v>
      </c>
      <c r="N19" s="560"/>
      <c r="O19" s="560"/>
      <c r="P19" s="560"/>
      <c r="Q19" s="560"/>
      <c r="R19" s="561"/>
      <c r="S19" s="551"/>
      <c r="T19" s="551"/>
      <c r="U19" s="551"/>
      <c r="V19" s="551"/>
      <c r="W19" s="551"/>
      <c r="X19" s="551"/>
      <c r="Y19" s="77"/>
    </row>
    <row r="20" spans="3:25" s="73" customFormat="1" ht="87" customHeight="1" thickBot="1">
      <c r="C20" s="344" t="s">
        <v>14</v>
      </c>
      <c r="D20" s="558"/>
      <c r="E20" s="558"/>
      <c r="F20" s="558"/>
      <c r="G20" s="345" t="s">
        <v>14</v>
      </c>
      <c r="H20" s="558"/>
      <c r="I20" s="558"/>
      <c r="J20" s="558"/>
      <c r="K20" s="558"/>
      <c r="L20" s="558"/>
      <c r="M20" s="345" t="s">
        <v>14</v>
      </c>
      <c r="N20" s="558"/>
      <c r="O20" s="558"/>
      <c r="P20" s="558"/>
      <c r="Q20" s="558"/>
      <c r="R20" s="559"/>
      <c r="S20" s="153"/>
      <c r="T20" s="343"/>
      <c r="U20" s="153"/>
      <c r="V20" s="343"/>
      <c r="W20" s="153"/>
      <c r="X20" s="343"/>
      <c r="Y20" s="77"/>
    </row>
    <row r="21" spans="3:25" s="73" customFormat="1" ht="41.45" customHeight="1">
      <c r="C21" s="153"/>
      <c r="D21" s="343"/>
      <c r="E21" s="153"/>
      <c r="F21" s="343"/>
      <c r="G21" s="153"/>
      <c r="H21" s="343"/>
      <c r="I21" s="153"/>
      <c r="J21" s="343"/>
      <c r="K21" s="153"/>
      <c r="L21" s="343"/>
      <c r="M21" s="153"/>
      <c r="N21" s="343"/>
      <c r="O21" s="153"/>
      <c r="P21" s="343"/>
      <c r="Q21" s="153"/>
      <c r="R21" s="343"/>
      <c r="S21" s="153"/>
      <c r="T21" s="343"/>
      <c r="U21" s="153"/>
      <c r="V21" s="343"/>
      <c r="W21" s="153"/>
      <c r="X21" s="343"/>
      <c r="Y21" s="77"/>
    </row>
    <row r="22" spans="3:25" s="73" customFormat="1" ht="35.25" customHeight="1" thickBot="1">
      <c r="C22" s="555" t="s">
        <v>15</v>
      </c>
      <c r="D22" s="555"/>
      <c r="E22" s="555"/>
      <c r="F22" s="555"/>
      <c r="G22" s="555"/>
      <c r="H22" s="555"/>
      <c r="I22" s="555"/>
      <c r="J22" s="555"/>
      <c r="K22" s="555"/>
      <c r="L22" s="555"/>
      <c r="M22" s="555"/>
      <c r="N22" s="555"/>
      <c r="O22" s="555"/>
      <c r="P22" s="555"/>
      <c r="Q22" s="555"/>
      <c r="R22" s="555"/>
      <c r="S22" s="555"/>
      <c r="T22" s="555"/>
      <c r="U22" s="555"/>
      <c r="V22" s="555"/>
      <c r="W22" s="555"/>
      <c r="X22" s="555"/>
      <c r="Y22" s="77"/>
    </row>
    <row r="23" spans="3:25" s="73" customFormat="1" ht="35.25" customHeight="1" thickBot="1">
      <c r="C23" s="547" t="s">
        <v>16</v>
      </c>
      <c r="D23" s="548"/>
      <c r="E23" s="548"/>
      <c r="F23" s="266"/>
      <c r="G23" s="549" t="s">
        <v>7</v>
      </c>
      <c r="H23" s="549"/>
      <c r="I23" s="549"/>
      <c r="J23" s="549"/>
      <c r="K23" s="549"/>
      <c r="L23" s="549"/>
      <c r="M23" s="549"/>
      <c r="N23" s="549"/>
      <c r="O23" s="549"/>
      <c r="P23" s="549"/>
      <c r="Q23" s="549"/>
      <c r="R23" s="549"/>
      <c r="S23" s="549"/>
      <c r="T23" s="549"/>
      <c r="U23" s="549"/>
      <c r="V23" s="549"/>
      <c r="W23" s="549"/>
      <c r="X23" s="550"/>
      <c r="Y23" s="77"/>
    </row>
    <row r="24" spans="3:25" s="73" customFormat="1" ht="35.1" customHeight="1">
      <c r="C24" s="74"/>
      <c r="D24" s="74"/>
      <c r="E24" s="74"/>
      <c r="F24" s="75"/>
      <c r="H24" s="76"/>
      <c r="I24" s="76"/>
      <c r="J24" s="76"/>
      <c r="K24" s="76"/>
      <c r="L24" s="76"/>
      <c r="M24" s="76"/>
      <c r="N24" s="76"/>
      <c r="O24" s="76"/>
      <c r="P24" s="76"/>
      <c r="Q24" s="76"/>
      <c r="R24" s="76"/>
      <c r="S24" s="76"/>
      <c r="T24" s="76"/>
      <c r="U24" s="76"/>
      <c r="V24" s="76"/>
      <c r="W24" s="76"/>
      <c r="X24" s="76"/>
      <c r="Y24" s="77"/>
    </row>
    <row r="25" spans="3:25" ht="29.25" customHeight="1">
      <c r="C25" s="557" t="s">
        <v>17</v>
      </c>
      <c r="D25" s="557"/>
      <c r="E25" s="557"/>
      <c r="F25" s="557"/>
      <c r="G25" s="557"/>
      <c r="H25" s="557"/>
      <c r="I25" s="557"/>
      <c r="J25" s="557"/>
      <c r="K25" s="557"/>
      <c r="L25" s="557"/>
      <c r="M25" s="557"/>
      <c r="N25" s="557"/>
      <c r="O25" s="557"/>
      <c r="P25" s="557"/>
      <c r="Q25" s="557"/>
      <c r="R25" s="557"/>
      <c r="S25" s="557"/>
      <c r="T25" s="557"/>
      <c r="U25" s="557"/>
      <c r="V25" s="557"/>
      <c r="W25" s="557"/>
      <c r="X25" s="557"/>
      <c r="Y25" s="15"/>
    </row>
    <row r="26" spans="3:25" ht="15.95" customHeight="1">
      <c r="Y26" s="15"/>
    </row>
    <row r="27" spans="3:25" ht="62.25" customHeight="1">
      <c r="C27" s="527" t="s">
        <v>18</v>
      </c>
      <c r="D27" s="528"/>
      <c r="E27" s="528"/>
      <c r="F27" s="528"/>
      <c r="G27" s="528"/>
      <c r="H27" s="528"/>
      <c r="I27" s="528"/>
      <c r="J27" s="528"/>
      <c r="K27" s="528"/>
      <c r="L27" s="528"/>
      <c r="M27" s="528"/>
      <c r="N27" s="528"/>
      <c r="O27" s="528"/>
      <c r="P27" s="528"/>
      <c r="Q27" s="528"/>
      <c r="R27" s="528"/>
      <c r="S27" s="528"/>
      <c r="T27" s="528"/>
      <c r="U27" s="528"/>
      <c r="V27" s="528"/>
      <c r="W27" s="528"/>
      <c r="X27" s="529"/>
      <c r="Y27" s="15"/>
    </row>
    <row r="28" spans="3:25" s="73" customFormat="1" ht="84.75" customHeight="1" thickBot="1">
      <c r="C28" s="78"/>
      <c r="D28" s="79"/>
      <c r="E28" s="79"/>
      <c r="F28" s="79"/>
      <c r="G28" s="79"/>
      <c r="H28" s="79"/>
      <c r="I28" s="79"/>
      <c r="J28" s="79"/>
      <c r="K28" s="79"/>
      <c r="L28" s="79"/>
      <c r="M28" s="79"/>
      <c r="N28" s="79"/>
      <c r="O28" s="79"/>
      <c r="P28" s="79"/>
      <c r="Q28" s="79"/>
      <c r="R28" s="79"/>
      <c r="S28" s="79"/>
      <c r="T28" s="79"/>
      <c r="U28" s="79"/>
      <c r="V28" s="79"/>
      <c r="W28" s="79"/>
      <c r="X28" s="79"/>
      <c r="Y28" s="77"/>
    </row>
    <row r="29" spans="3:25" s="73" customFormat="1" ht="84.75" customHeight="1">
      <c r="C29" s="524" t="s">
        <v>19</v>
      </c>
      <c r="D29" s="525"/>
      <c r="E29" s="525"/>
      <c r="F29" s="525"/>
      <c r="G29" s="525"/>
      <c r="H29" s="525"/>
      <c r="I29" s="525"/>
      <c r="J29" s="526"/>
      <c r="K29" s="79"/>
      <c r="L29" s="79"/>
      <c r="M29" s="515" t="s">
        <v>20</v>
      </c>
      <c r="N29" s="516"/>
      <c r="O29" s="516"/>
      <c r="P29" s="516"/>
      <c r="Q29" s="516"/>
      <c r="R29" s="516"/>
      <c r="S29" s="516"/>
      <c r="T29" s="516"/>
      <c r="U29" s="516"/>
      <c r="V29" s="516"/>
      <c r="W29" s="517"/>
      <c r="Y29" s="77"/>
    </row>
    <row r="30" spans="3:25" s="73" customFormat="1" ht="180.75" customHeight="1">
      <c r="C30" s="512" t="s">
        <v>21</v>
      </c>
      <c r="D30" s="513"/>
      <c r="E30" s="513"/>
      <c r="F30" s="513"/>
      <c r="G30" s="513"/>
      <c r="H30" s="513"/>
      <c r="I30" s="513"/>
      <c r="J30" s="514"/>
      <c r="K30" s="79"/>
      <c r="L30" s="79"/>
      <c r="M30" s="512" t="s">
        <v>22</v>
      </c>
      <c r="N30" s="513"/>
      <c r="O30" s="513"/>
      <c r="P30" s="513"/>
      <c r="Q30" s="513"/>
      <c r="R30" s="513"/>
      <c r="S30" s="513"/>
      <c r="T30" s="513"/>
      <c r="U30" s="513"/>
      <c r="V30" s="513"/>
      <c r="W30" s="514"/>
      <c r="Y30" s="77"/>
    </row>
    <row r="31" spans="3:25" s="73" customFormat="1" ht="51.95" customHeight="1">
      <c r="C31" s="518" t="s">
        <v>23</v>
      </c>
      <c r="D31" s="519"/>
      <c r="E31" s="519"/>
      <c r="F31" s="519"/>
      <c r="G31" s="519"/>
      <c r="H31" s="519"/>
      <c r="I31" s="519"/>
      <c r="J31" s="520"/>
      <c r="K31" s="79"/>
      <c r="L31" s="79"/>
      <c r="M31" s="512" t="s">
        <v>24</v>
      </c>
      <c r="N31" s="513"/>
      <c r="O31" s="513"/>
      <c r="P31" s="513"/>
      <c r="Q31" s="513"/>
      <c r="R31" s="513"/>
      <c r="S31" s="513"/>
      <c r="T31" s="513"/>
      <c r="U31" s="513"/>
      <c r="V31" s="513"/>
      <c r="W31" s="514"/>
      <c r="Y31" s="77"/>
    </row>
    <row r="32" spans="3:25" s="73" customFormat="1" ht="81.95" customHeight="1">
      <c r="C32" s="518" t="s">
        <v>25</v>
      </c>
      <c r="D32" s="519"/>
      <c r="E32" s="519"/>
      <c r="F32" s="519"/>
      <c r="G32" s="519"/>
      <c r="H32" s="519"/>
      <c r="I32" s="519"/>
      <c r="J32" s="520"/>
      <c r="K32" s="79"/>
      <c r="L32" s="79"/>
      <c r="M32" s="512"/>
      <c r="N32" s="513"/>
      <c r="O32" s="513"/>
      <c r="P32" s="513"/>
      <c r="Q32" s="513"/>
      <c r="R32" s="513"/>
      <c r="S32" s="513"/>
      <c r="T32" s="513"/>
      <c r="U32" s="513"/>
      <c r="V32" s="513"/>
      <c r="W32" s="514"/>
      <c r="Y32" s="77"/>
    </row>
    <row r="33" spans="3:25" s="73" customFormat="1" ht="102.75" customHeight="1" thickBot="1">
      <c r="C33" s="521"/>
      <c r="D33" s="522"/>
      <c r="E33" s="522"/>
      <c r="F33" s="522"/>
      <c r="G33" s="522"/>
      <c r="H33" s="522"/>
      <c r="I33" s="522"/>
      <c r="J33" s="523"/>
      <c r="K33" s="79"/>
      <c r="L33" s="79"/>
      <c r="M33" s="512"/>
      <c r="N33" s="513"/>
      <c r="O33" s="513"/>
      <c r="P33" s="513"/>
      <c r="Q33" s="513"/>
      <c r="R33" s="513"/>
      <c r="S33" s="513"/>
      <c r="T33" s="513"/>
      <c r="U33" s="513"/>
      <c r="V33" s="513"/>
      <c r="W33" s="514"/>
      <c r="Y33" s="77"/>
    </row>
    <row r="34" spans="3:25" s="73" customFormat="1" ht="12.95" customHeight="1" thickBot="1">
      <c r="C34" s="78"/>
      <c r="D34" s="79"/>
      <c r="E34" s="79"/>
      <c r="F34" s="79"/>
      <c r="G34" s="79"/>
      <c r="H34" s="79"/>
      <c r="I34" s="79"/>
      <c r="J34" s="79"/>
      <c r="K34" s="79"/>
      <c r="L34" s="79"/>
      <c r="M34" s="506"/>
      <c r="N34" s="507"/>
      <c r="O34" s="507"/>
      <c r="P34" s="507"/>
      <c r="Q34" s="507"/>
      <c r="R34" s="507"/>
      <c r="S34" s="507"/>
      <c r="T34" s="507"/>
      <c r="U34" s="507"/>
      <c r="V34" s="507"/>
      <c r="W34" s="508"/>
      <c r="Y34" s="77"/>
    </row>
    <row r="35" spans="3:25" s="73" customFormat="1" ht="168.95" customHeight="1" thickBot="1">
      <c r="N35" s="80"/>
      <c r="O35" s="80"/>
      <c r="P35" s="80"/>
      <c r="Q35" s="80"/>
      <c r="R35" s="80"/>
      <c r="S35" s="80"/>
      <c r="T35" s="80"/>
      <c r="U35" s="80"/>
      <c r="V35" s="80"/>
      <c r="W35" s="80"/>
      <c r="X35" s="80"/>
      <c r="Y35" s="77"/>
    </row>
    <row r="36" spans="3:25" s="73" customFormat="1" ht="83.45" customHeight="1">
      <c r="C36" s="509" t="s">
        <v>26</v>
      </c>
      <c r="D36" s="510"/>
      <c r="E36" s="510"/>
      <c r="F36" s="510"/>
      <c r="G36" s="510"/>
      <c r="H36" s="510"/>
      <c r="I36" s="510"/>
      <c r="J36" s="510"/>
      <c r="K36" s="510"/>
      <c r="L36" s="510"/>
      <c r="M36" s="510"/>
      <c r="N36" s="510"/>
      <c r="O36" s="510"/>
      <c r="P36" s="510"/>
      <c r="Q36" s="510"/>
      <c r="R36" s="510"/>
      <c r="S36" s="510"/>
      <c r="T36" s="510"/>
      <c r="U36" s="510"/>
      <c r="V36" s="510"/>
      <c r="W36" s="511"/>
      <c r="X36" s="80"/>
      <c r="Y36" s="77"/>
    </row>
    <row r="37" spans="3:25" s="73" customFormat="1" ht="144.94999999999999" customHeight="1" thickBot="1">
      <c r="C37" s="506" t="s">
        <v>27</v>
      </c>
      <c r="D37" s="507"/>
      <c r="E37" s="507"/>
      <c r="F37" s="507"/>
      <c r="G37" s="507"/>
      <c r="H37" s="507"/>
      <c r="I37" s="507"/>
      <c r="J37" s="507"/>
      <c r="K37" s="507"/>
      <c r="L37" s="507"/>
      <c r="M37" s="507"/>
      <c r="N37" s="507"/>
      <c r="O37" s="507"/>
      <c r="P37" s="507"/>
      <c r="Q37" s="507"/>
      <c r="R37" s="507"/>
      <c r="S37" s="507"/>
      <c r="T37" s="507"/>
      <c r="U37" s="507"/>
      <c r="V37" s="507"/>
      <c r="W37" s="508"/>
      <c r="X37" s="80"/>
      <c r="Y37" s="77"/>
    </row>
    <row r="38" spans="3:25" s="73" customFormat="1" ht="54.95" customHeight="1">
      <c r="N38" s="80"/>
      <c r="O38" s="80"/>
      <c r="P38" s="80"/>
      <c r="Q38" s="80"/>
      <c r="R38" s="80"/>
      <c r="S38" s="80"/>
      <c r="T38" s="80"/>
      <c r="U38" s="80"/>
      <c r="V38" s="80"/>
      <c r="W38" s="80"/>
      <c r="X38" s="80"/>
      <c r="Y38" s="77"/>
    </row>
    <row r="39" spans="3:25" s="73" customFormat="1" ht="93" customHeight="1">
      <c r="N39" s="80"/>
      <c r="O39" s="80"/>
      <c r="P39" s="80"/>
      <c r="Q39" s="80"/>
      <c r="R39" s="80"/>
      <c r="S39" s="80"/>
      <c r="T39" s="80"/>
      <c r="U39" s="80"/>
      <c r="V39" s="80"/>
      <c r="W39" s="80"/>
      <c r="X39" s="80"/>
      <c r="Y39" s="77"/>
    </row>
    <row r="40" spans="3:25" s="73" customFormat="1" ht="87" customHeight="1">
      <c r="N40" s="80"/>
      <c r="O40" s="80"/>
      <c r="P40" s="80"/>
      <c r="Q40" s="80"/>
      <c r="R40" s="80"/>
      <c r="S40" s="80"/>
      <c r="T40" s="80"/>
      <c r="U40" s="80"/>
      <c r="V40" s="80"/>
      <c r="W40" s="80"/>
      <c r="X40" s="80"/>
      <c r="Y40" s="77"/>
    </row>
    <row r="41" spans="3:25" s="73" customFormat="1" ht="58.5" customHeight="1" thickBot="1">
      <c r="Y41" s="77"/>
    </row>
    <row r="42" spans="3:25" s="73" customFormat="1" ht="180.75" customHeight="1">
      <c r="C42" s="503" t="s">
        <v>28</v>
      </c>
      <c r="D42" s="504"/>
      <c r="E42" s="504"/>
      <c r="F42" s="504"/>
      <c r="G42" s="504"/>
      <c r="H42" s="504"/>
      <c r="I42" s="504"/>
      <c r="J42" s="504"/>
      <c r="K42" s="504"/>
      <c r="L42" s="504"/>
      <c r="M42" s="505"/>
      <c r="Y42" s="77"/>
    </row>
    <row r="43" spans="3:25" s="73" customFormat="1" ht="78.75" customHeight="1" thickBot="1">
      <c r="C43" s="506" t="s">
        <v>29</v>
      </c>
      <c r="D43" s="507"/>
      <c r="E43" s="507"/>
      <c r="F43" s="507"/>
      <c r="G43" s="507"/>
      <c r="H43" s="507"/>
      <c r="I43" s="507"/>
      <c r="J43" s="507"/>
      <c r="K43" s="507"/>
      <c r="L43" s="507"/>
      <c r="M43" s="508"/>
      <c r="N43" s="14"/>
      <c r="O43" s="14"/>
      <c r="P43" s="14"/>
      <c r="Q43" s="14"/>
      <c r="R43" s="14"/>
      <c r="S43" s="14"/>
      <c r="T43" s="14"/>
      <c r="U43" s="14"/>
      <c r="V43" s="14"/>
      <c r="W43" s="14"/>
      <c r="X43" s="14"/>
    </row>
    <row r="44" spans="3:25" s="73" customFormat="1" ht="85.5" customHeight="1">
      <c r="N44" s="14"/>
      <c r="O44" s="14"/>
      <c r="P44" s="14"/>
      <c r="Q44" s="14"/>
      <c r="R44" s="14"/>
      <c r="S44" s="14"/>
      <c r="T44" s="14"/>
      <c r="U44" s="14"/>
      <c r="V44" s="14"/>
      <c r="W44" s="14"/>
      <c r="X44" s="14"/>
    </row>
    <row r="45" spans="3:25" s="73" customFormat="1" ht="84.75" customHeight="1">
      <c r="M45" s="79"/>
      <c r="N45" s="79"/>
      <c r="O45" s="79"/>
      <c r="P45" s="79"/>
      <c r="Q45" s="79"/>
      <c r="R45" s="79"/>
      <c r="S45" s="79"/>
      <c r="T45" s="79"/>
      <c r="U45" s="79"/>
      <c r="V45" s="79"/>
      <c r="W45" s="79"/>
      <c r="X45" s="79"/>
    </row>
    <row r="48" spans="3:25" ht="117" customHeight="1"/>
  </sheetData>
  <sheetProtection algorithmName="SHA-512" hashValue="UkovcpopOtzY08FY38A4urV5VAbuKPbm8Lc+XkX7UGGBvi3/5n5c1bTGXMNs8uAOj0rRQj85ilTffIMHIaQmeg==" saltValue="45Dssgs/NzzEiiAh7eQdUA==" spinCount="100000" sheet="1" formatColumns="0" formatRows="0" sort="0" autoFilter="0" pivotTables="0"/>
  <mergeCells count="37">
    <mergeCell ref="C22:X22"/>
    <mergeCell ref="C25:X25"/>
    <mergeCell ref="U19:V19"/>
    <mergeCell ref="W19:X19"/>
    <mergeCell ref="N20:R20"/>
    <mergeCell ref="H20:L20"/>
    <mergeCell ref="D20:F20"/>
    <mergeCell ref="G19:L19"/>
    <mergeCell ref="M19:R19"/>
    <mergeCell ref="C19:F19"/>
    <mergeCell ref="C27:X27"/>
    <mergeCell ref="B9:Y9"/>
    <mergeCell ref="B8:Y8"/>
    <mergeCell ref="B11:Y11"/>
    <mergeCell ref="C12:X12"/>
    <mergeCell ref="C15:E15"/>
    <mergeCell ref="G15:X15"/>
    <mergeCell ref="C16:E16"/>
    <mergeCell ref="G16:X16"/>
    <mergeCell ref="B10:Y10"/>
    <mergeCell ref="C23:E23"/>
    <mergeCell ref="G23:X23"/>
    <mergeCell ref="S19:T19"/>
    <mergeCell ref="C18:R18"/>
    <mergeCell ref="C14:X14"/>
    <mergeCell ref="C17:X17"/>
    <mergeCell ref="M29:W29"/>
    <mergeCell ref="M30:W30"/>
    <mergeCell ref="C32:J33"/>
    <mergeCell ref="C29:J29"/>
    <mergeCell ref="C30:J30"/>
    <mergeCell ref="C31:J31"/>
    <mergeCell ref="C42:M42"/>
    <mergeCell ref="C43:M43"/>
    <mergeCell ref="C36:W36"/>
    <mergeCell ref="C37:W37"/>
    <mergeCell ref="M31:W34"/>
  </mergeCells>
  <phoneticPr fontId="11" type="noConversion"/>
  <pageMargins left="6.6666666666666671E-3" right="0.7" top="3.3333333333333335E-3" bottom="0.75" header="0.3" footer="0.3"/>
  <pageSetup paperSize="9" scale="24"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pageSetUpPr autoPageBreaks="0"/>
  </sheetPr>
  <dimension ref="A1:L42"/>
  <sheetViews>
    <sheetView showGridLines="0" zoomScale="83" zoomScaleNormal="85" workbookViewId="0">
      <selection activeCell="I7" sqref="I7"/>
    </sheetView>
  </sheetViews>
  <sheetFormatPr defaultColWidth="11.42578125" defaultRowHeight="15" outlineLevelCol="1"/>
  <cols>
    <col min="1" max="1" width="16.85546875" customWidth="1"/>
    <col min="2" max="2" width="58.42578125" customWidth="1"/>
    <col min="3" max="3" width="21.42578125" customWidth="1"/>
    <col min="4" max="4" width="25.42578125" customWidth="1"/>
    <col min="5" max="5" width="11.42578125" customWidth="1"/>
    <col min="8" max="8" width="50.85546875" hidden="1" customWidth="1" outlineLevel="1"/>
    <col min="9" max="9" width="11.42578125" collapsed="1"/>
  </cols>
  <sheetData>
    <row r="1" spans="1:12" ht="15.95" thickBot="1"/>
    <row r="2" spans="1:12" ht="54.95" customHeight="1" thickBot="1">
      <c r="B2" s="563" t="s">
        <v>30</v>
      </c>
      <c r="C2" s="564"/>
      <c r="D2" s="565"/>
    </row>
    <row r="3" spans="1:12" ht="24.95" customHeight="1" thickBot="1">
      <c r="B3" s="144"/>
      <c r="C3" s="144"/>
      <c r="D3" s="144"/>
    </row>
    <row r="4" spans="1:12" ht="54.95" customHeight="1" thickBot="1">
      <c r="B4" s="568" t="s">
        <v>31</v>
      </c>
      <c r="C4" s="569"/>
      <c r="D4" s="570"/>
      <c r="E4" s="122"/>
      <c r="F4" s="147"/>
      <c r="G4" s="148"/>
      <c r="H4" s="148"/>
      <c r="I4" s="122"/>
      <c r="J4" s="122"/>
    </row>
    <row r="5" spans="1:12" ht="21.75" customHeight="1" thickBot="1">
      <c r="B5" s="144"/>
      <c r="C5" s="144"/>
      <c r="D5" s="144"/>
    </row>
    <row r="6" spans="1:12" ht="44.1">
      <c r="B6" s="210" t="s">
        <v>32</v>
      </c>
      <c r="C6" s="211" t="s">
        <v>33</v>
      </c>
      <c r="D6" s="212" t="s">
        <v>34</v>
      </c>
      <c r="H6" s="231" t="s">
        <v>35</v>
      </c>
      <c r="I6" s="149"/>
      <c r="J6" s="149"/>
      <c r="K6" s="149"/>
      <c r="L6" s="149"/>
    </row>
    <row r="7" spans="1:12" ht="92.45" customHeight="1">
      <c r="A7" s="572" t="s">
        <v>36</v>
      </c>
      <c r="B7" s="808" t="s">
        <v>37</v>
      </c>
      <c r="C7" s="169"/>
      <c r="D7" s="169"/>
      <c r="H7" s="809" t="s">
        <v>37</v>
      </c>
      <c r="I7" s="149"/>
      <c r="J7" s="149"/>
      <c r="K7" s="149"/>
      <c r="L7" s="149"/>
    </row>
    <row r="8" spans="1:12" ht="92.45" customHeight="1">
      <c r="A8" s="573"/>
      <c r="B8" s="808" t="s">
        <v>38</v>
      </c>
      <c r="C8" s="169"/>
      <c r="D8" s="169"/>
      <c r="H8" s="809" t="s">
        <v>38</v>
      </c>
      <c r="I8" s="149"/>
      <c r="J8" s="149"/>
      <c r="K8" s="149"/>
      <c r="L8" s="149"/>
    </row>
    <row r="9" spans="1:12" ht="15.95" thickBot="1"/>
    <row r="10" spans="1:12" ht="43.5" customHeight="1" thickBot="1">
      <c r="A10" s="145"/>
      <c r="B10" s="568" t="s">
        <v>39</v>
      </c>
      <c r="C10" s="569"/>
      <c r="D10" s="570"/>
      <c r="H10" s="231" t="s">
        <v>40</v>
      </c>
      <c r="I10" s="149"/>
      <c r="J10" s="149"/>
      <c r="K10" s="149"/>
      <c r="L10" s="149"/>
    </row>
    <row r="11" spans="1:12" ht="29.45" customHeight="1" thickBot="1">
      <c r="A11" s="145"/>
      <c r="B11" s="146"/>
      <c r="C11" s="146"/>
      <c r="D11" s="146"/>
      <c r="H11" s="365" t="s">
        <v>41</v>
      </c>
      <c r="I11" s="149"/>
      <c r="J11" s="149"/>
      <c r="K11" s="149"/>
      <c r="L11" s="149"/>
    </row>
    <row r="12" spans="1:12" ht="33.950000000000003">
      <c r="A12" s="571" t="s">
        <v>42</v>
      </c>
      <c r="B12" s="808" t="s">
        <v>37</v>
      </c>
      <c r="C12" s="169" t="s">
        <v>41</v>
      </c>
      <c r="D12" s="150" t="s">
        <v>43</v>
      </c>
      <c r="H12" s="365" t="s">
        <v>44</v>
      </c>
      <c r="I12" s="149"/>
      <c r="J12" s="149"/>
      <c r="L12" s="149"/>
    </row>
    <row r="13" spans="1:12" ht="33.950000000000003">
      <c r="A13" s="571"/>
      <c r="B13" s="810" t="s">
        <v>38</v>
      </c>
      <c r="C13" s="169" t="s">
        <v>44</v>
      </c>
      <c r="D13" s="152" t="s">
        <v>45</v>
      </c>
      <c r="I13" s="149"/>
      <c r="J13" s="149"/>
      <c r="L13" s="149"/>
    </row>
    <row r="14" spans="1:12">
      <c r="A14" s="145"/>
      <c r="B14" s="146"/>
      <c r="C14" s="146"/>
      <c r="D14" s="146"/>
      <c r="H14" s="214"/>
      <c r="I14" s="149"/>
      <c r="J14" s="149"/>
      <c r="K14" s="149"/>
      <c r="L14" s="149"/>
    </row>
    <row r="15" spans="1:12" s="51" customFormat="1" ht="71.25" customHeight="1" thickBot="1">
      <c r="A15" s="153"/>
      <c r="B15" s="228" t="s">
        <v>46</v>
      </c>
      <c r="C15" s="229" t="s">
        <v>47</v>
      </c>
      <c r="D15" s="230" t="s">
        <v>48</v>
      </c>
      <c r="H15" s="231" t="s">
        <v>49</v>
      </c>
      <c r="I15" s="154"/>
      <c r="J15" s="154"/>
      <c r="K15" s="154"/>
      <c r="L15" s="154"/>
    </row>
    <row r="16" spans="1:12" ht="35.25" customHeight="1">
      <c r="A16" s="566" t="s">
        <v>50</v>
      </c>
      <c r="B16" s="574" t="s">
        <v>38</v>
      </c>
      <c r="C16" s="86" t="s">
        <v>41</v>
      </c>
      <c r="D16" s="89" t="str">
        <f>IF(C16="","",IF(C16=$H$11,$H$16,$H$17))</f>
        <v>Au réel</v>
      </c>
      <c r="H16" s="365" t="s">
        <v>43</v>
      </c>
      <c r="I16" s="149"/>
      <c r="J16" s="149"/>
      <c r="K16" s="149"/>
      <c r="L16" s="149"/>
    </row>
    <row r="17" spans="1:12" ht="35.25" customHeight="1" thickBot="1">
      <c r="A17" s="567"/>
      <c r="B17" s="575"/>
      <c r="C17" s="426" t="s">
        <v>44</v>
      </c>
      <c r="D17" s="227" t="str">
        <f>IF(C17="","",IF(C17=$H$11,$H$16,$H$17))</f>
        <v>OCS - Taux forfaitaire</v>
      </c>
      <c r="H17" s="365" t="s">
        <v>45</v>
      </c>
      <c r="I17" s="149"/>
      <c r="J17" s="149"/>
      <c r="K17" s="149"/>
      <c r="L17" s="149"/>
    </row>
    <row r="22" spans="1:12" ht="17.100000000000001" thickBot="1">
      <c r="H22" s="231" t="s">
        <v>51</v>
      </c>
    </row>
    <row r="23" spans="1:12" ht="15.95">
      <c r="H23" s="235" t="s">
        <v>11</v>
      </c>
    </row>
    <row r="24" spans="1:12" ht="15.95">
      <c r="H24" s="240" t="s">
        <v>52</v>
      </c>
    </row>
    <row r="25" spans="1:12" ht="15.95">
      <c r="H25" s="236" t="s">
        <v>12</v>
      </c>
    </row>
    <row r="26" spans="1:12" ht="15.95">
      <c r="H26" s="346" t="s">
        <v>13</v>
      </c>
    </row>
    <row r="27" spans="1:12">
      <c r="H27" s="251"/>
    </row>
    <row r="28" spans="1:12">
      <c r="H28" s="251"/>
    </row>
    <row r="29" spans="1:12">
      <c r="H29" s="251"/>
    </row>
    <row r="30" spans="1:12">
      <c r="H30" s="251"/>
    </row>
    <row r="31" spans="1:12">
      <c r="H31" s="251"/>
    </row>
    <row r="32" spans="1:12">
      <c r="H32" s="251"/>
    </row>
    <row r="33" spans="8:8">
      <c r="H33" s="251"/>
    </row>
    <row r="34" spans="8:8">
      <c r="H34" s="251"/>
    </row>
    <row r="36" spans="8:8" ht="15.95" thickBot="1"/>
    <row r="37" spans="8:8" ht="17.100000000000001" thickBot="1">
      <c r="H37" s="252" t="s">
        <v>53</v>
      </c>
    </row>
    <row r="38" spans="8:8" ht="15.95">
      <c r="H38" s="253" t="s">
        <v>54</v>
      </c>
    </row>
    <row r="39" spans="8:8" ht="15.95">
      <c r="H39" s="254" t="s">
        <v>55</v>
      </c>
    </row>
    <row r="40" spans="8:8" ht="15.95">
      <c r="H40" s="255" t="s">
        <v>56</v>
      </c>
    </row>
    <row r="41" spans="8:8" ht="17.100000000000001" thickBot="1">
      <c r="H41" s="256" t="s">
        <v>57</v>
      </c>
    </row>
    <row r="42" spans="8:8">
      <c r="H42" s="251"/>
    </row>
  </sheetData>
  <sheetProtection sheet="1" objects="1" scenarios="1" formatColumns="0" formatRows="0" insertRows="0" autoFilter="0"/>
  <mergeCells count="7">
    <mergeCell ref="B2:D2"/>
    <mergeCell ref="A16:A17"/>
    <mergeCell ref="B4:D4"/>
    <mergeCell ref="B10:D10"/>
    <mergeCell ref="A12:A13"/>
    <mergeCell ref="A7:A8"/>
    <mergeCell ref="B16:B17"/>
  </mergeCells>
  <phoneticPr fontId="11" type="noConversion"/>
  <dataValidations count="5">
    <dataValidation type="list" allowBlank="1" showInputMessage="1" showErrorMessage="1" sqref="C11" xr:uid="{5664F73D-52DB-4FA8-8D9A-5124B0363109}">
      <formula1>"1-Investissements,2-Frais généraux,3-Contributions en nature,4-Amortissement,5-Tx forf personnel+autoconst,6-Coût unitaire bananes,7-Coût unitaire cannes à sucre"</formula1>
    </dataValidation>
    <dataValidation type="list" allowBlank="1" showErrorMessage="1" promptTitle="Sélectionnez un type d'action" sqref="B14" xr:uid="{5FDA93D4-9951-4646-AF67-24180B1FDBBF}">
      <formula1>$H$7:$H$7</formula1>
    </dataValidation>
    <dataValidation type="list" allowBlank="1" showInputMessage="1" showErrorMessage="1" sqref="C14" xr:uid="{361DD05A-7134-4378-8F75-75AA63BE9685}">
      <formula1>"1-Investissements,2-Frais généraux,3-Frais de personnel"</formula1>
    </dataValidation>
    <dataValidation type="list" allowBlank="1" showInputMessage="1" showErrorMessage="1" sqref="C7:C8 C12:C13 C16:C17" xr:uid="{D51234AE-B1D8-40AD-B8C2-7BC60C5DB41F}">
      <formula1>$H$11:$H$12</formula1>
    </dataValidation>
    <dataValidation type="list" allowBlank="1" showErrorMessage="1" promptTitle="Sélectionnez un type d'action" sqref="B16" xr:uid="{E76D0863-3581-4B78-89F9-7FCA8DF13E29}">
      <formula1>$H$7:$H$8</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9B60D-06C9-4F36-85E8-63FA6AEBC443}">
  <sheetPr>
    <tabColor rgb="FF227A56"/>
    <pageSetUpPr fitToPage="1"/>
  </sheetPr>
  <dimension ref="A1:AJ114"/>
  <sheetViews>
    <sheetView showGridLines="0" topLeftCell="Q1" zoomScale="66" zoomScaleNormal="55" workbookViewId="0">
      <selection activeCell="V22" sqref="V22"/>
    </sheetView>
  </sheetViews>
  <sheetFormatPr defaultColWidth="11.42578125" defaultRowHeight="15" outlineLevelCol="1"/>
  <cols>
    <col min="1" max="1" width="10.42578125" style="23" customWidth="1"/>
    <col min="2" max="7" width="27.42578125" style="23" customWidth="1"/>
    <col min="8" max="9" width="19.42578125" style="23" customWidth="1"/>
    <col min="10" max="11" width="21.42578125" style="23" customWidth="1"/>
    <col min="12" max="14" width="19.42578125" style="23" customWidth="1"/>
    <col min="15" max="15" width="38.42578125" style="23" customWidth="1"/>
    <col min="16" max="16" width="47.7109375" style="23" customWidth="1"/>
    <col min="17" max="17" width="50.42578125" style="23" customWidth="1"/>
    <col min="18" max="23" width="27.42578125" style="23" customWidth="1" outlineLevel="1"/>
    <col min="24" max="30" width="19.42578125" style="23" customWidth="1" outlineLevel="1"/>
    <col min="31" max="31" width="26.42578125" style="23" customWidth="1" outlineLevel="1"/>
    <col min="32" max="32" width="45.7109375" style="23" customWidth="1" outlineLevel="1"/>
    <col min="33" max="33" width="46.42578125" style="23" customWidth="1" outlineLevel="1"/>
    <col min="34" max="34" width="56.85546875" style="23" customWidth="1" outlineLevel="1"/>
    <col min="35" max="35" width="32" style="23" customWidth="1" outlineLevel="1"/>
    <col min="36" max="83" width="11.42578125" style="23"/>
    <col min="84" max="84" width="11.42578125" style="23" customWidth="1"/>
    <col min="85" max="16384" width="11.42578125" style="23"/>
  </cols>
  <sheetData>
    <row r="1" spans="1:35" ht="26.45" customHeight="1" thickBot="1"/>
    <row r="2" spans="1:35" ht="73.5" customHeight="1">
      <c r="A2" s="587" t="s">
        <v>58</v>
      </c>
      <c r="B2" s="588"/>
      <c r="C2" s="588"/>
      <c r="D2" s="588"/>
      <c r="E2" s="588"/>
      <c r="F2" s="588"/>
      <c r="G2" s="588"/>
      <c r="H2" s="588"/>
      <c r="I2" s="588"/>
      <c r="J2" s="588"/>
      <c r="K2" s="588"/>
      <c r="L2" s="588"/>
      <c r="M2" s="588"/>
      <c r="N2" s="588"/>
      <c r="O2" s="588"/>
      <c r="P2" s="588"/>
      <c r="Q2" s="589"/>
      <c r="R2" s="590" t="s">
        <v>59</v>
      </c>
      <c r="S2" s="591"/>
      <c r="T2" s="591"/>
      <c r="U2" s="591"/>
      <c r="V2" s="591"/>
      <c r="W2" s="591"/>
      <c r="X2" s="591"/>
      <c r="Y2" s="591"/>
      <c r="Z2" s="591"/>
      <c r="AA2" s="591"/>
      <c r="AB2" s="591"/>
      <c r="AC2" s="591"/>
      <c r="AD2" s="591"/>
      <c r="AE2" s="591"/>
      <c r="AF2" s="591"/>
      <c r="AG2" s="591"/>
      <c r="AH2" s="591"/>
      <c r="AI2" s="592"/>
    </row>
    <row r="3" spans="1:35" s="85" customFormat="1" ht="73.5" customHeight="1">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row>
    <row r="4" spans="1:35" s="85" customFormat="1" ht="15.95" customHeight="1">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row>
    <row r="5" spans="1:35" s="85" customFormat="1" ht="73.5" customHeight="1">
      <c r="A5" s="602" t="s">
        <v>60</v>
      </c>
      <c r="B5" s="603"/>
      <c r="C5" s="603"/>
      <c r="D5" s="603"/>
      <c r="E5" s="603"/>
      <c r="F5" s="603"/>
      <c r="G5" s="603"/>
      <c r="H5" s="603"/>
      <c r="I5" s="603"/>
      <c r="J5" s="603"/>
      <c r="K5" s="603"/>
      <c r="L5" s="604"/>
      <c r="M5" s="576" t="s">
        <v>61</v>
      </c>
      <c r="N5" s="577"/>
      <c r="O5" s="578"/>
      <c r="P5" s="608" t="s">
        <v>62</v>
      </c>
      <c r="Q5" s="610" t="s">
        <v>63</v>
      </c>
      <c r="R5" s="582" t="s">
        <v>64</v>
      </c>
      <c r="S5" s="582"/>
      <c r="T5" s="582"/>
      <c r="U5" s="582"/>
      <c r="V5" s="582"/>
      <c r="W5" s="582"/>
      <c r="X5" s="582"/>
      <c r="Y5" s="582"/>
      <c r="Z5" s="582"/>
      <c r="AA5" s="582"/>
      <c r="AB5" s="582"/>
      <c r="AC5" s="582" t="s">
        <v>65</v>
      </c>
      <c r="AD5" s="582"/>
      <c r="AE5" s="582"/>
      <c r="AF5" s="582" t="s">
        <v>66</v>
      </c>
      <c r="AG5" s="599" t="s">
        <v>67</v>
      </c>
      <c r="AH5" s="599" t="s">
        <v>68</v>
      </c>
      <c r="AI5" s="601" t="s">
        <v>69</v>
      </c>
    </row>
    <row r="6" spans="1:35" s="85" customFormat="1" ht="73.5" customHeight="1" thickBot="1">
      <c r="A6" s="605"/>
      <c r="B6" s="606"/>
      <c r="C6" s="606"/>
      <c r="D6" s="606"/>
      <c r="E6" s="606"/>
      <c r="F6" s="606"/>
      <c r="G6" s="606"/>
      <c r="H6" s="606"/>
      <c r="I6" s="606"/>
      <c r="J6" s="606"/>
      <c r="K6" s="606"/>
      <c r="L6" s="607"/>
      <c r="M6" s="579"/>
      <c r="N6" s="580"/>
      <c r="O6" s="581"/>
      <c r="P6" s="609"/>
      <c r="Q6" s="611"/>
      <c r="R6" s="582"/>
      <c r="S6" s="582"/>
      <c r="T6" s="582"/>
      <c r="U6" s="582"/>
      <c r="V6" s="582"/>
      <c r="W6" s="582"/>
      <c r="X6" s="582"/>
      <c r="Y6" s="582"/>
      <c r="Z6" s="582"/>
      <c r="AA6" s="582"/>
      <c r="AB6" s="582"/>
      <c r="AC6" s="582"/>
      <c r="AD6" s="582"/>
      <c r="AE6" s="582"/>
      <c r="AF6" s="582"/>
      <c r="AG6" s="600"/>
      <c r="AH6" s="600"/>
      <c r="AI6" s="601"/>
    </row>
    <row r="7" spans="1:35" s="3" customFormat="1" ht="51" customHeight="1">
      <c r="A7" s="593" t="s">
        <v>70</v>
      </c>
      <c r="B7" s="237" t="s">
        <v>51</v>
      </c>
      <c r="C7" s="82" t="s">
        <v>32</v>
      </c>
      <c r="D7" s="82" t="s">
        <v>71</v>
      </c>
      <c r="E7" s="246" t="s">
        <v>72</v>
      </c>
      <c r="F7" s="246" t="s">
        <v>73</v>
      </c>
      <c r="G7" s="82" t="s">
        <v>74</v>
      </c>
      <c r="H7" s="595" t="s">
        <v>75</v>
      </c>
      <c r="I7" s="596"/>
      <c r="J7" s="597"/>
      <c r="K7" s="497" t="s">
        <v>76</v>
      </c>
      <c r="L7" s="82" t="s">
        <v>77</v>
      </c>
      <c r="M7" s="181" t="s">
        <v>78</v>
      </c>
      <c r="N7" s="181" t="s">
        <v>79</v>
      </c>
      <c r="O7" s="182" t="s">
        <v>80</v>
      </c>
      <c r="P7" s="82" t="s">
        <v>81</v>
      </c>
      <c r="Q7" s="164" t="s">
        <v>82</v>
      </c>
      <c r="R7" s="25" t="s">
        <v>51</v>
      </c>
      <c r="S7" s="25" t="s">
        <v>32</v>
      </c>
      <c r="T7" s="25" t="s">
        <v>71</v>
      </c>
      <c r="U7" s="25" t="s">
        <v>72</v>
      </c>
      <c r="V7" s="243" t="s">
        <v>73</v>
      </c>
      <c r="W7" s="25" t="s">
        <v>83</v>
      </c>
      <c r="X7" s="598" t="s">
        <v>84</v>
      </c>
      <c r="Y7" s="598"/>
      <c r="Z7" s="598"/>
      <c r="AA7" s="500" t="s">
        <v>76</v>
      </c>
      <c r="AB7" s="25" t="s">
        <v>77</v>
      </c>
      <c r="AC7" s="25" t="s">
        <v>78</v>
      </c>
      <c r="AD7" s="25" t="s">
        <v>79</v>
      </c>
      <c r="AE7" s="25" t="s">
        <v>80</v>
      </c>
      <c r="AF7" s="123" t="s">
        <v>85</v>
      </c>
      <c r="AG7" s="25" t="s">
        <v>86</v>
      </c>
      <c r="AH7" s="25" t="s">
        <v>87</v>
      </c>
      <c r="AI7" s="124" t="s">
        <v>88</v>
      </c>
    </row>
    <row r="8" spans="1:35" s="3" customFormat="1" ht="255.6" customHeight="1">
      <c r="A8" s="594"/>
      <c r="B8" s="238" t="s">
        <v>89</v>
      </c>
      <c r="C8" s="83" t="s">
        <v>90</v>
      </c>
      <c r="D8" s="81" t="s">
        <v>91</v>
      </c>
      <c r="E8" s="187" t="s">
        <v>92</v>
      </c>
      <c r="F8" s="247" t="s">
        <v>93</v>
      </c>
      <c r="G8" s="81" t="s">
        <v>94</v>
      </c>
      <c r="H8" s="83" t="s">
        <v>95</v>
      </c>
      <c r="I8" s="83" t="s">
        <v>96</v>
      </c>
      <c r="J8" s="81" t="s">
        <v>97</v>
      </c>
      <c r="K8" s="81" t="s">
        <v>98</v>
      </c>
      <c r="L8" s="81" t="s">
        <v>99</v>
      </c>
      <c r="M8" s="178" t="s">
        <v>100</v>
      </c>
      <c r="N8" s="183" t="s">
        <v>101</v>
      </c>
      <c r="O8" s="178" t="s">
        <v>102</v>
      </c>
      <c r="P8" s="81" t="s">
        <v>103</v>
      </c>
      <c r="Q8" s="29" t="s">
        <v>104</v>
      </c>
      <c r="R8" s="57" t="s">
        <v>105</v>
      </c>
      <c r="S8" s="30" t="s">
        <v>105</v>
      </c>
      <c r="T8" s="30" t="s">
        <v>105</v>
      </c>
      <c r="U8" s="30" t="s">
        <v>105</v>
      </c>
      <c r="V8" s="244" t="s">
        <v>93</v>
      </c>
      <c r="W8" s="30" t="s">
        <v>105</v>
      </c>
      <c r="X8" s="30" t="s">
        <v>106</v>
      </c>
      <c r="Y8" s="30" t="s">
        <v>107</v>
      </c>
      <c r="Z8" s="30" t="s">
        <v>108</v>
      </c>
      <c r="AA8" s="30" t="s">
        <v>109</v>
      </c>
      <c r="AB8" s="30" t="s">
        <v>105</v>
      </c>
      <c r="AC8" s="30" t="s">
        <v>105</v>
      </c>
      <c r="AD8" s="4" t="s">
        <v>105</v>
      </c>
      <c r="AE8" s="4" t="s">
        <v>105</v>
      </c>
      <c r="AF8" s="126" t="s">
        <v>110</v>
      </c>
      <c r="AG8" s="2" t="s">
        <v>111</v>
      </c>
      <c r="AH8" s="2" t="s">
        <v>112</v>
      </c>
      <c r="AI8" s="125" t="s">
        <v>113</v>
      </c>
    </row>
    <row r="9" spans="1:35" s="58" customFormat="1" ht="65.099999999999994" thickBot="1">
      <c r="A9" s="100" t="s">
        <v>42</v>
      </c>
      <c r="B9" s="239" t="s">
        <v>11</v>
      </c>
      <c r="C9" s="215" t="s">
        <v>37</v>
      </c>
      <c r="D9" s="101" t="s">
        <v>114</v>
      </c>
      <c r="E9" s="245" t="s">
        <v>115</v>
      </c>
      <c r="F9" s="165" t="s">
        <v>116</v>
      </c>
      <c r="G9" s="92" t="s">
        <v>117</v>
      </c>
      <c r="H9" s="94">
        <v>2000</v>
      </c>
      <c r="I9" s="94">
        <v>500</v>
      </c>
      <c r="J9" s="94">
        <v>2500</v>
      </c>
      <c r="K9" s="499">
        <v>12</v>
      </c>
      <c r="L9" s="103">
        <v>1</v>
      </c>
      <c r="M9" s="92" t="s">
        <v>116</v>
      </c>
      <c r="N9" s="102" t="s">
        <v>118</v>
      </c>
      <c r="O9" s="92" t="s">
        <v>78</v>
      </c>
      <c r="P9" s="94">
        <v>2500</v>
      </c>
      <c r="Q9" s="295" t="s">
        <v>119</v>
      </c>
      <c r="R9" s="296" t="str">
        <f t="shared" ref="R9:U10" si="0">IF(B9="","",B9)</f>
        <v>Chef de file</v>
      </c>
      <c r="S9" s="296" t="str">
        <f t="shared" si="0"/>
        <v>Soutien au développement de groupements, regroupements d’organisations et organisations de producteurs existants</v>
      </c>
      <c r="T9" s="93" t="str">
        <f t="shared" si="0"/>
        <v>Céline DURAND</v>
      </c>
      <c r="U9" s="93" t="str">
        <f t="shared" si="0"/>
        <v>Chargée de mission / Technicienne</v>
      </c>
      <c r="V9" s="93" t="s">
        <v>120</v>
      </c>
      <c r="W9" s="93" t="str">
        <f>IF(G9="","",G9)</f>
        <v xml:space="preserve">Montage de projet </v>
      </c>
      <c r="X9" s="105">
        <v>2000</v>
      </c>
      <c r="Y9" s="106">
        <v>500</v>
      </c>
      <c r="Z9" s="106">
        <v>2500</v>
      </c>
      <c r="AA9" s="501">
        <v>12</v>
      </c>
      <c r="AB9" s="107">
        <v>1</v>
      </c>
      <c r="AC9" s="104" t="s">
        <v>116</v>
      </c>
      <c r="AD9" s="105" t="s">
        <v>118</v>
      </c>
      <c r="AE9" s="258" t="s">
        <v>78</v>
      </c>
      <c r="AF9" s="106">
        <v>2500</v>
      </c>
      <c r="AG9" s="108"/>
      <c r="AH9" s="109"/>
      <c r="AI9" s="110"/>
    </row>
    <row r="10" spans="1:35" s="3" customFormat="1" ht="99.6" customHeight="1">
      <c r="A10" s="95">
        <v>1</v>
      </c>
      <c r="B10" s="235"/>
      <c r="C10" s="89" t="str">
        <f>IF(B10="","",'0-Présentation typeaction'!$B$16)</f>
        <v/>
      </c>
      <c r="D10" s="96"/>
      <c r="E10" s="235"/>
      <c r="F10" s="240"/>
      <c r="G10" s="86"/>
      <c r="H10" s="87"/>
      <c r="I10" s="87"/>
      <c r="J10" s="399" t="str">
        <f>IF(OR(H10="",I10=""),"",MIN(IFERROR(VALUE(TRIM(SUBSTITUTE(H10,CHAR(160),""))),0)+IFERROR(VALUE(TRIM(SUBSTITUTE(I10,CHAR(160),""))),0),IF(F10="Directeur chercheur",92000,IF(F10="Ingénieur",61000,IF(F10="Technicien",49000,IFERROR(VALUE(TRIM(SUBSTITUTE(H10,CHAR(160),""))),0)+IFERROR(VALUE(TRIM(SUBSTITUTE(I10,CHAR(160),""))),0))))))</f>
        <v/>
      </c>
      <c r="K10" s="498"/>
      <c r="L10" s="363"/>
      <c r="M10" s="97"/>
      <c r="N10" s="97"/>
      <c r="O10" s="86"/>
      <c r="P10" s="399" t="str">
        <f>IF(J10="","",J10*K10*L10)</f>
        <v/>
      </c>
      <c r="Q10" s="293"/>
      <c r="R10" s="89" t="str">
        <f t="shared" si="0"/>
        <v/>
      </c>
      <c r="S10" s="89" t="str">
        <f t="shared" si="0"/>
        <v/>
      </c>
      <c r="T10" s="88" t="str">
        <f t="shared" si="0"/>
        <v/>
      </c>
      <c r="U10" s="89" t="str">
        <f t="shared" si="0"/>
        <v/>
      </c>
      <c r="V10" s="89" t="str">
        <f>IF(F10="","",F10)</f>
        <v/>
      </c>
      <c r="W10" s="89" t="str">
        <f>IF(G10="","",G10)</f>
        <v/>
      </c>
      <c r="X10" s="90" t="str">
        <f>IF(H10="","",H10)</f>
        <v/>
      </c>
      <c r="Y10" s="90" t="str">
        <f t="shared" ref="Y10:Y41" si="1">IF(I10="","",I10)</f>
        <v/>
      </c>
      <c r="Z10" s="257" t="str">
        <f>IF(OR(X10="",Y10=""),"",MIN(IFERROR(VALUE(TRIM(SUBSTITUTE(X10,CHAR(160),""))),0)+IFERROR(VALUE(TRIM(SUBSTITUTE(Y10,CHAR(160),""))),0),IF(V10="Directeur chercheur",92000,IF(V10="Ingénieur",61000,IF(V10="Technicien",49000,IFERROR(VALUE(TRIM(SUBSTITUTE(X10,CHAR(160),""))),0)+IFERROR(VALUE(TRIM(SUBSTITUTE(Y10,CHAR(160),""))),0))))))</f>
        <v/>
      </c>
      <c r="AA10" s="263" t="str">
        <f t="shared" ref="AA10:AB41" si="2">IF(K10="","",K10)</f>
        <v/>
      </c>
      <c r="AB10" s="263" t="str">
        <f t="shared" si="2"/>
        <v/>
      </c>
      <c r="AC10" s="89" t="str">
        <f t="shared" ref="AC10:AC41" si="3">IF(M10="","",M10)</f>
        <v/>
      </c>
      <c r="AD10" s="89" t="str">
        <f t="shared" ref="AD10:AD41" si="4">IF(N10="","",N10)</f>
        <v/>
      </c>
      <c r="AE10" s="89" t="str">
        <f t="shared" ref="AE10:AE41" si="5">IF(O10="","",O10)</f>
        <v/>
      </c>
      <c r="AF10" s="91" t="str">
        <f>IF(Z10="","",Z10*AA10*AB10)</f>
        <v/>
      </c>
      <c r="AG10" s="98"/>
      <c r="AH10" s="502"/>
      <c r="AI10" s="99" t="str">
        <f t="shared" ref="AI10:AI41" si="6">IF(OR(P10="",AF10=""),"",(IFERROR(VALUE(TRIM(SUBSTITUTE(P10,CHAR(160),""))),0))-(IFERROR(VALUE(TRIM(SUBSTITUTE(AF10,CHAR(160),""))),0)))</f>
        <v/>
      </c>
    </row>
    <row r="11" spans="1:35" s="3" customFormat="1" ht="15.95">
      <c r="A11" s="8">
        <v>2</v>
      </c>
      <c r="B11" s="236"/>
      <c r="C11" s="89" t="str">
        <f>IF(B11="","",'0-Présentation typeaction'!$B$16)</f>
        <v/>
      </c>
      <c r="D11" s="249"/>
      <c r="E11" s="249"/>
      <c r="F11" s="240"/>
      <c r="G11" s="250"/>
      <c r="H11" s="6"/>
      <c r="I11" s="6"/>
      <c r="J11" s="399" t="str">
        <f>IF(OR(H11="",I11=""),"",MIN(IFERROR(VALUE(TRIM(SUBSTITUTE(H11,CHAR(160),""))),0)+IFERROR(VALUE(TRIM(SUBSTITUTE(I11,CHAR(160),""))),0),IF(F11="Directeur chercheur",92000,IF(F11="Ingénieur",61000,IF(F11="Technicien",49000,IFERROR(VALUE(TRIM(SUBSTITUTE(H11,CHAR(160),""))),0)+IFERROR(VALUE(TRIM(SUBSTITUTE(I11,CHAR(160),""))),0))))))</f>
        <v/>
      </c>
      <c r="K11" s="498"/>
      <c r="L11" s="364"/>
      <c r="M11" s="11"/>
      <c r="N11" s="11"/>
      <c r="O11" s="5"/>
      <c r="P11" s="399" t="str">
        <f t="shared" ref="P11:P74" si="7">IF(J11="","",J11*K11*L11)</f>
        <v/>
      </c>
      <c r="Q11" s="294"/>
      <c r="R11" s="7" t="str">
        <f t="shared" ref="R11:R42" si="8">IF(B11="","",B11)</f>
        <v/>
      </c>
      <c r="S11" s="7" t="str">
        <f t="shared" ref="S11:S42" si="9">IF(C11="","",C11)</f>
        <v/>
      </c>
      <c r="T11" s="22" t="str">
        <f t="shared" ref="T11:T42" si="10">IF(D11="","",D11)</f>
        <v/>
      </c>
      <c r="U11" s="89" t="str">
        <f t="shared" ref="U11:U74" si="11">IF(E11="","",E11)</f>
        <v/>
      </c>
      <c r="V11" s="7" t="str">
        <f t="shared" ref="V11:V42" si="12">IF(F11="","",F11)</f>
        <v/>
      </c>
      <c r="W11" s="7" t="str">
        <f t="shared" ref="W11:W42" si="13">IF(G11="","",G11)</f>
        <v/>
      </c>
      <c r="X11" s="10" t="str">
        <f t="shared" ref="X11:X41" si="14">IF(H11="","",H11)</f>
        <v/>
      </c>
      <c r="Y11" s="10" t="str">
        <f t="shared" si="1"/>
        <v/>
      </c>
      <c r="Z11" s="257" t="str">
        <f t="shared" ref="Z11:Z74" si="15">IF(OR(X11="",Y11=""),"",MIN(IFERROR(VALUE(TRIM(SUBSTITUTE(X11,CHAR(160),""))),0)+IFERROR(VALUE(TRIM(SUBSTITUTE(Y11,CHAR(160),""))),0),IF(V11="Directeur chercheur",92000,IF(V11="Ingénieur",61000,IF(V11="Technicien",49000,IFERROR(VALUE(TRIM(SUBSTITUTE(X11,CHAR(160),""))),0)+IFERROR(VALUE(TRIM(SUBSTITUTE(Y11,CHAR(160),""))),0))))))</f>
        <v/>
      </c>
      <c r="AA11" s="263" t="str">
        <f t="shared" si="2"/>
        <v/>
      </c>
      <c r="AB11" s="264" t="str">
        <f t="shared" si="2"/>
        <v/>
      </c>
      <c r="AC11" s="7" t="str">
        <f t="shared" si="3"/>
        <v/>
      </c>
      <c r="AD11" s="7" t="str">
        <f t="shared" si="4"/>
        <v/>
      </c>
      <c r="AE11" s="7" t="str">
        <f t="shared" si="5"/>
        <v/>
      </c>
      <c r="AF11" s="91" t="str">
        <f t="shared" ref="AF11:AF74" si="16">IF(Z11="","",Z11*AA11*AB11)</f>
        <v/>
      </c>
      <c r="AG11" s="59"/>
      <c r="AH11" s="502"/>
      <c r="AI11" s="60" t="str">
        <f t="shared" si="6"/>
        <v/>
      </c>
    </row>
    <row r="12" spans="1:35" s="3" customFormat="1" ht="15.95">
      <c r="A12" s="8">
        <v>3</v>
      </c>
      <c r="B12" s="236"/>
      <c r="C12" s="89" t="str">
        <f>IF(B12="","",'0-Présentation typeaction'!$B$16)</f>
        <v/>
      </c>
      <c r="D12" s="248"/>
      <c r="E12" s="248"/>
      <c r="F12" s="240"/>
      <c r="G12" s="167"/>
      <c r="H12" s="6"/>
      <c r="I12" s="6"/>
      <c r="J12" s="399" t="str">
        <f t="shared" ref="J12:J74" si="17">IF(OR(H12="",I12=""),"",MIN(IFERROR(VALUE(TRIM(SUBSTITUTE(H12,CHAR(160),""))),0)+IFERROR(VALUE(TRIM(SUBSTITUTE(I12,CHAR(160),""))),0),IF(F12="Directeur chercheur",92000,IF(F12="Ingénieur",61000,IF(F12="Technicien",49000,IFERROR(VALUE(TRIM(SUBSTITUTE(H12,CHAR(160),""))),0)+IFERROR(VALUE(TRIM(SUBSTITUTE(I12,CHAR(160),""))),0))))))</f>
        <v/>
      </c>
      <c r="K12" s="498"/>
      <c r="L12" s="262"/>
      <c r="M12" s="11"/>
      <c r="N12" s="11"/>
      <c r="O12" s="5"/>
      <c r="P12" s="399" t="str">
        <f t="shared" si="7"/>
        <v/>
      </c>
      <c r="Q12" s="294"/>
      <c r="R12" s="7" t="str">
        <f t="shared" si="8"/>
        <v/>
      </c>
      <c r="S12" s="7" t="str">
        <f t="shared" si="9"/>
        <v/>
      </c>
      <c r="T12" s="22" t="str">
        <f t="shared" si="10"/>
        <v/>
      </c>
      <c r="U12" s="89" t="str">
        <f t="shared" si="11"/>
        <v/>
      </c>
      <c r="V12" s="7" t="str">
        <f t="shared" si="12"/>
        <v/>
      </c>
      <c r="W12" s="7" t="str">
        <f t="shared" si="13"/>
        <v/>
      </c>
      <c r="X12" s="10" t="str">
        <f t="shared" si="14"/>
        <v/>
      </c>
      <c r="Y12" s="10" t="str">
        <f t="shared" si="1"/>
        <v/>
      </c>
      <c r="Z12" s="257" t="str">
        <f>IF(OR(X12="",Y12=""),"",MIN(IFERROR(VALUE(TRIM(SUBSTITUTE(X12,CHAR(160),""))),0)+IFERROR(VALUE(TRIM(SUBSTITUTE(Y12,CHAR(160),""))),0),IF(V12="Directeur chercheur",92000,IF(V12="Ingénieur",61000,IF(V12="Technicien",49000,IFERROR(VALUE(TRIM(SUBSTITUTE(X12,CHAR(160),""))),0)+IFERROR(VALUE(TRIM(SUBSTITUTE(Y12,CHAR(160),""))),0))))))</f>
        <v/>
      </c>
      <c r="AA12" s="263" t="str">
        <f t="shared" si="2"/>
        <v/>
      </c>
      <c r="AB12" s="264" t="str">
        <f t="shared" si="2"/>
        <v/>
      </c>
      <c r="AC12" s="7" t="str">
        <f t="shared" si="3"/>
        <v/>
      </c>
      <c r="AD12" s="7" t="str">
        <f t="shared" si="4"/>
        <v/>
      </c>
      <c r="AE12" s="7" t="str">
        <f t="shared" si="5"/>
        <v/>
      </c>
      <c r="AF12" s="91" t="str">
        <f t="shared" si="16"/>
        <v/>
      </c>
      <c r="AG12" s="59"/>
      <c r="AH12" s="502"/>
      <c r="AI12" s="60" t="str">
        <f t="shared" si="6"/>
        <v/>
      </c>
    </row>
    <row r="13" spans="1:35" s="3" customFormat="1" ht="15.95">
      <c r="A13" s="8">
        <v>4</v>
      </c>
      <c r="B13" s="236"/>
      <c r="C13" s="89" t="str">
        <f>IF(B13="","",'0-Présentation typeaction'!$B$16)</f>
        <v/>
      </c>
      <c r="D13" s="248"/>
      <c r="E13" s="248"/>
      <c r="F13" s="240"/>
      <c r="G13" s="167"/>
      <c r="H13" s="6"/>
      <c r="I13" s="6"/>
      <c r="J13" s="399" t="str">
        <f t="shared" si="17"/>
        <v/>
      </c>
      <c r="K13" s="498"/>
      <c r="L13" s="262"/>
      <c r="M13" s="11"/>
      <c r="N13" s="11"/>
      <c r="O13" s="5"/>
      <c r="P13" s="399" t="str">
        <f t="shared" si="7"/>
        <v/>
      </c>
      <c r="Q13" s="294"/>
      <c r="R13" s="7" t="str">
        <f t="shared" si="8"/>
        <v/>
      </c>
      <c r="S13" s="7" t="str">
        <f t="shared" si="9"/>
        <v/>
      </c>
      <c r="T13" s="22" t="str">
        <f t="shared" si="10"/>
        <v/>
      </c>
      <c r="U13" s="89" t="str">
        <f t="shared" si="11"/>
        <v/>
      </c>
      <c r="V13" s="7" t="str">
        <f t="shared" si="12"/>
        <v/>
      </c>
      <c r="W13" s="7" t="str">
        <f t="shared" si="13"/>
        <v/>
      </c>
      <c r="X13" s="10" t="str">
        <f t="shared" si="14"/>
        <v/>
      </c>
      <c r="Y13" s="10" t="str">
        <f t="shared" si="1"/>
        <v/>
      </c>
      <c r="Z13" s="257" t="str">
        <f t="shared" si="15"/>
        <v/>
      </c>
      <c r="AA13" s="263" t="str">
        <f t="shared" si="2"/>
        <v/>
      </c>
      <c r="AB13" s="264" t="str">
        <f t="shared" si="2"/>
        <v/>
      </c>
      <c r="AC13" s="7" t="str">
        <f t="shared" si="3"/>
        <v/>
      </c>
      <c r="AD13" s="7" t="str">
        <f t="shared" si="4"/>
        <v/>
      </c>
      <c r="AE13" s="7" t="str">
        <f t="shared" si="5"/>
        <v/>
      </c>
      <c r="AF13" s="91" t="str">
        <f t="shared" si="16"/>
        <v/>
      </c>
      <c r="AG13" s="59"/>
      <c r="AH13" s="502"/>
      <c r="AI13" s="60" t="str">
        <f t="shared" si="6"/>
        <v/>
      </c>
    </row>
    <row r="14" spans="1:35" s="3" customFormat="1" ht="15.95">
      <c r="A14" s="8">
        <v>5</v>
      </c>
      <c r="B14" s="236"/>
      <c r="C14" s="89" t="str">
        <f>IF(B14="","",'0-Présentation typeaction'!$B$16)</f>
        <v/>
      </c>
      <c r="D14" s="248"/>
      <c r="E14" s="248"/>
      <c r="F14" s="240"/>
      <c r="G14" s="167"/>
      <c r="H14" s="6"/>
      <c r="I14" s="6"/>
      <c r="J14" s="399" t="str">
        <f t="shared" si="17"/>
        <v/>
      </c>
      <c r="K14" s="498"/>
      <c r="L14" s="262"/>
      <c r="M14" s="11"/>
      <c r="N14" s="11"/>
      <c r="O14" s="5"/>
      <c r="P14" s="399" t="str">
        <f t="shared" si="7"/>
        <v/>
      </c>
      <c r="Q14" s="294"/>
      <c r="R14" s="7" t="str">
        <f t="shared" si="8"/>
        <v/>
      </c>
      <c r="S14" s="7" t="str">
        <f t="shared" si="9"/>
        <v/>
      </c>
      <c r="T14" s="22" t="str">
        <f t="shared" si="10"/>
        <v/>
      </c>
      <c r="U14" s="89" t="str">
        <f t="shared" si="11"/>
        <v/>
      </c>
      <c r="V14" s="7" t="str">
        <f t="shared" si="12"/>
        <v/>
      </c>
      <c r="W14" s="7" t="str">
        <f t="shared" si="13"/>
        <v/>
      </c>
      <c r="X14" s="10" t="str">
        <f t="shared" si="14"/>
        <v/>
      </c>
      <c r="Y14" s="10" t="str">
        <f t="shared" si="1"/>
        <v/>
      </c>
      <c r="Z14" s="257" t="str">
        <f t="shared" si="15"/>
        <v/>
      </c>
      <c r="AA14" s="263" t="str">
        <f t="shared" si="2"/>
        <v/>
      </c>
      <c r="AB14" s="264" t="str">
        <f t="shared" si="2"/>
        <v/>
      </c>
      <c r="AC14" s="7" t="str">
        <f t="shared" si="3"/>
        <v/>
      </c>
      <c r="AD14" s="7" t="str">
        <f t="shared" si="4"/>
        <v/>
      </c>
      <c r="AE14" s="7" t="str">
        <f t="shared" si="5"/>
        <v/>
      </c>
      <c r="AF14" s="91" t="str">
        <f t="shared" si="16"/>
        <v/>
      </c>
      <c r="AG14" s="59"/>
      <c r="AH14" s="502"/>
      <c r="AI14" s="60" t="str">
        <f t="shared" si="6"/>
        <v/>
      </c>
    </row>
    <row r="15" spans="1:35" s="3" customFormat="1" ht="15.95">
      <c r="A15" s="8">
        <v>6</v>
      </c>
      <c r="B15" s="236"/>
      <c r="C15" s="89" t="str">
        <f>IF(B15="","",'0-Présentation typeaction'!$B$16)</f>
        <v/>
      </c>
      <c r="D15" s="248"/>
      <c r="E15" s="248"/>
      <c r="F15" s="240"/>
      <c r="G15" s="167"/>
      <c r="H15" s="6"/>
      <c r="I15" s="6"/>
      <c r="J15" s="399" t="str">
        <f t="shared" si="17"/>
        <v/>
      </c>
      <c r="K15" s="498"/>
      <c r="L15" s="262"/>
      <c r="M15" s="11"/>
      <c r="N15" s="11"/>
      <c r="O15" s="5"/>
      <c r="P15" s="399" t="str">
        <f t="shared" si="7"/>
        <v/>
      </c>
      <c r="Q15" s="294"/>
      <c r="R15" s="7" t="str">
        <f t="shared" si="8"/>
        <v/>
      </c>
      <c r="S15" s="7" t="str">
        <f t="shared" si="9"/>
        <v/>
      </c>
      <c r="T15" s="22" t="str">
        <f t="shared" si="10"/>
        <v/>
      </c>
      <c r="U15" s="89" t="str">
        <f t="shared" si="11"/>
        <v/>
      </c>
      <c r="V15" s="7" t="str">
        <f t="shared" si="12"/>
        <v/>
      </c>
      <c r="W15" s="7" t="str">
        <f t="shared" si="13"/>
        <v/>
      </c>
      <c r="X15" s="10" t="str">
        <f t="shared" si="14"/>
        <v/>
      </c>
      <c r="Y15" s="10" t="str">
        <f t="shared" si="1"/>
        <v/>
      </c>
      <c r="Z15" s="257" t="str">
        <f t="shared" si="15"/>
        <v/>
      </c>
      <c r="AA15" s="263" t="str">
        <f t="shared" si="2"/>
        <v/>
      </c>
      <c r="AB15" s="264" t="str">
        <f t="shared" si="2"/>
        <v/>
      </c>
      <c r="AC15" s="7" t="str">
        <f t="shared" si="3"/>
        <v/>
      </c>
      <c r="AD15" s="7" t="str">
        <f t="shared" si="4"/>
        <v/>
      </c>
      <c r="AE15" s="7" t="str">
        <f t="shared" si="5"/>
        <v/>
      </c>
      <c r="AF15" s="91" t="str">
        <f t="shared" si="16"/>
        <v/>
      </c>
      <c r="AG15" s="59"/>
      <c r="AH15" s="502"/>
      <c r="AI15" s="60" t="str">
        <f t="shared" si="6"/>
        <v/>
      </c>
    </row>
    <row r="16" spans="1:35" s="3" customFormat="1" ht="15.95">
      <c r="A16" s="8">
        <v>7</v>
      </c>
      <c r="B16" s="236"/>
      <c r="C16" s="89" t="str">
        <f>IF(B16="","",'0-Présentation typeaction'!$B$16)</f>
        <v/>
      </c>
      <c r="D16" s="248"/>
      <c r="E16" s="248"/>
      <c r="F16" s="240"/>
      <c r="G16" s="167"/>
      <c r="H16" s="6"/>
      <c r="I16" s="6"/>
      <c r="J16" s="399" t="str">
        <f t="shared" si="17"/>
        <v/>
      </c>
      <c r="K16" s="498"/>
      <c r="L16" s="262"/>
      <c r="M16" s="11"/>
      <c r="N16" s="11"/>
      <c r="O16" s="5"/>
      <c r="P16" s="399" t="str">
        <f t="shared" si="7"/>
        <v/>
      </c>
      <c r="Q16" s="294"/>
      <c r="R16" s="7" t="str">
        <f t="shared" si="8"/>
        <v/>
      </c>
      <c r="S16" s="7" t="str">
        <f t="shared" si="9"/>
        <v/>
      </c>
      <c r="T16" s="22" t="str">
        <f t="shared" si="10"/>
        <v/>
      </c>
      <c r="U16" s="89" t="str">
        <f t="shared" si="11"/>
        <v/>
      </c>
      <c r="V16" s="7" t="str">
        <f t="shared" si="12"/>
        <v/>
      </c>
      <c r="W16" s="7" t="str">
        <f t="shared" si="13"/>
        <v/>
      </c>
      <c r="X16" s="10" t="str">
        <f t="shared" si="14"/>
        <v/>
      </c>
      <c r="Y16" s="10" t="str">
        <f t="shared" si="1"/>
        <v/>
      </c>
      <c r="Z16" s="257" t="str">
        <f t="shared" si="15"/>
        <v/>
      </c>
      <c r="AA16" s="263" t="str">
        <f t="shared" si="2"/>
        <v/>
      </c>
      <c r="AB16" s="264" t="str">
        <f t="shared" si="2"/>
        <v/>
      </c>
      <c r="AC16" s="7" t="str">
        <f t="shared" si="3"/>
        <v/>
      </c>
      <c r="AD16" s="7" t="str">
        <f t="shared" si="4"/>
        <v/>
      </c>
      <c r="AE16" s="7" t="str">
        <f t="shared" si="5"/>
        <v/>
      </c>
      <c r="AF16" s="91" t="str">
        <f t="shared" si="16"/>
        <v/>
      </c>
      <c r="AG16" s="59"/>
      <c r="AH16" s="502"/>
      <c r="AI16" s="60" t="str">
        <f t="shared" si="6"/>
        <v/>
      </c>
    </row>
    <row r="17" spans="1:36" s="3" customFormat="1" ht="15.95">
      <c r="A17" s="8">
        <v>8</v>
      </c>
      <c r="B17" s="236"/>
      <c r="C17" s="89" t="str">
        <f>IF(B17="","",'0-Présentation typeaction'!$B$16)</f>
        <v/>
      </c>
      <c r="D17" s="248"/>
      <c r="E17" s="248"/>
      <c r="F17" s="240"/>
      <c r="G17" s="167"/>
      <c r="H17" s="6"/>
      <c r="I17" s="6"/>
      <c r="J17" s="399" t="str">
        <f t="shared" si="17"/>
        <v/>
      </c>
      <c r="K17" s="498"/>
      <c r="L17" s="262"/>
      <c r="M17" s="11"/>
      <c r="N17" s="11"/>
      <c r="O17" s="5"/>
      <c r="P17" s="399" t="str">
        <f t="shared" si="7"/>
        <v/>
      </c>
      <c r="Q17" s="294"/>
      <c r="R17" s="7" t="str">
        <f t="shared" si="8"/>
        <v/>
      </c>
      <c r="S17" s="7" t="str">
        <f t="shared" si="9"/>
        <v/>
      </c>
      <c r="T17" s="22" t="str">
        <f t="shared" si="10"/>
        <v/>
      </c>
      <c r="U17" s="89" t="str">
        <f t="shared" si="11"/>
        <v/>
      </c>
      <c r="V17" s="7" t="str">
        <f t="shared" si="12"/>
        <v/>
      </c>
      <c r="W17" s="7" t="str">
        <f t="shared" si="13"/>
        <v/>
      </c>
      <c r="X17" s="10" t="str">
        <f t="shared" si="14"/>
        <v/>
      </c>
      <c r="Y17" s="10" t="str">
        <f t="shared" si="1"/>
        <v/>
      </c>
      <c r="Z17" s="257" t="str">
        <f t="shared" si="15"/>
        <v/>
      </c>
      <c r="AA17" s="263" t="str">
        <f t="shared" si="2"/>
        <v/>
      </c>
      <c r="AB17" s="264" t="str">
        <f t="shared" si="2"/>
        <v/>
      </c>
      <c r="AC17" s="7" t="str">
        <f t="shared" si="3"/>
        <v/>
      </c>
      <c r="AD17" s="7" t="str">
        <f t="shared" si="4"/>
        <v/>
      </c>
      <c r="AE17" s="7" t="str">
        <f t="shared" si="5"/>
        <v/>
      </c>
      <c r="AF17" s="91" t="str">
        <f t="shared" si="16"/>
        <v/>
      </c>
      <c r="AG17" s="59"/>
      <c r="AH17" s="502"/>
      <c r="AI17" s="60" t="str">
        <f t="shared" si="6"/>
        <v/>
      </c>
    </row>
    <row r="18" spans="1:36" s="3" customFormat="1" ht="15.95">
      <c r="A18" s="8">
        <v>9</v>
      </c>
      <c r="B18" s="236"/>
      <c r="C18" s="89" t="str">
        <f>IF(B18="","",'0-Présentation typeaction'!$B$16)</f>
        <v/>
      </c>
      <c r="D18" s="248"/>
      <c r="E18" s="248"/>
      <c r="F18" s="240"/>
      <c r="G18" s="167"/>
      <c r="H18" s="6"/>
      <c r="I18" s="6"/>
      <c r="J18" s="399" t="str">
        <f t="shared" si="17"/>
        <v/>
      </c>
      <c r="K18" s="498"/>
      <c r="L18" s="262"/>
      <c r="M18" s="11"/>
      <c r="N18" s="11"/>
      <c r="O18" s="5"/>
      <c r="P18" s="399" t="str">
        <f t="shared" si="7"/>
        <v/>
      </c>
      <c r="Q18" s="294"/>
      <c r="R18" s="7" t="str">
        <f t="shared" si="8"/>
        <v/>
      </c>
      <c r="S18" s="7" t="str">
        <f t="shared" si="9"/>
        <v/>
      </c>
      <c r="T18" s="22" t="str">
        <f t="shared" si="10"/>
        <v/>
      </c>
      <c r="U18" s="89" t="str">
        <f t="shared" si="11"/>
        <v/>
      </c>
      <c r="V18" s="7" t="str">
        <f t="shared" si="12"/>
        <v/>
      </c>
      <c r="W18" s="7" t="str">
        <f t="shared" si="13"/>
        <v/>
      </c>
      <c r="X18" s="10" t="str">
        <f t="shared" si="14"/>
        <v/>
      </c>
      <c r="Y18" s="10" t="str">
        <f t="shared" si="1"/>
        <v/>
      </c>
      <c r="Z18" s="257" t="str">
        <f t="shared" si="15"/>
        <v/>
      </c>
      <c r="AA18" s="263" t="str">
        <f t="shared" si="2"/>
        <v/>
      </c>
      <c r="AB18" s="264" t="str">
        <f t="shared" si="2"/>
        <v/>
      </c>
      <c r="AC18" s="7" t="str">
        <f t="shared" si="3"/>
        <v/>
      </c>
      <c r="AD18" s="7" t="str">
        <f t="shared" si="4"/>
        <v/>
      </c>
      <c r="AE18" s="7" t="str">
        <f t="shared" si="5"/>
        <v/>
      </c>
      <c r="AF18" s="91" t="str">
        <f t="shared" si="16"/>
        <v/>
      </c>
      <c r="AG18" s="59"/>
      <c r="AH18" s="502"/>
      <c r="AI18" s="60" t="str">
        <f t="shared" si="6"/>
        <v/>
      </c>
    </row>
    <row r="19" spans="1:36" s="3" customFormat="1" ht="15.95">
      <c r="A19" s="8">
        <v>10</v>
      </c>
      <c r="B19" s="236"/>
      <c r="C19" s="89" t="str">
        <f>IF(B19="","",'0-Présentation typeaction'!$B$16)</f>
        <v/>
      </c>
      <c r="D19" s="248"/>
      <c r="E19" s="248"/>
      <c r="F19" s="240"/>
      <c r="G19" s="167"/>
      <c r="H19" s="6"/>
      <c r="I19" s="6"/>
      <c r="J19" s="399" t="str">
        <f t="shared" si="17"/>
        <v/>
      </c>
      <c r="K19" s="498"/>
      <c r="L19" s="262"/>
      <c r="M19" s="11"/>
      <c r="N19" s="11"/>
      <c r="O19" s="5"/>
      <c r="P19" s="399" t="str">
        <f t="shared" si="7"/>
        <v/>
      </c>
      <c r="Q19" s="294"/>
      <c r="R19" s="7" t="str">
        <f t="shared" si="8"/>
        <v/>
      </c>
      <c r="S19" s="7" t="str">
        <f t="shared" si="9"/>
        <v/>
      </c>
      <c r="T19" s="22" t="str">
        <f t="shared" si="10"/>
        <v/>
      </c>
      <c r="U19" s="89" t="str">
        <f t="shared" si="11"/>
        <v/>
      </c>
      <c r="V19" s="7" t="str">
        <f t="shared" si="12"/>
        <v/>
      </c>
      <c r="W19" s="7" t="str">
        <f t="shared" si="13"/>
        <v/>
      </c>
      <c r="X19" s="10" t="str">
        <f t="shared" si="14"/>
        <v/>
      </c>
      <c r="Y19" s="10" t="str">
        <f t="shared" si="1"/>
        <v/>
      </c>
      <c r="Z19" s="257" t="str">
        <f t="shared" si="15"/>
        <v/>
      </c>
      <c r="AA19" s="263" t="str">
        <f t="shared" si="2"/>
        <v/>
      </c>
      <c r="AB19" s="264" t="str">
        <f t="shared" si="2"/>
        <v/>
      </c>
      <c r="AC19" s="7" t="str">
        <f t="shared" si="3"/>
        <v/>
      </c>
      <c r="AD19" s="7" t="str">
        <f t="shared" si="4"/>
        <v/>
      </c>
      <c r="AE19" s="7" t="str">
        <f t="shared" si="5"/>
        <v/>
      </c>
      <c r="AF19" s="91" t="str">
        <f t="shared" si="16"/>
        <v/>
      </c>
      <c r="AG19" s="59"/>
      <c r="AH19" s="502"/>
      <c r="AI19" s="60" t="str">
        <f t="shared" si="6"/>
        <v/>
      </c>
    </row>
    <row r="20" spans="1:36" s="3" customFormat="1" ht="15" customHeight="1">
      <c r="A20" s="8">
        <v>11</v>
      </c>
      <c r="B20" s="236"/>
      <c r="C20" s="89" t="str">
        <f>IF(B20="","",'0-Présentation typeaction'!$B$16)</f>
        <v/>
      </c>
      <c r="D20" s="248"/>
      <c r="E20" s="248"/>
      <c r="F20" s="240"/>
      <c r="G20" s="167"/>
      <c r="H20" s="6"/>
      <c r="I20" s="6"/>
      <c r="J20" s="399" t="str">
        <f t="shared" si="17"/>
        <v/>
      </c>
      <c r="K20" s="498"/>
      <c r="L20" s="262"/>
      <c r="M20" s="11"/>
      <c r="N20" s="11"/>
      <c r="O20" s="5"/>
      <c r="P20" s="399" t="str">
        <f t="shared" si="7"/>
        <v/>
      </c>
      <c r="Q20" s="294"/>
      <c r="R20" s="7" t="str">
        <f t="shared" si="8"/>
        <v/>
      </c>
      <c r="S20" s="7" t="str">
        <f t="shared" si="9"/>
        <v/>
      </c>
      <c r="T20" s="22" t="str">
        <f t="shared" si="10"/>
        <v/>
      </c>
      <c r="U20" s="89" t="str">
        <f t="shared" si="11"/>
        <v/>
      </c>
      <c r="V20" s="7" t="str">
        <f t="shared" si="12"/>
        <v/>
      </c>
      <c r="W20" s="7" t="str">
        <f t="shared" si="13"/>
        <v/>
      </c>
      <c r="X20" s="10" t="str">
        <f t="shared" si="14"/>
        <v/>
      </c>
      <c r="Y20" s="10" t="str">
        <f t="shared" si="1"/>
        <v/>
      </c>
      <c r="Z20" s="257" t="str">
        <f t="shared" si="15"/>
        <v/>
      </c>
      <c r="AA20" s="263" t="str">
        <f t="shared" si="2"/>
        <v/>
      </c>
      <c r="AB20" s="264" t="str">
        <f t="shared" si="2"/>
        <v/>
      </c>
      <c r="AC20" s="7" t="str">
        <f t="shared" si="3"/>
        <v/>
      </c>
      <c r="AD20" s="7" t="str">
        <f t="shared" si="4"/>
        <v/>
      </c>
      <c r="AE20" s="7" t="str">
        <f t="shared" si="5"/>
        <v/>
      </c>
      <c r="AF20" s="91" t="str">
        <f t="shared" si="16"/>
        <v/>
      </c>
      <c r="AG20" s="59"/>
      <c r="AH20" s="502"/>
      <c r="AI20" s="60" t="str">
        <f t="shared" si="6"/>
        <v/>
      </c>
    </row>
    <row r="21" spans="1:36" s="3" customFormat="1" ht="15.95">
      <c r="A21" s="8">
        <v>12</v>
      </c>
      <c r="B21" s="236"/>
      <c r="C21" s="89" t="str">
        <f>IF(B21="","",'0-Présentation typeaction'!$B$16)</f>
        <v/>
      </c>
      <c r="D21" s="248"/>
      <c r="E21" s="248"/>
      <c r="F21" s="240"/>
      <c r="G21" s="167"/>
      <c r="H21" s="6"/>
      <c r="I21" s="6"/>
      <c r="J21" s="399" t="str">
        <f t="shared" si="17"/>
        <v/>
      </c>
      <c r="K21" s="498"/>
      <c r="L21" s="262"/>
      <c r="M21" s="11"/>
      <c r="N21" s="11"/>
      <c r="O21" s="5"/>
      <c r="P21" s="399" t="str">
        <f t="shared" si="7"/>
        <v/>
      </c>
      <c r="Q21" s="294"/>
      <c r="R21" s="7" t="str">
        <f t="shared" si="8"/>
        <v/>
      </c>
      <c r="S21" s="7" t="str">
        <f t="shared" si="9"/>
        <v/>
      </c>
      <c r="T21" s="22" t="str">
        <f t="shared" si="10"/>
        <v/>
      </c>
      <c r="U21" s="89" t="str">
        <f t="shared" si="11"/>
        <v/>
      </c>
      <c r="V21" s="7" t="str">
        <f t="shared" si="12"/>
        <v/>
      </c>
      <c r="W21" s="7" t="str">
        <f t="shared" si="13"/>
        <v/>
      </c>
      <c r="X21" s="10" t="str">
        <f t="shared" si="14"/>
        <v/>
      </c>
      <c r="Y21" s="10" t="str">
        <f t="shared" si="1"/>
        <v/>
      </c>
      <c r="Z21" s="257" t="str">
        <f t="shared" si="15"/>
        <v/>
      </c>
      <c r="AA21" s="263" t="str">
        <f t="shared" si="2"/>
        <v/>
      </c>
      <c r="AB21" s="264" t="str">
        <f t="shared" si="2"/>
        <v/>
      </c>
      <c r="AC21" s="7" t="str">
        <f t="shared" si="3"/>
        <v/>
      </c>
      <c r="AD21" s="7" t="str">
        <f t="shared" si="4"/>
        <v/>
      </c>
      <c r="AE21" s="7" t="str">
        <f t="shared" si="5"/>
        <v/>
      </c>
      <c r="AF21" s="91" t="str">
        <f t="shared" si="16"/>
        <v/>
      </c>
      <c r="AG21" s="59"/>
      <c r="AH21" s="502"/>
      <c r="AI21" s="60" t="str">
        <f t="shared" si="6"/>
        <v/>
      </c>
    </row>
    <row r="22" spans="1:36" s="3" customFormat="1" ht="15.95">
      <c r="A22" s="8">
        <v>13</v>
      </c>
      <c r="B22" s="236"/>
      <c r="C22" s="89" t="str">
        <f>IF(B22="","",'0-Présentation typeaction'!$B$16)</f>
        <v/>
      </c>
      <c r="D22" s="248"/>
      <c r="E22" s="248"/>
      <c r="F22" s="240"/>
      <c r="G22" s="167"/>
      <c r="H22" s="6"/>
      <c r="I22" s="6"/>
      <c r="J22" s="399" t="str">
        <f t="shared" si="17"/>
        <v/>
      </c>
      <c r="K22" s="498"/>
      <c r="L22" s="262"/>
      <c r="M22" s="11"/>
      <c r="N22" s="11"/>
      <c r="O22" s="5"/>
      <c r="P22" s="399" t="str">
        <f t="shared" si="7"/>
        <v/>
      </c>
      <c r="Q22" s="294"/>
      <c r="R22" s="7" t="str">
        <f t="shared" si="8"/>
        <v/>
      </c>
      <c r="S22" s="7" t="str">
        <f t="shared" si="9"/>
        <v/>
      </c>
      <c r="T22" s="22" t="str">
        <f t="shared" si="10"/>
        <v/>
      </c>
      <c r="U22" s="89" t="str">
        <f t="shared" si="11"/>
        <v/>
      </c>
      <c r="V22" s="7" t="str">
        <f t="shared" si="12"/>
        <v/>
      </c>
      <c r="W22" s="7" t="str">
        <f t="shared" si="13"/>
        <v/>
      </c>
      <c r="X22" s="10" t="str">
        <f t="shared" si="14"/>
        <v/>
      </c>
      <c r="Y22" s="10" t="str">
        <f t="shared" si="1"/>
        <v/>
      </c>
      <c r="Z22" s="257" t="str">
        <f t="shared" si="15"/>
        <v/>
      </c>
      <c r="AA22" s="263" t="str">
        <f t="shared" si="2"/>
        <v/>
      </c>
      <c r="AB22" s="264" t="str">
        <f t="shared" si="2"/>
        <v/>
      </c>
      <c r="AC22" s="7" t="str">
        <f t="shared" si="3"/>
        <v/>
      </c>
      <c r="AD22" s="7" t="str">
        <f t="shared" si="4"/>
        <v/>
      </c>
      <c r="AE22" s="7" t="str">
        <f t="shared" si="5"/>
        <v/>
      </c>
      <c r="AF22" s="91" t="str">
        <f t="shared" si="16"/>
        <v/>
      </c>
      <c r="AG22" s="59"/>
      <c r="AH22" s="502"/>
      <c r="AI22" s="60" t="str">
        <f t="shared" si="6"/>
        <v/>
      </c>
    </row>
    <row r="23" spans="1:36" s="3" customFormat="1" ht="15.95">
      <c r="A23" s="8">
        <v>14</v>
      </c>
      <c r="B23" s="236"/>
      <c r="C23" s="89" t="str">
        <f>IF(B23="","",'0-Présentation typeaction'!$B$16)</f>
        <v/>
      </c>
      <c r="D23" s="248"/>
      <c r="E23" s="248"/>
      <c r="F23" s="240"/>
      <c r="G23" s="167"/>
      <c r="H23" s="6"/>
      <c r="I23" s="6"/>
      <c r="J23" s="399" t="str">
        <f t="shared" si="17"/>
        <v/>
      </c>
      <c r="K23" s="498"/>
      <c r="L23" s="262"/>
      <c r="M23" s="11"/>
      <c r="N23" s="11"/>
      <c r="O23" s="5"/>
      <c r="P23" s="399" t="str">
        <f t="shared" si="7"/>
        <v/>
      </c>
      <c r="Q23" s="294"/>
      <c r="R23" s="7" t="str">
        <f t="shared" si="8"/>
        <v/>
      </c>
      <c r="S23" s="7" t="str">
        <f t="shared" si="9"/>
        <v/>
      </c>
      <c r="T23" s="22" t="str">
        <f t="shared" si="10"/>
        <v/>
      </c>
      <c r="U23" s="89" t="str">
        <f t="shared" si="11"/>
        <v/>
      </c>
      <c r="V23" s="7" t="str">
        <f t="shared" si="12"/>
        <v/>
      </c>
      <c r="W23" s="7" t="str">
        <f t="shared" si="13"/>
        <v/>
      </c>
      <c r="X23" s="10" t="str">
        <f t="shared" si="14"/>
        <v/>
      </c>
      <c r="Y23" s="10" t="str">
        <f t="shared" si="1"/>
        <v/>
      </c>
      <c r="Z23" s="257" t="str">
        <f t="shared" si="15"/>
        <v/>
      </c>
      <c r="AA23" s="263" t="str">
        <f t="shared" si="2"/>
        <v/>
      </c>
      <c r="AB23" s="264" t="str">
        <f t="shared" si="2"/>
        <v/>
      </c>
      <c r="AC23" s="7" t="str">
        <f t="shared" si="3"/>
        <v/>
      </c>
      <c r="AD23" s="7" t="str">
        <f t="shared" si="4"/>
        <v/>
      </c>
      <c r="AE23" s="7" t="str">
        <f t="shared" si="5"/>
        <v/>
      </c>
      <c r="AF23" s="91" t="str">
        <f t="shared" si="16"/>
        <v/>
      </c>
      <c r="AG23" s="59"/>
      <c r="AH23" s="502"/>
      <c r="AI23" s="60" t="str">
        <f t="shared" si="6"/>
        <v/>
      </c>
    </row>
    <row r="24" spans="1:36" s="3" customFormat="1" ht="14.45" customHeight="1">
      <c r="A24" s="8">
        <v>15</v>
      </c>
      <c r="B24" s="236"/>
      <c r="C24" s="89" t="str">
        <f>IF(B24="","",'0-Présentation typeaction'!$B$16)</f>
        <v/>
      </c>
      <c r="D24" s="248"/>
      <c r="E24" s="248"/>
      <c r="F24" s="240"/>
      <c r="G24" s="167"/>
      <c r="H24" s="6"/>
      <c r="I24" s="6"/>
      <c r="J24" s="399" t="str">
        <f t="shared" si="17"/>
        <v/>
      </c>
      <c r="K24" s="498"/>
      <c r="L24" s="262"/>
      <c r="M24" s="11"/>
      <c r="N24" s="11"/>
      <c r="O24" s="5"/>
      <c r="P24" s="399" t="str">
        <f t="shared" si="7"/>
        <v/>
      </c>
      <c r="Q24" s="294"/>
      <c r="R24" s="7" t="str">
        <f t="shared" si="8"/>
        <v/>
      </c>
      <c r="S24" s="7" t="str">
        <f t="shared" si="9"/>
        <v/>
      </c>
      <c r="T24" s="22" t="str">
        <f t="shared" si="10"/>
        <v/>
      </c>
      <c r="U24" s="89" t="str">
        <f t="shared" si="11"/>
        <v/>
      </c>
      <c r="V24" s="7" t="str">
        <f t="shared" si="12"/>
        <v/>
      </c>
      <c r="W24" s="7" t="str">
        <f t="shared" si="13"/>
        <v/>
      </c>
      <c r="X24" s="10" t="str">
        <f t="shared" si="14"/>
        <v/>
      </c>
      <c r="Y24" s="10" t="str">
        <f t="shared" si="1"/>
        <v/>
      </c>
      <c r="Z24" s="257" t="str">
        <f t="shared" si="15"/>
        <v/>
      </c>
      <c r="AA24" s="263" t="str">
        <f t="shared" si="2"/>
        <v/>
      </c>
      <c r="AB24" s="264" t="str">
        <f t="shared" si="2"/>
        <v/>
      </c>
      <c r="AC24" s="7" t="str">
        <f t="shared" si="3"/>
        <v/>
      </c>
      <c r="AD24" s="7" t="str">
        <f t="shared" si="4"/>
        <v/>
      </c>
      <c r="AE24" s="7" t="str">
        <f t="shared" si="5"/>
        <v/>
      </c>
      <c r="AF24" s="91" t="str">
        <f t="shared" si="16"/>
        <v/>
      </c>
      <c r="AG24" s="59"/>
      <c r="AH24" s="502"/>
      <c r="AI24" s="60" t="str">
        <f t="shared" si="6"/>
        <v/>
      </c>
      <c r="AJ24" s="61"/>
    </row>
    <row r="25" spans="1:36" s="3" customFormat="1" ht="14.45" customHeight="1">
      <c r="A25" s="8">
        <v>16</v>
      </c>
      <c r="B25" s="236"/>
      <c r="C25" s="89" t="str">
        <f>IF(B25="","",'0-Présentation typeaction'!$B$16)</f>
        <v/>
      </c>
      <c r="D25" s="248"/>
      <c r="E25" s="248"/>
      <c r="F25" s="240"/>
      <c r="G25" s="167"/>
      <c r="H25" s="6"/>
      <c r="I25" s="6"/>
      <c r="J25" s="399" t="str">
        <f t="shared" si="17"/>
        <v/>
      </c>
      <c r="K25" s="498"/>
      <c r="L25" s="262"/>
      <c r="M25" s="11"/>
      <c r="N25" s="11"/>
      <c r="O25" s="5"/>
      <c r="P25" s="399" t="str">
        <f t="shared" si="7"/>
        <v/>
      </c>
      <c r="Q25" s="294"/>
      <c r="R25" s="7" t="str">
        <f t="shared" si="8"/>
        <v/>
      </c>
      <c r="S25" s="7" t="str">
        <f t="shared" si="9"/>
        <v/>
      </c>
      <c r="T25" s="22" t="str">
        <f t="shared" si="10"/>
        <v/>
      </c>
      <c r="U25" s="89" t="str">
        <f t="shared" si="11"/>
        <v/>
      </c>
      <c r="V25" s="7" t="str">
        <f t="shared" si="12"/>
        <v/>
      </c>
      <c r="W25" s="7" t="str">
        <f t="shared" si="13"/>
        <v/>
      </c>
      <c r="X25" s="10" t="str">
        <f t="shared" si="14"/>
        <v/>
      </c>
      <c r="Y25" s="10" t="str">
        <f t="shared" si="1"/>
        <v/>
      </c>
      <c r="Z25" s="257" t="str">
        <f t="shared" si="15"/>
        <v/>
      </c>
      <c r="AA25" s="263" t="str">
        <f t="shared" si="2"/>
        <v/>
      </c>
      <c r="AB25" s="264" t="str">
        <f t="shared" si="2"/>
        <v/>
      </c>
      <c r="AC25" s="7" t="str">
        <f t="shared" si="3"/>
        <v/>
      </c>
      <c r="AD25" s="7" t="str">
        <f t="shared" si="4"/>
        <v/>
      </c>
      <c r="AE25" s="7" t="str">
        <f t="shared" si="5"/>
        <v/>
      </c>
      <c r="AF25" s="91" t="str">
        <f t="shared" si="16"/>
        <v/>
      </c>
      <c r="AG25" s="59"/>
      <c r="AH25" s="502"/>
      <c r="AI25" s="60" t="str">
        <f t="shared" si="6"/>
        <v/>
      </c>
      <c r="AJ25" s="61"/>
    </row>
    <row r="26" spans="1:36" s="3" customFormat="1" ht="15.95">
      <c r="A26" s="8">
        <v>17</v>
      </c>
      <c r="B26" s="236"/>
      <c r="C26" s="89" t="str">
        <f>IF(B26="","",'0-Présentation typeaction'!$B$16)</f>
        <v/>
      </c>
      <c r="D26" s="248"/>
      <c r="E26" s="248"/>
      <c r="F26" s="240"/>
      <c r="G26" s="167"/>
      <c r="H26" s="6"/>
      <c r="I26" s="6"/>
      <c r="J26" s="399" t="str">
        <f t="shared" si="17"/>
        <v/>
      </c>
      <c r="K26" s="498"/>
      <c r="L26" s="262"/>
      <c r="M26" s="11"/>
      <c r="N26" s="11"/>
      <c r="O26" s="5"/>
      <c r="P26" s="399" t="str">
        <f t="shared" si="7"/>
        <v/>
      </c>
      <c r="Q26" s="294"/>
      <c r="R26" s="7" t="str">
        <f t="shared" si="8"/>
        <v/>
      </c>
      <c r="S26" s="7" t="str">
        <f t="shared" si="9"/>
        <v/>
      </c>
      <c r="T26" s="22" t="str">
        <f t="shared" si="10"/>
        <v/>
      </c>
      <c r="U26" s="89" t="str">
        <f t="shared" si="11"/>
        <v/>
      </c>
      <c r="V26" s="7" t="str">
        <f t="shared" si="12"/>
        <v/>
      </c>
      <c r="W26" s="7" t="str">
        <f t="shared" si="13"/>
        <v/>
      </c>
      <c r="X26" s="10" t="str">
        <f t="shared" si="14"/>
        <v/>
      </c>
      <c r="Y26" s="10" t="str">
        <f t="shared" si="1"/>
        <v/>
      </c>
      <c r="Z26" s="257" t="str">
        <f t="shared" si="15"/>
        <v/>
      </c>
      <c r="AA26" s="263" t="str">
        <f t="shared" si="2"/>
        <v/>
      </c>
      <c r="AB26" s="264" t="str">
        <f t="shared" si="2"/>
        <v/>
      </c>
      <c r="AC26" s="7" t="str">
        <f t="shared" si="3"/>
        <v/>
      </c>
      <c r="AD26" s="7" t="str">
        <f t="shared" si="4"/>
        <v/>
      </c>
      <c r="AE26" s="7" t="str">
        <f t="shared" si="5"/>
        <v/>
      </c>
      <c r="AF26" s="91" t="str">
        <f t="shared" si="16"/>
        <v/>
      </c>
      <c r="AG26" s="59"/>
      <c r="AH26" s="502"/>
      <c r="AI26" s="60" t="str">
        <f t="shared" si="6"/>
        <v/>
      </c>
    </row>
    <row r="27" spans="1:36" s="3" customFormat="1" ht="15.95">
      <c r="A27" s="8">
        <v>18</v>
      </c>
      <c r="B27" s="236"/>
      <c r="C27" s="89" t="str">
        <f>IF(B27="","",'0-Présentation typeaction'!$B$16)</f>
        <v/>
      </c>
      <c r="D27" s="248"/>
      <c r="E27" s="248"/>
      <c r="F27" s="240"/>
      <c r="G27" s="167"/>
      <c r="H27" s="6"/>
      <c r="I27" s="6"/>
      <c r="J27" s="399" t="str">
        <f t="shared" si="17"/>
        <v/>
      </c>
      <c r="K27" s="498"/>
      <c r="L27" s="262"/>
      <c r="M27" s="11"/>
      <c r="N27" s="11"/>
      <c r="O27" s="5"/>
      <c r="P27" s="399" t="str">
        <f t="shared" si="7"/>
        <v/>
      </c>
      <c r="Q27" s="294"/>
      <c r="R27" s="7" t="str">
        <f t="shared" si="8"/>
        <v/>
      </c>
      <c r="S27" s="7" t="str">
        <f t="shared" si="9"/>
        <v/>
      </c>
      <c r="T27" s="22" t="str">
        <f t="shared" si="10"/>
        <v/>
      </c>
      <c r="U27" s="89" t="str">
        <f t="shared" si="11"/>
        <v/>
      </c>
      <c r="V27" s="7" t="str">
        <f t="shared" si="12"/>
        <v/>
      </c>
      <c r="W27" s="7" t="str">
        <f t="shared" si="13"/>
        <v/>
      </c>
      <c r="X27" s="10" t="str">
        <f t="shared" si="14"/>
        <v/>
      </c>
      <c r="Y27" s="10" t="str">
        <f t="shared" si="1"/>
        <v/>
      </c>
      <c r="Z27" s="257" t="str">
        <f t="shared" si="15"/>
        <v/>
      </c>
      <c r="AA27" s="263" t="str">
        <f t="shared" si="2"/>
        <v/>
      </c>
      <c r="AB27" s="264" t="str">
        <f t="shared" si="2"/>
        <v/>
      </c>
      <c r="AC27" s="7" t="str">
        <f t="shared" si="3"/>
        <v/>
      </c>
      <c r="AD27" s="7" t="str">
        <f t="shared" si="4"/>
        <v/>
      </c>
      <c r="AE27" s="7" t="str">
        <f t="shared" si="5"/>
        <v/>
      </c>
      <c r="AF27" s="91" t="str">
        <f t="shared" si="16"/>
        <v/>
      </c>
      <c r="AG27" s="59"/>
      <c r="AH27" s="502"/>
      <c r="AI27" s="60" t="str">
        <f t="shared" si="6"/>
        <v/>
      </c>
    </row>
    <row r="28" spans="1:36" s="3" customFormat="1" ht="15.95">
      <c r="A28" s="8">
        <v>19</v>
      </c>
      <c r="B28" s="236"/>
      <c r="C28" s="89" t="str">
        <f>IF(B28="","",'0-Présentation typeaction'!$B$16)</f>
        <v/>
      </c>
      <c r="D28" s="248"/>
      <c r="E28" s="248"/>
      <c r="F28" s="240"/>
      <c r="G28" s="167"/>
      <c r="H28" s="6"/>
      <c r="I28" s="6"/>
      <c r="J28" s="399" t="str">
        <f t="shared" si="17"/>
        <v/>
      </c>
      <c r="K28" s="498"/>
      <c r="L28" s="262"/>
      <c r="M28" s="11"/>
      <c r="N28" s="11"/>
      <c r="O28" s="5"/>
      <c r="P28" s="399" t="str">
        <f t="shared" si="7"/>
        <v/>
      </c>
      <c r="Q28" s="294"/>
      <c r="R28" s="7" t="str">
        <f t="shared" si="8"/>
        <v/>
      </c>
      <c r="S28" s="7" t="str">
        <f t="shared" si="9"/>
        <v/>
      </c>
      <c r="T28" s="22" t="str">
        <f t="shared" si="10"/>
        <v/>
      </c>
      <c r="U28" s="89" t="str">
        <f t="shared" si="11"/>
        <v/>
      </c>
      <c r="V28" s="7" t="str">
        <f t="shared" si="12"/>
        <v/>
      </c>
      <c r="W28" s="7" t="str">
        <f t="shared" si="13"/>
        <v/>
      </c>
      <c r="X28" s="10" t="str">
        <f t="shared" si="14"/>
        <v/>
      </c>
      <c r="Y28" s="10" t="str">
        <f t="shared" si="1"/>
        <v/>
      </c>
      <c r="Z28" s="257" t="str">
        <f t="shared" si="15"/>
        <v/>
      </c>
      <c r="AA28" s="263" t="str">
        <f t="shared" si="2"/>
        <v/>
      </c>
      <c r="AB28" s="264" t="str">
        <f t="shared" si="2"/>
        <v/>
      </c>
      <c r="AC28" s="7" t="str">
        <f t="shared" si="3"/>
        <v/>
      </c>
      <c r="AD28" s="7" t="str">
        <f t="shared" si="4"/>
        <v/>
      </c>
      <c r="AE28" s="7" t="str">
        <f t="shared" si="5"/>
        <v/>
      </c>
      <c r="AF28" s="91" t="str">
        <f t="shared" si="16"/>
        <v/>
      </c>
      <c r="AG28" s="59"/>
      <c r="AH28" s="502"/>
      <c r="AI28" s="60" t="str">
        <f t="shared" si="6"/>
        <v/>
      </c>
    </row>
    <row r="29" spans="1:36" s="3" customFormat="1" ht="15.95">
      <c r="A29" s="8">
        <v>20</v>
      </c>
      <c r="B29" s="236"/>
      <c r="C29" s="89" t="str">
        <f>IF(B29="","",'0-Présentation typeaction'!$B$16)</f>
        <v/>
      </c>
      <c r="D29" s="248"/>
      <c r="E29" s="248"/>
      <c r="F29" s="240"/>
      <c r="G29" s="167"/>
      <c r="H29" s="6"/>
      <c r="I29" s="6"/>
      <c r="J29" s="399" t="str">
        <f t="shared" si="17"/>
        <v/>
      </c>
      <c r="K29" s="498"/>
      <c r="L29" s="262"/>
      <c r="M29" s="11"/>
      <c r="N29" s="11"/>
      <c r="O29" s="5"/>
      <c r="P29" s="399" t="str">
        <f t="shared" si="7"/>
        <v/>
      </c>
      <c r="Q29" s="294"/>
      <c r="R29" s="7" t="str">
        <f t="shared" si="8"/>
        <v/>
      </c>
      <c r="S29" s="7" t="str">
        <f t="shared" si="9"/>
        <v/>
      </c>
      <c r="T29" s="22" t="str">
        <f t="shared" si="10"/>
        <v/>
      </c>
      <c r="U29" s="89" t="str">
        <f t="shared" si="11"/>
        <v/>
      </c>
      <c r="V29" s="7" t="str">
        <f t="shared" si="12"/>
        <v/>
      </c>
      <c r="W29" s="7" t="str">
        <f t="shared" si="13"/>
        <v/>
      </c>
      <c r="X29" s="10" t="str">
        <f t="shared" si="14"/>
        <v/>
      </c>
      <c r="Y29" s="10" t="str">
        <f t="shared" si="1"/>
        <v/>
      </c>
      <c r="Z29" s="257" t="str">
        <f t="shared" si="15"/>
        <v/>
      </c>
      <c r="AA29" s="263" t="str">
        <f t="shared" si="2"/>
        <v/>
      </c>
      <c r="AB29" s="264" t="str">
        <f t="shared" si="2"/>
        <v/>
      </c>
      <c r="AC29" s="7" t="str">
        <f t="shared" si="3"/>
        <v/>
      </c>
      <c r="AD29" s="7" t="str">
        <f t="shared" si="4"/>
        <v/>
      </c>
      <c r="AE29" s="7" t="str">
        <f t="shared" si="5"/>
        <v/>
      </c>
      <c r="AF29" s="91" t="str">
        <f t="shared" si="16"/>
        <v/>
      </c>
      <c r="AG29" s="59"/>
      <c r="AH29" s="502"/>
      <c r="AI29" s="60" t="str">
        <f t="shared" si="6"/>
        <v/>
      </c>
    </row>
    <row r="30" spans="1:36" s="3" customFormat="1" ht="15.95">
      <c r="A30" s="8">
        <v>21</v>
      </c>
      <c r="B30" s="236"/>
      <c r="C30" s="89" t="str">
        <f>IF(B30="","",'0-Présentation typeaction'!$B$16)</f>
        <v/>
      </c>
      <c r="D30" s="248"/>
      <c r="E30" s="248"/>
      <c r="F30" s="240"/>
      <c r="G30" s="167"/>
      <c r="H30" s="6"/>
      <c r="I30" s="6"/>
      <c r="J30" s="399" t="str">
        <f t="shared" si="17"/>
        <v/>
      </c>
      <c r="K30" s="498"/>
      <c r="L30" s="262"/>
      <c r="M30" s="11"/>
      <c r="N30" s="11"/>
      <c r="O30" s="5"/>
      <c r="P30" s="399" t="str">
        <f t="shared" si="7"/>
        <v/>
      </c>
      <c r="Q30" s="294"/>
      <c r="R30" s="7" t="str">
        <f t="shared" si="8"/>
        <v/>
      </c>
      <c r="S30" s="7" t="str">
        <f t="shared" si="9"/>
        <v/>
      </c>
      <c r="T30" s="22" t="str">
        <f t="shared" si="10"/>
        <v/>
      </c>
      <c r="U30" s="89" t="str">
        <f t="shared" si="11"/>
        <v/>
      </c>
      <c r="V30" s="7" t="str">
        <f t="shared" si="12"/>
        <v/>
      </c>
      <c r="W30" s="7" t="str">
        <f t="shared" si="13"/>
        <v/>
      </c>
      <c r="X30" s="10" t="str">
        <f t="shared" si="14"/>
        <v/>
      </c>
      <c r="Y30" s="10" t="str">
        <f t="shared" si="1"/>
        <v/>
      </c>
      <c r="Z30" s="257" t="str">
        <f t="shared" si="15"/>
        <v/>
      </c>
      <c r="AA30" s="263" t="str">
        <f t="shared" si="2"/>
        <v/>
      </c>
      <c r="AB30" s="264" t="str">
        <f t="shared" si="2"/>
        <v/>
      </c>
      <c r="AC30" s="7" t="str">
        <f t="shared" si="3"/>
        <v/>
      </c>
      <c r="AD30" s="7" t="str">
        <f t="shared" si="4"/>
        <v/>
      </c>
      <c r="AE30" s="7" t="str">
        <f t="shared" si="5"/>
        <v/>
      </c>
      <c r="AF30" s="91" t="str">
        <f t="shared" si="16"/>
        <v/>
      </c>
      <c r="AG30" s="59"/>
      <c r="AH30" s="502"/>
      <c r="AI30" s="60" t="str">
        <f t="shared" si="6"/>
        <v/>
      </c>
    </row>
    <row r="31" spans="1:36" s="3" customFormat="1" ht="15.95">
      <c r="A31" s="8">
        <v>22</v>
      </c>
      <c r="B31" s="236"/>
      <c r="C31" s="89" t="str">
        <f>IF(B31="","",'0-Présentation typeaction'!$B$16)</f>
        <v/>
      </c>
      <c r="D31" s="248"/>
      <c r="E31" s="248"/>
      <c r="F31" s="240"/>
      <c r="G31" s="167"/>
      <c r="H31" s="6"/>
      <c r="I31" s="6"/>
      <c r="J31" s="399" t="str">
        <f t="shared" si="17"/>
        <v/>
      </c>
      <c r="K31" s="498"/>
      <c r="L31" s="262"/>
      <c r="M31" s="11"/>
      <c r="N31" s="11"/>
      <c r="O31" s="5"/>
      <c r="P31" s="399" t="str">
        <f t="shared" si="7"/>
        <v/>
      </c>
      <c r="Q31" s="294"/>
      <c r="R31" s="7" t="str">
        <f t="shared" si="8"/>
        <v/>
      </c>
      <c r="S31" s="7" t="str">
        <f t="shared" si="9"/>
        <v/>
      </c>
      <c r="T31" s="22" t="str">
        <f t="shared" si="10"/>
        <v/>
      </c>
      <c r="U31" s="89" t="str">
        <f t="shared" si="11"/>
        <v/>
      </c>
      <c r="V31" s="7" t="str">
        <f t="shared" si="12"/>
        <v/>
      </c>
      <c r="W31" s="7" t="str">
        <f t="shared" si="13"/>
        <v/>
      </c>
      <c r="X31" s="10" t="str">
        <f t="shared" si="14"/>
        <v/>
      </c>
      <c r="Y31" s="10" t="str">
        <f t="shared" si="1"/>
        <v/>
      </c>
      <c r="Z31" s="257" t="str">
        <f t="shared" si="15"/>
        <v/>
      </c>
      <c r="AA31" s="263" t="str">
        <f t="shared" si="2"/>
        <v/>
      </c>
      <c r="AB31" s="264" t="str">
        <f t="shared" si="2"/>
        <v/>
      </c>
      <c r="AC31" s="7" t="str">
        <f t="shared" si="3"/>
        <v/>
      </c>
      <c r="AD31" s="7" t="str">
        <f t="shared" si="4"/>
        <v/>
      </c>
      <c r="AE31" s="7" t="str">
        <f t="shared" si="5"/>
        <v/>
      </c>
      <c r="AF31" s="91" t="str">
        <f t="shared" si="16"/>
        <v/>
      </c>
      <c r="AG31" s="59"/>
      <c r="AH31" s="502"/>
      <c r="AI31" s="60" t="str">
        <f t="shared" si="6"/>
        <v/>
      </c>
    </row>
    <row r="32" spans="1:36" s="3" customFormat="1" ht="15.95">
      <c r="A32" s="8">
        <v>23</v>
      </c>
      <c r="B32" s="236"/>
      <c r="C32" s="89" t="str">
        <f>IF(B32="","",'0-Présentation typeaction'!$B$16)</f>
        <v/>
      </c>
      <c r="D32" s="248"/>
      <c r="E32" s="248"/>
      <c r="F32" s="240"/>
      <c r="G32" s="167"/>
      <c r="H32" s="6"/>
      <c r="I32" s="6"/>
      <c r="J32" s="399" t="str">
        <f t="shared" si="17"/>
        <v/>
      </c>
      <c r="K32" s="498"/>
      <c r="L32" s="262"/>
      <c r="M32" s="11"/>
      <c r="N32" s="11"/>
      <c r="O32" s="5"/>
      <c r="P32" s="399" t="str">
        <f t="shared" si="7"/>
        <v/>
      </c>
      <c r="Q32" s="294"/>
      <c r="R32" s="7" t="str">
        <f t="shared" si="8"/>
        <v/>
      </c>
      <c r="S32" s="7" t="str">
        <f t="shared" si="9"/>
        <v/>
      </c>
      <c r="T32" s="22" t="str">
        <f t="shared" si="10"/>
        <v/>
      </c>
      <c r="U32" s="89" t="str">
        <f t="shared" si="11"/>
        <v/>
      </c>
      <c r="V32" s="7" t="str">
        <f t="shared" si="12"/>
        <v/>
      </c>
      <c r="W32" s="7" t="str">
        <f t="shared" si="13"/>
        <v/>
      </c>
      <c r="X32" s="10" t="str">
        <f t="shared" si="14"/>
        <v/>
      </c>
      <c r="Y32" s="10" t="str">
        <f t="shared" si="1"/>
        <v/>
      </c>
      <c r="Z32" s="257" t="str">
        <f t="shared" si="15"/>
        <v/>
      </c>
      <c r="AA32" s="263" t="str">
        <f t="shared" si="2"/>
        <v/>
      </c>
      <c r="AB32" s="264" t="str">
        <f t="shared" si="2"/>
        <v/>
      </c>
      <c r="AC32" s="7" t="str">
        <f t="shared" si="3"/>
        <v/>
      </c>
      <c r="AD32" s="7" t="str">
        <f t="shared" si="4"/>
        <v/>
      </c>
      <c r="AE32" s="7" t="str">
        <f t="shared" si="5"/>
        <v/>
      </c>
      <c r="AF32" s="91" t="str">
        <f t="shared" si="16"/>
        <v/>
      </c>
      <c r="AG32" s="59"/>
      <c r="AH32" s="502"/>
      <c r="AI32" s="60" t="str">
        <f t="shared" si="6"/>
        <v/>
      </c>
    </row>
    <row r="33" spans="1:35" s="3" customFormat="1" ht="15.95">
      <c r="A33" s="8">
        <v>24</v>
      </c>
      <c r="B33" s="236"/>
      <c r="C33" s="89" t="str">
        <f>IF(B33="","",'0-Présentation typeaction'!$B$16)</f>
        <v/>
      </c>
      <c r="D33" s="248"/>
      <c r="E33" s="248"/>
      <c r="F33" s="240"/>
      <c r="G33" s="167"/>
      <c r="H33" s="6"/>
      <c r="I33" s="6"/>
      <c r="J33" s="399" t="str">
        <f t="shared" si="17"/>
        <v/>
      </c>
      <c r="K33" s="498"/>
      <c r="L33" s="262"/>
      <c r="M33" s="11"/>
      <c r="N33" s="11"/>
      <c r="O33" s="5"/>
      <c r="P33" s="399" t="str">
        <f t="shared" si="7"/>
        <v/>
      </c>
      <c r="Q33" s="294"/>
      <c r="R33" s="7" t="str">
        <f t="shared" si="8"/>
        <v/>
      </c>
      <c r="S33" s="7" t="str">
        <f t="shared" si="9"/>
        <v/>
      </c>
      <c r="T33" s="22" t="str">
        <f t="shared" si="10"/>
        <v/>
      </c>
      <c r="U33" s="89" t="str">
        <f t="shared" si="11"/>
        <v/>
      </c>
      <c r="V33" s="7" t="str">
        <f t="shared" si="12"/>
        <v/>
      </c>
      <c r="W33" s="7" t="str">
        <f t="shared" si="13"/>
        <v/>
      </c>
      <c r="X33" s="10" t="str">
        <f t="shared" si="14"/>
        <v/>
      </c>
      <c r="Y33" s="10" t="str">
        <f t="shared" si="1"/>
        <v/>
      </c>
      <c r="Z33" s="257" t="str">
        <f t="shared" si="15"/>
        <v/>
      </c>
      <c r="AA33" s="263" t="str">
        <f t="shared" si="2"/>
        <v/>
      </c>
      <c r="AB33" s="264" t="str">
        <f t="shared" si="2"/>
        <v/>
      </c>
      <c r="AC33" s="7" t="str">
        <f t="shared" si="3"/>
        <v/>
      </c>
      <c r="AD33" s="7" t="str">
        <f t="shared" si="4"/>
        <v/>
      </c>
      <c r="AE33" s="7" t="str">
        <f t="shared" si="5"/>
        <v/>
      </c>
      <c r="AF33" s="91" t="str">
        <f t="shared" si="16"/>
        <v/>
      </c>
      <c r="AG33" s="59"/>
      <c r="AH33" s="502"/>
      <c r="AI33" s="60" t="str">
        <f t="shared" si="6"/>
        <v/>
      </c>
    </row>
    <row r="34" spans="1:35" s="3" customFormat="1" ht="15.95">
      <c r="A34" s="8">
        <v>25</v>
      </c>
      <c r="B34" s="236"/>
      <c r="C34" s="89" t="str">
        <f>IF(B34="","",'0-Présentation typeaction'!$B$16)</f>
        <v/>
      </c>
      <c r="D34" s="248"/>
      <c r="E34" s="248"/>
      <c r="F34" s="240"/>
      <c r="G34" s="167"/>
      <c r="H34" s="6"/>
      <c r="I34" s="6"/>
      <c r="J34" s="399" t="str">
        <f t="shared" si="17"/>
        <v/>
      </c>
      <c r="K34" s="498"/>
      <c r="L34" s="262"/>
      <c r="M34" s="11"/>
      <c r="N34" s="11"/>
      <c r="O34" s="5"/>
      <c r="P34" s="399" t="str">
        <f t="shared" si="7"/>
        <v/>
      </c>
      <c r="Q34" s="294"/>
      <c r="R34" s="7" t="str">
        <f t="shared" si="8"/>
        <v/>
      </c>
      <c r="S34" s="7" t="str">
        <f t="shared" si="9"/>
        <v/>
      </c>
      <c r="T34" s="22" t="str">
        <f t="shared" si="10"/>
        <v/>
      </c>
      <c r="U34" s="89" t="str">
        <f t="shared" si="11"/>
        <v/>
      </c>
      <c r="V34" s="7" t="str">
        <f t="shared" si="12"/>
        <v/>
      </c>
      <c r="W34" s="7" t="str">
        <f t="shared" si="13"/>
        <v/>
      </c>
      <c r="X34" s="10" t="str">
        <f t="shared" si="14"/>
        <v/>
      </c>
      <c r="Y34" s="10" t="str">
        <f t="shared" si="1"/>
        <v/>
      </c>
      <c r="Z34" s="257" t="str">
        <f t="shared" si="15"/>
        <v/>
      </c>
      <c r="AA34" s="263" t="str">
        <f t="shared" si="2"/>
        <v/>
      </c>
      <c r="AB34" s="264" t="str">
        <f t="shared" si="2"/>
        <v/>
      </c>
      <c r="AC34" s="7" t="str">
        <f t="shared" si="3"/>
        <v/>
      </c>
      <c r="AD34" s="7" t="str">
        <f t="shared" si="4"/>
        <v/>
      </c>
      <c r="AE34" s="7" t="str">
        <f t="shared" si="5"/>
        <v/>
      </c>
      <c r="AF34" s="91" t="str">
        <f t="shared" si="16"/>
        <v/>
      </c>
      <c r="AG34" s="59"/>
      <c r="AH34" s="502"/>
      <c r="AI34" s="60" t="str">
        <f t="shared" si="6"/>
        <v/>
      </c>
    </row>
    <row r="35" spans="1:35" s="3" customFormat="1" ht="15.95">
      <c r="A35" s="8">
        <v>26</v>
      </c>
      <c r="B35" s="236"/>
      <c r="C35" s="89" t="str">
        <f>IF(B35="","",'0-Présentation typeaction'!$B$16)</f>
        <v/>
      </c>
      <c r="D35" s="248"/>
      <c r="E35" s="248"/>
      <c r="F35" s="240"/>
      <c r="G35" s="167"/>
      <c r="H35" s="6"/>
      <c r="I35" s="6"/>
      <c r="J35" s="399" t="str">
        <f t="shared" si="17"/>
        <v/>
      </c>
      <c r="K35" s="498"/>
      <c r="L35" s="262"/>
      <c r="M35" s="11"/>
      <c r="N35" s="11"/>
      <c r="O35" s="5"/>
      <c r="P35" s="399" t="str">
        <f t="shared" si="7"/>
        <v/>
      </c>
      <c r="Q35" s="294"/>
      <c r="R35" s="7" t="str">
        <f t="shared" si="8"/>
        <v/>
      </c>
      <c r="S35" s="7" t="str">
        <f t="shared" si="9"/>
        <v/>
      </c>
      <c r="T35" s="22" t="str">
        <f t="shared" si="10"/>
        <v/>
      </c>
      <c r="U35" s="89" t="str">
        <f t="shared" si="11"/>
        <v/>
      </c>
      <c r="V35" s="7" t="str">
        <f t="shared" si="12"/>
        <v/>
      </c>
      <c r="W35" s="7" t="str">
        <f t="shared" si="13"/>
        <v/>
      </c>
      <c r="X35" s="10" t="str">
        <f t="shared" si="14"/>
        <v/>
      </c>
      <c r="Y35" s="10" t="str">
        <f t="shared" si="1"/>
        <v/>
      </c>
      <c r="Z35" s="257" t="str">
        <f t="shared" si="15"/>
        <v/>
      </c>
      <c r="AA35" s="263" t="str">
        <f t="shared" si="2"/>
        <v/>
      </c>
      <c r="AB35" s="264" t="str">
        <f t="shared" si="2"/>
        <v/>
      </c>
      <c r="AC35" s="7" t="str">
        <f t="shared" si="3"/>
        <v/>
      </c>
      <c r="AD35" s="7" t="str">
        <f t="shared" si="4"/>
        <v/>
      </c>
      <c r="AE35" s="7" t="str">
        <f t="shared" si="5"/>
        <v/>
      </c>
      <c r="AF35" s="91" t="str">
        <f t="shared" si="16"/>
        <v/>
      </c>
      <c r="AG35" s="59"/>
      <c r="AH35" s="502"/>
      <c r="AI35" s="60" t="str">
        <f t="shared" si="6"/>
        <v/>
      </c>
    </row>
    <row r="36" spans="1:35" s="3" customFormat="1" ht="15.95">
      <c r="A36" s="8">
        <v>27</v>
      </c>
      <c r="B36" s="236"/>
      <c r="C36" s="89" t="str">
        <f>IF(B36="","",'0-Présentation typeaction'!$B$16)</f>
        <v/>
      </c>
      <c r="D36" s="248"/>
      <c r="E36" s="248"/>
      <c r="F36" s="240"/>
      <c r="G36" s="167"/>
      <c r="H36" s="6"/>
      <c r="I36" s="6"/>
      <c r="J36" s="399" t="str">
        <f t="shared" si="17"/>
        <v/>
      </c>
      <c r="K36" s="498"/>
      <c r="L36" s="262"/>
      <c r="M36" s="11"/>
      <c r="N36" s="11"/>
      <c r="O36" s="5"/>
      <c r="P36" s="399" t="str">
        <f t="shared" si="7"/>
        <v/>
      </c>
      <c r="Q36" s="294"/>
      <c r="R36" s="7" t="str">
        <f t="shared" si="8"/>
        <v/>
      </c>
      <c r="S36" s="7" t="str">
        <f t="shared" si="9"/>
        <v/>
      </c>
      <c r="T36" s="22" t="str">
        <f t="shared" si="10"/>
        <v/>
      </c>
      <c r="U36" s="89" t="str">
        <f t="shared" si="11"/>
        <v/>
      </c>
      <c r="V36" s="7" t="str">
        <f t="shared" si="12"/>
        <v/>
      </c>
      <c r="W36" s="7" t="str">
        <f t="shared" si="13"/>
        <v/>
      </c>
      <c r="X36" s="10" t="str">
        <f t="shared" si="14"/>
        <v/>
      </c>
      <c r="Y36" s="10" t="str">
        <f t="shared" si="1"/>
        <v/>
      </c>
      <c r="Z36" s="257" t="str">
        <f t="shared" si="15"/>
        <v/>
      </c>
      <c r="AA36" s="263" t="str">
        <f t="shared" si="2"/>
        <v/>
      </c>
      <c r="AB36" s="264" t="str">
        <f t="shared" si="2"/>
        <v/>
      </c>
      <c r="AC36" s="7" t="str">
        <f t="shared" si="3"/>
        <v/>
      </c>
      <c r="AD36" s="7" t="str">
        <f t="shared" si="4"/>
        <v/>
      </c>
      <c r="AE36" s="7" t="str">
        <f t="shared" si="5"/>
        <v/>
      </c>
      <c r="AF36" s="91" t="str">
        <f t="shared" si="16"/>
        <v/>
      </c>
      <c r="AG36" s="59"/>
      <c r="AH36" s="502"/>
      <c r="AI36" s="60" t="str">
        <f t="shared" si="6"/>
        <v/>
      </c>
    </row>
    <row r="37" spans="1:35" s="3" customFormat="1" ht="15.95">
      <c r="A37" s="8">
        <v>28</v>
      </c>
      <c r="B37" s="236"/>
      <c r="C37" s="89" t="str">
        <f>IF(B37="","",'0-Présentation typeaction'!$B$16)</f>
        <v/>
      </c>
      <c r="D37" s="248"/>
      <c r="E37" s="248"/>
      <c r="F37" s="240"/>
      <c r="G37" s="167"/>
      <c r="H37" s="6"/>
      <c r="I37" s="6"/>
      <c r="J37" s="399" t="str">
        <f t="shared" si="17"/>
        <v/>
      </c>
      <c r="K37" s="498"/>
      <c r="L37" s="262"/>
      <c r="M37" s="11"/>
      <c r="N37" s="11"/>
      <c r="O37" s="5"/>
      <c r="P37" s="399" t="str">
        <f t="shared" si="7"/>
        <v/>
      </c>
      <c r="Q37" s="294"/>
      <c r="R37" s="7" t="str">
        <f t="shared" si="8"/>
        <v/>
      </c>
      <c r="S37" s="7" t="str">
        <f t="shared" si="9"/>
        <v/>
      </c>
      <c r="T37" s="22" t="str">
        <f t="shared" si="10"/>
        <v/>
      </c>
      <c r="U37" s="89" t="str">
        <f t="shared" si="11"/>
        <v/>
      </c>
      <c r="V37" s="7" t="str">
        <f t="shared" si="12"/>
        <v/>
      </c>
      <c r="W37" s="7" t="str">
        <f t="shared" si="13"/>
        <v/>
      </c>
      <c r="X37" s="10" t="str">
        <f t="shared" si="14"/>
        <v/>
      </c>
      <c r="Y37" s="10" t="str">
        <f t="shared" si="1"/>
        <v/>
      </c>
      <c r="Z37" s="257" t="str">
        <f t="shared" si="15"/>
        <v/>
      </c>
      <c r="AA37" s="263" t="str">
        <f t="shared" si="2"/>
        <v/>
      </c>
      <c r="AB37" s="264" t="str">
        <f t="shared" si="2"/>
        <v/>
      </c>
      <c r="AC37" s="7" t="str">
        <f t="shared" si="3"/>
        <v/>
      </c>
      <c r="AD37" s="7" t="str">
        <f t="shared" si="4"/>
        <v/>
      </c>
      <c r="AE37" s="7" t="str">
        <f t="shared" si="5"/>
        <v/>
      </c>
      <c r="AF37" s="91" t="str">
        <f t="shared" si="16"/>
        <v/>
      </c>
      <c r="AG37" s="59"/>
      <c r="AH37" s="502"/>
      <c r="AI37" s="60" t="str">
        <f t="shared" si="6"/>
        <v/>
      </c>
    </row>
    <row r="38" spans="1:35" s="3" customFormat="1" ht="15.95">
      <c r="A38" s="8">
        <v>29</v>
      </c>
      <c r="B38" s="236"/>
      <c r="C38" s="89" t="str">
        <f>IF(B38="","",'0-Présentation typeaction'!$B$16)</f>
        <v/>
      </c>
      <c r="D38" s="248"/>
      <c r="E38" s="248"/>
      <c r="F38" s="240"/>
      <c r="G38" s="167"/>
      <c r="H38" s="6"/>
      <c r="I38" s="6"/>
      <c r="J38" s="399" t="str">
        <f t="shared" si="17"/>
        <v/>
      </c>
      <c r="K38" s="498"/>
      <c r="L38" s="262"/>
      <c r="M38" s="11"/>
      <c r="N38" s="11"/>
      <c r="O38" s="5"/>
      <c r="P38" s="399" t="str">
        <f t="shared" si="7"/>
        <v/>
      </c>
      <c r="Q38" s="294"/>
      <c r="R38" s="7" t="str">
        <f t="shared" si="8"/>
        <v/>
      </c>
      <c r="S38" s="7" t="str">
        <f t="shared" si="9"/>
        <v/>
      </c>
      <c r="T38" s="22" t="str">
        <f t="shared" si="10"/>
        <v/>
      </c>
      <c r="U38" s="89" t="str">
        <f t="shared" si="11"/>
        <v/>
      </c>
      <c r="V38" s="7" t="str">
        <f t="shared" si="12"/>
        <v/>
      </c>
      <c r="W38" s="7" t="str">
        <f t="shared" si="13"/>
        <v/>
      </c>
      <c r="X38" s="10" t="str">
        <f t="shared" si="14"/>
        <v/>
      </c>
      <c r="Y38" s="10" t="str">
        <f t="shared" si="1"/>
        <v/>
      </c>
      <c r="Z38" s="257" t="str">
        <f t="shared" si="15"/>
        <v/>
      </c>
      <c r="AA38" s="263" t="str">
        <f t="shared" si="2"/>
        <v/>
      </c>
      <c r="AB38" s="264" t="str">
        <f t="shared" si="2"/>
        <v/>
      </c>
      <c r="AC38" s="7" t="str">
        <f t="shared" si="3"/>
        <v/>
      </c>
      <c r="AD38" s="7" t="str">
        <f t="shared" si="4"/>
        <v/>
      </c>
      <c r="AE38" s="7" t="str">
        <f t="shared" si="5"/>
        <v/>
      </c>
      <c r="AF38" s="91" t="str">
        <f t="shared" si="16"/>
        <v/>
      </c>
      <c r="AG38" s="59"/>
      <c r="AH38" s="502"/>
      <c r="AI38" s="60" t="str">
        <f t="shared" si="6"/>
        <v/>
      </c>
    </row>
    <row r="39" spans="1:35" s="3" customFormat="1" ht="15.95">
      <c r="A39" s="8">
        <v>30</v>
      </c>
      <c r="B39" s="236"/>
      <c r="C39" s="89" t="str">
        <f>IF(B39="","",'0-Présentation typeaction'!$B$16)</f>
        <v/>
      </c>
      <c r="D39" s="248"/>
      <c r="E39" s="248"/>
      <c r="F39" s="240"/>
      <c r="G39" s="167"/>
      <c r="H39" s="6"/>
      <c r="I39" s="6"/>
      <c r="J39" s="399" t="str">
        <f t="shared" si="17"/>
        <v/>
      </c>
      <c r="K39" s="498"/>
      <c r="L39" s="262"/>
      <c r="M39" s="11"/>
      <c r="N39" s="11"/>
      <c r="O39" s="5"/>
      <c r="P39" s="399" t="str">
        <f t="shared" si="7"/>
        <v/>
      </c>
      <c r="Q39" s="294"/>
      <c r="R39" s="7" t="str">
        <f t="shared" si="8"/>
        <v/>
      </c>
      <c r="S39" s="7" t="str">
        <f t="shared" si="9"/>
        <v/>
      </c>
      <c r="T39" s="22" t="str">
        <f t="shared" si="10"/>
        <v/>
      </c>
      <c r="U39" s="89" t="str">
        <f t="shared" si="11"/>
        <v/>
      </c>
      <c r="V39" s="7" t="str">
        <f t="shared" si="12"/>
        <v/>
      </c>
      <c r="W39" s="7" t="str">
        <f t="shared" si="13"/>
        <v/>
      </c>
      <c r="X39" s="10" t="str">
        <f t="shared" si="14"/>
        <v/>
      </c>
      <c r="Y39" s="10" t="str">
        <f t="shared" si="1"/>
        <v/>
      </c>
      <c r="Z39" s="257" t="str">
        <f t="shared" si="15"/>
        <v/>
      </c>
      <c r="AA39" s="263" t="str">
        <f t="shared" si="2"/>
        <v/>
      </c>
      <c r="AB39" s="264" t="str">
        <f t="shared" si="2"/>
        <v/>
      </c>
      <c r="AC39" s="7" t="str">
        <f t="shared" si="3"/>
        <v/>
      </c>
      <c r="AD39" s="7" t="str">
        <f t="shared" si="4"/>
        <v/>
      </c>
      <c r="AE39" s="7" t="str">
        <f t="shared" si="5"/>
        <v/>
      </c>
      <c r="AF39" s="91" t="str">
        <f t="shared" si="16"/>
        <v/>
      </c>
      <c r="AG39" s="59"/>
      <c r="AH39" s="502"/>
      <c r="AI39" s="60" t="str">
        <f t="shared" si="6"/>
        <v/>
      </c>
    </row>
    <row r="40" spans="1:35" s="3" customFormat="1" ht="15.95">
      <c r="A40" s="8">
        <v>31</v>
      </c>
      <c r="B40" s="236"/>
      <c r="C40" s="89" t="str">
        <f>IF(B40="","",'0-Présentation typeaction'!$B$16)</f>
        <v/>
      </c>
      <c r="D40" s="248"/>
      <c r="E40" s="248"/>
      <c r="F40" s="240"/>
      <c r="G40" s="167"/>
      <c r="H40" s="6"/>
      <c r="I40" s="6"/>
      <c r="J40" s="399" t="str">
        <f t="shared" si="17"/>
        <v/>
      </c>
      <c r="K40" s="498"/>
      <c r="L40" s="262"/>
      <c r="M40" s="11"/>
      <c r="N40" s="11"/>
      <c r="O40" s="5"/>
      <c r="P40" s="399" t="str">
        <f t="shared" si="7"/>
        <v/>
      </c>
      <c r="Q40" s="294"/>
      <c r="R40" s="7" t="str">
        <f t="shared" si="8"/>
        <v/>
      </c>
      <c r="S40" s="7" t="str">
        <f t="shared" si="9"/>
        <v/>
      </c>
      <c r="T40" s="22" t="str">
        <f t="shared" si="10"/>
        <v/>
      </c>
      <c r="U40" s="89" t="str">
        <f t="shared" si="11"/>
        <v/>
      </c>
      <c r="V40" s="7" t="str">
        <f t="shared" si="12"/>
        <v/>
      </c>
      <c r="W40" s="7" t="str">
        <f t="shared" si="13"/>
        <v/>
      </c>
      <c r="X40" s="10" t="str">
        <f t="shared" si="14"/>
        <v/>
      </c>
      <c r="Y40" s="10" t="str">
        <f t="shared" si="1"/>
        <v/>
      </c>
      <c r="Z40" s="257" t="str">
        <f t="shared" si="15"/>
        <v/>
      </c>
      <c r="AA40" s="263" t="str">
        <f t="shared" si="2"/>
        <v/>
      </c>
      <c r="AB40" s="264" t="str">
        <f t="shared" si="2"/>
        <v/>
      </c>
      <c r="AC40" s="7" t="str">
        <f t="shared" si="3"/>
        <v/>
      </c>
      <c r="AD40" s="7" t="str">
        <f t="shared" si="4"/>
        <v/>
      </c>
      <c r="AE40" s="7" t="str">
        <f t="shared" si="5"/>
        <v/>
      </c>
      <c r="AF40" s="91" t="str">
        <f t="shared" si="16"/>
        <v/>
      </c>
      <c r="AG40" s="59"/>
      <c r="AH40" s="502"/>
      <c r="AI40" s="60" t="str">
        <f t="shared" si="6"/>
        <v/>
      </c>
    </row>
    <row r="41" spans="1:35" s="3" customFormat="1" ht="15.95">
      <c r="A41" s="8">
        <v>32</v>
      </c>
      <c r="B41" s="236"/>
      <c r="C41" s="89" t="str">
        <f>IF(B41="","",'0-Présentation typeaction'!$B$16)</f>
        <v/>
      </c>
      <c r="D41" s="248"/>
      <c r="E41" s="248"/>
      <c r="F41" s="240"/>
      <c r="G41" s="167"/>
      <c r="H41" s="6"/>
      <c r="I41" s="6"/>
      <c r="J41" s="399" t="str">
        <f t="shared" si="17"/>
        <v/>
      </c>
      <c r="K41" s="498"/>
      <c r="L41" s="262"/>
      <c r="M41" s="11"/>
      <c r="N41" s="11"/>
      <c r="O41" s="5"/>
      <c r="P41" s="399" t="str">
        <f t="shared" si="7"/>
        <v/>
      </c>
      <c r="Q41" s="294"/>
      <c r="R41" s="7" t="str">
        <f t="shared" si="8"/>
        <v/>
      </c>
      <c r="S41" s="7" t="str">
        <f t="shared" si="9"/>
        <v/>
      </c>
      <c r="T41" s="22" t="str">
        <f t="shared" si="10"/>
        <v/>
      </c>
      <c r="U41" s="89" t="str">
        <f t="shared" si="11"/>
        <v/>
      </c>
      <c r="V41" s="7" t="str">
        <f t="shared" si="12"/>
        <v/>
      </c>
      <c r="W41" s="7" t="str">
        <f t="shared" si="13"/>
        <v/>
      </c>
      <c r="X41" s="10" t="str">
        <f t="shared" si="14"/>
        <v/>
      </c>
      <c r="Y41" s="10" t="str">
        <f t="shared" si="1"/>
        <v/>
      </c>
      <c r="Z41" s="257" t="str">
        <f t="shared" si="15"/>
        <v/>
      </c>
      <c r="AA41" s="263" t="str">
        <f t="shared" si="2"/>
        <v/>
      </c>
      <c r="AB41" s="264" t="str">
        <f t="shared" si="2"/>
        <v/>
      </c>
      <c r="AC41" s="7" t="str">
        <f t="shared" si="3"/>
        <v/>
      </c>
      <c r="AD41" s="7" t="str">
        <f t="shared" si="4"/>
        <v/>
      </c>
      <c r="AE41" s="7" t="str">
        <f t="shared" si="5"/>
        <v/>
      </c>
      <c r="AF41" s="91" t="str">
        <f t="shared" si="16"/>
        <v/>
      </c>
      <c r="AG41" s="59"/>
      <c r="AH41" s="502"/>
      <c r="AI41" s="60" t="str">
        <f t="shared" si="6"/>
        <v/>
      </c>
    </row>
    <row r="42" spans="1:35" s="3" customFormat="1" ht="15.95">
      <c r="A42" s="8">
        <v>33</v>
      </c>
      <c r="B42" s="236"/>
      <c r="C42" s="89" t="str">
        <f>IF(B42="","",'0-Présentation typeaction'!$B$16)</f>
        <v/>
      </c>
      <c r="D42" s="248"/>
      <c r="E42" s="248"/>
      <c r="F42" s="240"/>
      <c r="G42" s="167"/>
      <c r="H42" s="6"/>
      <c r="I42" s="6"/>
      <c r="J42" s="399" t="str">
        <f t="shared" si="17"/>
        <v/>
      </c>
      <c r="K42" s="498"/>
      <c r="L42" s="262"/>
      <c r="M42" s="11"/>
      <c r="N42" s="11"/>
      <c r="O42" s="5"/>
      <c r="P42" s="399" t="str">
        <f t="shared" si="7"/>
        <v/>
      </c>
      <c r="Q42" s="294"/>
      <c r="R42" s="7" t="str">
        <f t="shared" si="8"/>
        <v/>
      </c>
      <c r="S42" s="7" t="str">
        <f t="shared" si="9"/>
        <v/>
      </c>
      <c r="T42" s="22" t="str">
        <f t="shared" si="10"/>
        <v/>
      </c>
      <c r="U42" s="89" t="str">
        <f t="shared" si="11"/>
        <v/>
      </c>
      <c r="V42" s="7" t="str">
        <f t="shared" si="12"/>
        <v/>
      </c>
      <c r="W42" s="7" t="str">
        <f t="shared" si="13"/>
        <v/>
      </c>
      <c r="X42" s="10" t="str">
        <f t="shared" ref="X42:X73" si="18">IF(H42="","",H42)</f>
        <v/>
      </c>
      <c r="Y42" s="10" t="str">
        <f t="shared" ref="Y42:Y73" si="19">IF(I42="","",I42)</f>
        <v/>
      </c>
      <c r="Z42" s="257" t="str">
        <f t="shared" si="15"/>
        <v/>
      </c>
      <c r="AA42" s="263" t="str">
        <f t="shared" ref="AA42:AA105" si="20">IF(K42="","",K42)</f>
        <v/>
      </c>
      <c r="AB42" s="264" t="str">
        <f t="shared" ref="AB42:AB73" si="21">IF(L42="","",L42)</f>
        <v/>
      </c>
      <c r="AC42" s="7" t="str">
        <f t="shared" ref="AC42:AC73" si="22">IF(M42="","",M42)</f>
        <v/>
      </c>
      <c r="AD42" s="7" t="str">
        <f t="shared" ref="AD42:AD73" si="23">IF(N42="","",N42)</f>
        <v/>
      </c>
      <c r="AE42" s="7" t="str">
        <f t="shared" ref="AE42:AE73" si="24">IF(O42="","",O42)</f>
        <v/>
      </c>
      <c r="AF42" s="91" t="str">
        <f t="shared" si="16"/>
        <v/>
      </c>
      <c r="AG42" s="59"/>
      <c r="AH42" s="502"/>
      <c r="AI42" s="60" t="str">
        <f t="shared" ref="AI42:AI73" si="25">IF(OR(P42="",AF42=""),"",(IFERROR(VALUE(TRIM(SUBSTITUTE(P42,CHAR(160),""))),0))-(IFERROR(VALUE(TRIM(SUBSTITUTE(AF42,CHAR(160),""))),0)))</f>
        <v/>
      </c>
    </row>
    <row r="43" spans="1:35" s="3" customFormat="1" ht="15.95">
      <c r="A43" s="8">
        <v>34</v>
      </c>
      <c r="B43" s="236"/>
      <c r="C43" s="89" t="str">
        <f>IF(B43="","",'0-Présentation typeaction'!$B$16)</f>
        <v/>
      </c>
      <c r="D43" s="248"/>
      <c r="E43" s="248"/>
      <c r="F43" s="240"/>
      <c r="G43" s="167"/>
      <c r="H43" s="6"/>
      <c r="I43" s="6"/>
      <c r="J43" s="399" t="str">
        <f t="shared" si="17"/>
        <v/>
      </c>
      <c r="K43" s="498"/>
      <c r="L43" s="262"/>
      <c r="M43" s="11"/>
      <c r="N43" s="11"/>
      <c r="O43" s="5"/>
      <c r="P43" s="399" t="str">
        <f t="shared" si="7"/>
        <v/>
      </c>
      <c r="Q43" s="294"/>
      <c r="R43" s="7" t="str">
        <f t="shared" ref="R43:R74" si="26">IF(B43="","",B43)</f>
        <v/>
      </c>
      <c r="S43" s="7" t="str">
        <f t="shared" ref="S43:S74" si="27">IF(C43="","",C43)</f>
        <v/>
      </c>
      <c r="T43" s="22" t="str">
        <f t="shared" ref="T43:T74" si="28">IF(D43="","",D43)</f>
        <v/>
      </c>
      <c r="U43" s="89" t="str">
        <f t="shared" si="11"/>
        <v/>
      </c>
      <c r="V43" s="7" t="str">
        <f t="shared" ref="V43:V74" si="29">IF(F43="","",F43)</f>
        <v/>
      </c>
      <c r="W43" s="7" t="str">
        <f t="shared" ref="W43:W74" si="30">IF(G43="","",G43)</f>
        <v/>
      </c>
      <c r="X43" s="10" t="str">
        <f t="shared" si="18"/>
        <v/>
      </c>
      <c r="Y43" s="10" t="str">
        <f t="shared" si="19"/>
        <v/>
      </c>
      <c r="Z43" s="257" t="str">
        <f t="shared" si="15"/>
        <v/>
      </c>
      <c r="AA43" s="263" t="str">
        <f t="shared" si="20"/>
        <v/>
      </c>
      <c r="AB43" s="264" t="str">
        <f t="shared" si="21"/>
        <v/>
      </c>
      <c r="AC43" s="7" t="str">
        <f t="shared" si="22"/>
        <v/>
      </c>
      <c r="AD43" s="7" t="str">
        <f t="shared" si="23"/>
        <v/>
      </c>
      <c r="AE43" s="7" t="str">
        <f t="shared" si="24"/>
        <v/>
      </c>
      <c r="AF43" s="91" t="str">
        <f t="shared" si="16"/>
        <v/>
      </c>
      <c r="AG43" s="59"/>
      <c r="AH43" s="502"/>
      <c r="AI43" s="60" t="str">
        <f t="shared" si="25"/>
        <v/>
      </c>
    </row>
    <row r="44" spans="1:35" s="3" customFormat="1" ht="15.95">
      <c r="A44" s="8">
        <v>35</v>
      </c>
      <c r="B44" s="236"/>
      <c r="C44" s="89" t="str">
        <f>IF(B44="","",'0-Présentation typeaction'!$B$16)</f>
        <v/>
      </c>
      <c r="D44" s="248"/>
      <c r="E44" s="248"/>
      <c r="F44" s="240"/>
      <c r="G44" s="167"/>
      <c r="H44" s="6"/>
      <c r="I44" s="6"/>
      <c r="J44" s="399" t="str">
        <f t="shared" si="17"/>
        <v/>
      </c>
      <c r="K44" s="498"/>
      <c r="L44" s="262"/>
      <c r="M44" s="11"/>
      <c r="N44" s="11"/>
      <c r="O44" s="5"/>
      <c r="P44" s="399" t="str">
        <f t="shared" si="7"/>
        <v/>
      </c>
      <c r="Q44" s="294"/>
      <c r="R44" s="7" t="str">
        <f t="shared" si="26"/>
        <v/>
      </c>
      <c r="S44" s="7" t="str">
        <f t="shared" si="27"/>
        <v/>
      </c>
      <c r="T44" s="22" t="str">
        <f t="shared" si="28"/>
        <v/>
      </c>
      <c r="U44" s="89" t="str">
        <f t="shared" si="11"/>
        <v/>
      </c>
      <c r="V44" s="7" t="str">
        <f t="shared" si="29"/>
        <v/>
      </c>
      <c r="W44" s="7" t="str">
        <f t="shared" si="30"/>
        <v/>
      </c>
      <c r="X44" s="10" t="str">
        <f t="shared" si="18"/>
        <v/>
      </c>
      <c r="Y44" s="10" t="str">
        <f t="shared" si="19"/>
        <v/>
      </c>
      <c r="Z44" s="257" t="str">
        <f t="shared" si="15"/>
        <v/>
      </c>
      <c r="AA44" s="263" t="str">
        <f t="shared" si="20"/>
        <v/>
      </c>
      <c r="AB44" s="264" t="str">
        <f t="shared" si="21"/>
        <v/>
      </c>
      <c r="AC44" s="7" t="str">
        <f t="shared" si="22"/>
        <v/>
      </c>
      <c r="AD44" s="7" t="str">
        <f t="shared" si="23"/>
        <v/>
      </c>
      <c r="AE44" s="7" t="str">
        <f t="shared" si="24"/>
        <v/>
      </c>
      <c r="AF44" s="91" t="str">
        <f t="shared" si="16"/>
        <v/>
      </c>
      <c r="AG44" s="59"/>
      <c r="AH44" s="502"/>
      <c r="AI44" s="60" t="str">
        <f t="shared" si="25"/>
        <v/>
      </c>
    </row>
    <row r="45" spans="1:35" s="3" customFormat="1" ht="15.95">
      <c r="A45" s="8">
        <v>36</v>
      </c>
      <c r="B45" s="236"/>
      <c r="C45" s="89" t="str">
        <f>IF(B45="","",'0-Présentation typeaction'!$B$16)</f>
        <v/>
      </c>
      <c r="D45" s="248"/>
      <c r="E45" s="248"/>
      <c r="F45" s="240"/>
      <c r="G45" s="167"/>
      <c r="H45" s="6"/>
      <c r="I45" s="6"/>
      <c r="J45" s="399" t="str">
        <f t="shared" si="17"/>
        <v/>
      </c>
      <c r="K45" s="498"/>
      <c r="L45" s="262"/>
      <c r="M45" s="11"/>
      <c r="N45" s="11"/>
      <c r="O45" s="5"/>
      <c r="P45" s="399" t="str">
        <f t="shared" si="7"/>
        <v/>
      </c>
      <c r="Q45" s="294"/>
      <c r="R45" s="7" t="str">
        <f t="shared" si="26"/>
        <v/>
      </c>
      <c r="S45" s="7" t="str">
        <f t="shared" si="27"/>
        <v/>
      </c>
      <c r="T45" s="22" t="str">
        <f t="shared" si="28"/>
        <v/>
      </c>
      <c r="U45" s="89" t="str">
        <f t="shared" si="11"/>
        <v/>
      </c>
      <c r="V45" s="7" t="str">
        <f t="shared" si="29"/>
        <v/>
      </c>
      <c r="W45" s="7" t="str">
        <f t="shared" si="30"/>
        <v/>
      </c>
      <c r="X45" s="10" t="str">
        <f t="shared" si="18"/>
        <v/>
      </c>
      <c r="Y45" s="10" t="str">
        <f t="shared" si="19"/>
        <v/>
      </c>
      <c r="Z45" s="257" t="str">
        <f t="shared" si="15"/>
        <v/>
      </c>
      <c r="AA45" s="263" t="str">
        <f t="shared" si="20"/>
        <v/>
      </c>
      <c r="AB45" s="264" t="str">
        <f t="shared" si="21"/>
        <v/>
      </c>
      <c r="AC45" s="7" t="str">
        <f t="shared" si="22"/>
        <v/>
      </c>
      <c r="AD45" s="7" t="str">
        <f t="shared" si="23"/>
        <v/>
      </c>
      <c r="AE45" s="7" t="str">
        <f t="shared" si="24"/>
        <v/>
      </c>
      <c r="AF45" s="91" t="str">
        <f t="shared" si="16"/>
        <v/>
      </c>
      <c r="AG45" s="59"/>
      <c r="AH45" s="502"/>
      <c r="AI45" s="60" t="str">
        <f t="shared" si="25"/>
        <v/>
      </c>
    </row>
    <row r="46" spans="1:35" s="3" customFormat="1" ht="15.95">
      <c r="A46" s="8">
        <v>37</v>
      </c>
      <c r="B46" s="236"/>
      <c r="C46" s="89" t="str">
        <f>IF(B46="","",'0-Présentation typeaction'!$B$16)</f>
        <v/>
      </c>
      <c r="D46" s="248"/>
      <c r="E46" s="248"/>
      <c r="F46" s="240"/>
      <c r="G46" s="167"/>
      <c r="H46" s="6"/>
      <c r="I46" s="6"/>
      <c r="J46" s="399" t="str">
        <f t="shared" si="17"/>
        <v/>
      </c>
      <c r="K46" s="498"/>
      <c r="L46" s="262"/>
      <c r="M46" s="11"/>
      <c r="N46" s="11"/>
      <c r="O46" s="5"/>
      <c r="P46" s="399" t="str">
        <f t="shared" si="7"/>
        <v/>
      </c>
      <c r="Q46" s="294"/>
      <c r="R46" s="7" t="str">
        <f t="shared" si="26"/>
        <v/>
      </c>
      <c r="S46" s="7" t="str">
        <f t="shared" si="27"/>
        <v/>
      </c>
      <c r="T46" s="22" t="str">
        <f t="shared" si="28"/>
        <v/>
      </c>
      <c r="U46" s="89" t="str">
        <f t="shared" si="11"/>
        <v/>
      </c>
      <c r="V46" s="7" t="str">
        <f t="shared" si="29"/>
        <v/>
      </c>
      <c r="W46" s="7" t="str">
        <f t="shared" si="30"/>
        <v/>
      </c>
      <c r="X46" s="10" t="str">
        <f t="shared" si="18"/>
        <v/>
      </c>
      <c r="Y46" s="10" t="str">
        <f t="shared" si="19"/>
        <v/>
      </c>
      <c r="Z46" s="257" t="str">
        <f t="shared" si="15"/>
        <v/>
      </c>
      <c r="AA46" s="263" t="str">
        <f t="shared" si="20"/>
        <v/>
      </c>
      <c r="AB46" s="264" t="str">
        <f t="shared" si="21"/>
        <v/>
      </c>
      <c r="AC46" s="7" t="str">
        <f t="shared" si="22"/>
        <v/>
      </c>
      <c r="AD46" s="7" t="str">
        <f t="shared" si="23"/>
        <v/>
      </c>
      <c r="AE46" s="7" t="str">
        <f t="shared" si="24"/>
        <v/>
      </c>
      <c r="AF46" s="91" t="str">
        <f t="shared" si="16"/>
        <v/>
      </c>
      <c r="AG46" s="59"/>
      <c r="AH46" s="502"/>
      <c r="AI46" s="60" t="str">
        <f t="shared" si="25"/>
        <v/>
      </c>
    </row>
    <row r="47" spans="1:35" s="3" customFormat="1" ht="15.95">
      <c r="A47" s="8">
        <v>38</v>
      </c>
      <c r="B47" s="236"/>
      <c r="C47" s="89" t="str">
        <f>IF(B47="","",'0-Présentation typeaction'!$B$16)</f>
        <v/>
      </c>
      <c r="D47" s="248"/>
      <c r="E47" s="248"/>
      <c r="F47" s="240"/>
      <c r="G47" s="167"/>
      <c r="H47" s="6"/>
      <c r="I47" s="6"/>
      <c r="J47" s="399" t="str">
        <f t="shared" si="17"/>
        <v/>
      </c>
      <c r="K47" s="498"/>
      <c r="L47" s="262"/>
      <c r="M47" s="11"/>
      <c r="N47" s="11"/>
      <c r="O47" s="5"/>
      <c r="P47" s="399" t="str">
        <f t="shared" si="7"/>
        <v/>
      </c>
      <c r="Q47" s="294"/>
      <c r="R47" s="7" t="str">
        <f t="shared" si="26"/>
        <v/>
      </c>
      <c r="S47" s="7" t="str">
        <f t="shared" si="27"/>
        <v/>
      </c>
      <c r="T47" s="22" t="str">
        <f t="shared" si="28"/>
        <v/>
      </c>
      <c r="U47" s="89" t="str">
        <f t="shared" si="11"/>
        <v/>
      </c>
      <c r="V47" s="7" t="str">
        <f t="shared" si="29"/>
        <v/>
      </c>
      <c r="W47" s="7" t="str">
        <f t="shared" si="30"/>
        <v/>
      </c>
      <c r="X47" s="10" t="str">
        <f t="shared" si="18"/>
        <v/>
      </c>
      <c r="Y47" s="10" t="str">
        <f t="shared" si="19"/>
        <v/>
      </c>
      <c r="Z47" s="257" t="str">
        <f t="shared" si="15"/>
        <v/>
      </c>
      <c r="AA47" s="263" t="str">
        <f t="shared" si="20"/>
        <v/>
      </c>
      <c r="AB47" s="264" t="str">
        <f t="shared" si="21"/>
        <v/>
      </c>
      <c r="AC47" s="7" t="str">
        <f t="shared" si="22"/>
        <v/>
      </c>
      <c r="AD47" s="7" t="str">
        <f t="shared" si="23"/>
        <v/>
      </c>
      <c r="AE47" s="7" t="str">
        <f t="shared" si="24"/>
        <v/>
      </c>
      <c r="AF47" s="91" t="str">
        <f t="shared" si="16"/>
        <v/>
      </c>
      <c r="AG47" s="59"/>
      <c r="AH47" s="502"/>
      <c r="AI47" s="60" t="str">
        <f t="shared" si="25"/>
        <v/>
      </c>
    </row>
    <row r="48" spans="1:35" s="3" customFormat="1" ht="15.95">
      <c r="A48" s="8">
        <v>39</v>
      </c>
      <c r="B48" s="236"/>
      <c r="C48" s="89" t="str">
        <f>IF(B48="","",'0-Présentation typeaction'!$B$16)</f>
        <v/>
      </c>
      <c r="D48" s="248"/>
      <c r="E48" s="248"/>
      <c r="F48" s="240"/>
      <c r="G48" s="167"/>
      <c r="H48" s="6"/>
      <c r="I48" s="6"/>
      <c r="J48" s="399" t="str">
        <f t="shared" si="17"/>
        <v/>
      </c>
      <c r="K48" s="498"/>
      <c r="L48" s="262"/>
      <c r="M48" s="11"/>
      <c r="N48" s="11"/>
      <c r="O48" s="5"/>
      <c r="P48" s="399" t="str">
        <f t="shared" si="7"/>
        <v/>
      </c>
      <c r="Q48" s="294"/>
      <c r="R48" s="7" t="str">
        <f t="shared" si="26"/>
        <v/>
      </c>
      <c r="S48" s="7" t="str">
        <f t="shared" si="27"/>
        <v/>
      </c>
      <c r="T48" s="22" t="str">
        <f t="shared" si="28"/>
        <v/>
      </c>
      <c r="U48" s="89" t="str">
        <f t="shared" si="11"/>
        <v/>
      </c>
      <c r="V48" s="7" t="str">
        <f t="shared" si="29"/>
        <v/>
      </c>
      <c r="W48" s="7" t="str">
        <f t="shared" si="30"/>
        <v/>
      </c>
      <c r="X48" s="10" t="str">
        <f t="shared" si="18"/>
        <v/>
      </c>
      <c r="Y48" s="10" t="str">
        <f t="shared" si="19"/>
        <v/>
      </c>
      <c r="Z48" s="257" t="str">
        <f t="shared" si="15"/>
        <v/>
      </c>
      <c r="AA48" s="263" t="str">
        <f t="shared" si="20"/>
        <v/>
      </c>
      <c r="AB48" s="264" t="str">
        <f t="shared" si="21"/>
        <v/>
      </c>
      <c r="AC48" s="7" t="str">
        <f t="shared" si="22"/>
        <v/>
      </c>
      <c r="AD48" s="7" t="str">
        <f t="shared" si="23"/>
        <v/>
      </c>
      <c r="AE48" s="7" t="str">
        <f t="shared" si="24"/>
        <v/>
      </c>
      <c r="AF48" s="91" t="str">
        <f t="shared" si="16"/>
        <v/>
      </c>
      <c r="AG48" s="59"/>
      <c r="AH48" s="502"/>
      <c r="AI48" s="60" t="str">
        <f t="shared" si="25"/>
        <v/>
      </c>
    </row>
    <row r="49" spans="1:35" s="3" customFormat="1" ht="15.95">
      <c r="A49" s="8">
        <v>40</v>
      </c>
      <c r="B49" s="236"/>
      <c r="C49" s="89" t="str">
        <f>IF(B49="","",'0-Présentation typeaction'!$B$16)</f>
        <v/>
      </c>
      <c r="D49" s="248"/>
      <c r="E49" s="248"/>
      <c r="F49" s="240"/>
      <c r="G49" s="167"/>
      <c r="H49" s="6"/>
      <c r="I49" s="6"/>
      <c r="J49" s="399" t="str">
        <f t="shared" si="17"/>
        <v/>
      </c>
      <c r="K49" s="498"/>
      <c r="L49" s="262"/>
      <c r="M49" s="11"/>
      <c r="N49" s="11"/>
      <c r="O49" s="5"/>
      <c r="P49" s="399" t="str">
        <f t="shared" si="7"/>
        <v/>
      </c>
      <c r="Q49" s="294"/>
      <c r="R49" s="7" t="str">
        <f t="shared" si="26"/>
        <v/>
      </c>
      <c r="S49" s="7" t="str">
        <f t="shared" si="27"/>
        <v/>
      </c>
      <c r="T49" s="22" t="str">
        <f t="shared" si="28"/>
        <v/>
      </c>
      <c r="U49" s="89" t="str">
        <f t="shared" si="11"/>
        <v/>
      </c>
      <c r="V49" s="7" t="str">
        <f t="shared" si="29"/>
        <v/>
      </c>
      <c r="W49" s="7" t="str">
        <f t="shared" si="30"/>
        <v/>
      </c>
      <c r="X49" s="10" t="str">
        <f t="shared" si="18"/>
        <v/>
      </c>
      <c r="Y49" s="10" t="str">
        <f t="shared" si="19"/>
        <v/>
      </c>
      <c r="Z49" s="257" t="str">
        <f t="shared" si="15"/>
        <v/>
      </c>
      <c r="AA49" s="263" t="str">
        <f t="shared" si="20"/>
        <v/>
      </c>
      <c r="AB49" s="264" t="str">
        <f t="shared" si="21"/>
        <v/>
      </c>
      <c r="AC49" s="7" t="str">
        <f t="shared" si="22"/>
        <v/>
      </c>
      <c r="AD49" s="7" t="str">
        <f t="shared" si="23"/>
        <v/>
      </c>
      <c r="AE49" s="7" t="str">
        <f t="shared" si="24"/>
        <v/>
      </c>
      <c r="AF49" s="91" t="str">
        <f t="shared" si="16"/>
        <v/>
      </c>
      <c r="AG49" s="59"/>
      <c r="AH49" s="502"/>
      <c r="AI49" s="60" t="str">
        <f t="shared" si="25"/>
        <v/>
      </c>
    </row>
    <row r="50" spans="1:35" s="3" customFormat="1" ht="15.95">
      <c r="A50" s="8">
        <v>41</v>
      </c>
      <c r="B50" s="236"/>
      <c r="C50" s="89" t="str">
        <f>IF(B50="","",'0-Présentation typeaction'!$B$16)</f>
        <v/>
      </c>
      <c r="D50" s="248"/>
      <c r="E50" s="248"/>
      <c r="F50" s="240"/>
      <c r="G50" s="167"/>
      <c r="H50" s="6"/>
      <c r="I50" s="6"/>
      <c r="J50" s="399" t="str">
        <f t="shared" si="17"/>
        <v/>
      </c>
      <c r="K50" s="498"/>
      <c r="L50" s="262"/>
      <c r="M50" s="11"/>
      <c r="N50" s="11"/>
      <c r="O50" s="5"/>
      <c r="P50" s="399" t="str">
        <f t="shared" si="7"/>
        <v/>
      </c>
      <c r="Q50" s="294"/>
      <c r="R50" s="7" t="str">
        <f t="shared" si="26"/>
        <v/>
      </c>
      <c r="S50" s="7" t="str">
        <f t="shared" si="27"/>
        <v/>
      </c>
      <c r="T50" s="22" t="str">
        <f t="shared" si="28"/>
        <v/>
      </c>
      <c r="U50" s="89" t="str">
        <f t="shared" si="11"/>
        <v/>
      </c>
      <c r="V50" s="7" t="str">
        <f t="shared" si="29"/>
        <v/>
      </c>
      <c r="W50" s="7" t="str">
        <f t="shared" si="30"/>
        <v/>
      </c>
      <c r="X50" s="10" t="str">
        <f t="shared" si="18"/>
        <v/>
      </c>
      <c r="Y50" s="10" t="str">
        <f t="shared" si="19"/>
        <v/>
      </c>
      <c r="Z50" s="257" t="str">
        <f t="shared" si="15"/>
        <v/>
      </c>
      <c r="AA50" s="263" t="str">
        <f t="shared" si="20"/>
        <v/>
      </c>
      <c r="AB50" s="264" t="str">
        <f t="shared" si="21"/>
        <v/>
      </c>
      <c r="AC50" s="7" t="str">
        <f t="shared" si="22"/>
        <v/>
      </c>
      <c r="AD50" s="7" t="str">
        <f t="shared" si="23"/>
        <v/>
      </c>
      <c r="AE50" s="7" t="str">
        <f t="shared" si="24"/>
        <v/>
      </c>
      <c r="AF50" s="91" t="str">
        <f t="shared" si="16"/>
        <v/>
      </c>
      <c r="AG50" s="59"/>
      <c r="AH50" s="502"/>
      <c r="AI50" s="60" t="str">
        <f t="shared" si="25"/>
        <v/>
      </c>
    </row>
    <row r="51" spans="1:35" s="3" customFormat="1" ht="15.95">
      <c r="A51" s="8">
        <v>42</v>
      </c>
      <c r="B51" s="236"/>
      <c r="C51" s="89" t="str">
        <f>IF(B51="","",'0-Présentation typeaction'!$B$16)</f>
        <v/>
      </c>
      <c r="D51" s="248"/>
      <c r="E51" s="248"/>
      <c r="F51" s="240"/>
      <c r="G51" s="167"/>
      <c r="H51" s="6"/>
      <c r="I51" s="6"/>
      <c r="J51" s="399" t="str">
        <f t="shared" si="17"/>
        <v/>
      </c>
      <c r="K51" s="498"/>
      <c r="L51" s="262"/>
      <c r="M51" s="11"/>
      <c r="N51" s="11"/>
      <c r="O51" s="5"/>
      <c r="P51" s="399" t="str">
        <f t="shared" si="7"/>
        <v/>
      </c>
      <c r="Q51" s="294"/>
      <c r="R51" s="7" t="str">
        <f t="shared" si="26"/>
        <v/>
      </c>
      <c r="S51" s="7" t="str">
        <f t="shared" si="27"/>
        <v/>
      </c>
      <c r="T51" s="22" t="str">
        <f t="shared" si="28"/>
        <v/>
      </c>
      <c r="U51" s="89" t="str">
        <f t="shared" si="11"/>
        <v/>
      </c>
      <c r="V51" s="7" t="str">
        <f t="shared" si="29"/>
        <v/>
      </c>
      <c r="W51" s="7" t="str">
        <f t="shared" si="30"/>
        <v/>
      </c>
      <c r="X51" s="10" t="str">
        <f t="shared" si="18"/>
        <v/>
      </c>
      <c r="Y51" s="10" t="str">
        <f t="shared" si="19"/>
        <v/>
      </c>
      <c r="Z51" s="257" t="str">
        <f t="shared" si="15"/>
        <v/>
      </c>
      <c r="AA51" s="263" t="str">
        <f t="shared" si="20"/>
        <v/>
      </c>
      <c r="AB51" s="264" t="str">
        <f t="shared" si="21"/>
        <v/>
      </c>
      <c r="AC51" s="7" t="str">
        <f t="shared" si="22"/>
        <v/>
      </c>
      <c r="AD51" s="7" t="str">
        <f t="shared" si="23"/>
        <v/>
      </c>
      <c r="AE51" s="7" t="str">
        <f t="shared" si="24"/>
        <v/>
      </c>
      <c r="AF51" s="91" t="str">
        <f t="shared" si="16"/>
        <v/>
      </c>
      <c r="AG51" s="59"/>
      <c r="AH51" s="502"/>
      <c r="AI51" s="60" t="str">
        <f t="shared" si="25"/>
        <v/>
      </c>
    </row>
    <row r="52" spans="1:35" s="3" customFormat="1" ht="15.95">
      <c r="A52" s="8">
        <v>43</v>
      </c>
      <c r="B52" s="236"/>
      <c r="C52" s="89" t="str">
        <f>IF(B52="","",'0-Présentation typeaction'!$B$16)</f>
        <v/>
      </c>
      <c r="D52" s="248"/>
      <c r="E52" s="248"/>
      <c r="F52" s="240"/>
      <c r="G52" s="167"/>
      <c r="H52" s="6"/>
      <c r="I52" s="6"/>
      <c r="J52" s="399" t="str">
        <f t="shared" si="17"/>
        <v/>
      </c>
      <c r="K52" s="498"/>
      <c r="L52" s="262"/>
      <c r="M52" s="11"/>
      <c r="N52" s="11"/>
      <c r="O52" s="5"/>
      <c r="P52" s="399" t="str">
        <f t="shared" si="7"/>
        <v/>
      </c>
      <c r="Q52" s="294"/>
      <c r="R52" s="7" t="str">
        <f t="shared" si="26"/>
        <v/>
      </c>
      <c r="S52" s="7" t="str">
        <f t="shared" si="27"/>
        <v/>
      </c>
      <c r="T52" s="22" t="str">
        <f t="shared" si="28"/>
        <v/>
      </c>
      <c r="U52" s="89" t="str">
        <f t="shared" si="11"/>
        <v/>
      </c>
      <c r="V52" s="7" t="str">
        <f t="shared" si="29"/>
        <v/>
      </c>
      <c r="W52" s="7" t="str">
        <f t="shared" si="30"/>
        <v/>
      </c>
      <c r="X52" s="10" t="str">
        <f t="shared" si="18"/>
        <v/>
      </c>
      <c r="Y52" s="10" t="str">
        <f t="shared" si="19"/>
        <v/>
      </c>
      <c r="Z52" s="257" t="str">
        <f t="shared" si="15"/>
        <v/>
      </c>
      <c r="AA52" s="263" t="str">
        <f t="shared" si="20"/>
        <v/>
      </c>
      <c r="AB52" s="264" t="str">
        <f t="shared" si="21"/>
        <v/>
      </c>
      <c r="AC52" s="7" t="str">
        <f t="shared" si="22"/>
        <v/>
      </c>
      <c r="AD52" s="7" t="str">
        <f t="shared" si="23"/>
        <v/>
      </c>
      <c r="AE52" s="7" t="str">
        <f t="shared" si="24"/>
        <v/>
      </c>
      <c r="AF52" s="91" t="str">
        <f t="shared" si="16"/>
        <v/>
      </c>
      <c r="AG52" s="59"/>
      <c r="AH52" s="502"/>
      <c r="AI52" s="60" t="str">
        <f t="shared" si="25"/>
        <v/>
      </c>
    </row>
    <row r="53" spans="1:35" s="3" customFormat="1" ht="15.95">
      <c r="A53" s="8">
        <v>44</v>
      </c>
      <c r="B53" s="236"/>
      <c r="C53" s="89" t="str">
        <f>IF(B53="","",'0-Présentation typeaction'!$B$16)</f>
        <v/>
      </c>
      <c r="D53" s="248"/>
      <c r="E53" s="248"/>
      <c r="F53" s="240"/>
      <c r="G53" s="167"/>
      <c r="H53" s="6"/>
      <c r="I53" s="6"/>
      <c r="J53" s="399" t="str">
        <f t="shared" si="17"/>
        <v/>
      </c>
      <c r="K53" s="498"/>
      <c r="L53" s="262"/>
      <c r="M53" s="11"/>
      <c r="N53" s="11"/>
      <c r="O53" s="5"/>
      <c r="P53" s="399" t="str">
        <f t="shared" si="7"/>
        <v/>
      </c>
      <c r="Q53" s="294"/>
      <c r="R53" s="7" t="str">
        <f t="shared" si="26"/>
        <v/>
      </c>
      <c r="S53" s="7" t="str">
        <f t="shared" si="27"/>
        <v/>
      </c>
      <c r="T53" s="22" t="str">
        <f t="shared" si="28"/>
        <v/>
      </c>
      <c r="U53" s="89" t="str">
        <f t="shared" si="11"/>
        <v/>
      </c>
      <c r="V53" s="7" t="str">
        <f t="shared" si="29"/>
        <v/>
      </c>
      <c r="W53" s="7" t="str">
        <f t="shared" si="30"/>
        <v/>
      </c>
      <c r="X53" s="10" t="str">
        <f t="shared" si="18"/>
        <v/>
      </c>
      <c r="Y53" s="10" t="str">
        <f t="shared" si="19"/>
        <v/>
      </c>
      <c r="Z53" s="257" t="str">
        <f t="shared" si="15"/>
        <v/>
      </c>
      <c r="AA53" s="263" t="str">
        <f t="shared" si="20"/>
        <v/>
      </c>
      <c r="AB53" s="264" t="str">
        <f t="shared" si="21"/>
        <v/>
      </c>
      <c r="AC53" s="7" t="str">
        <f t="shared" si="22"/>
        <v/>
      </c>
      <c r="AD53" s="7" t="str">
        <f t="shared" si="23"/>
        <v/>
      </c>
      <c r="AE53" s="7" t="str">
        <f t="shared" si="24"/>
        <v/>
      </c>
      <c r="AF53" s="91" t="str">
        <f t="shared" si="16"/>
        <v/>
      </c>
      <c r="AG53" s="59"/>
      <c r="AH53" s="502"/>
      <c r="AI53" s="60" t="str">
        <f t="shared" si="25"/>
        <v/>
      </c>
    </row>
    <row r="54" spans="1:35" s="3" customFormat="1" ht="15.95">
      <c r="A54" s="8">
        <v>45</v>
      </c>
      <c r="B54" s="236"/>
      <c r="C54" s="89" t="str">
        <f>IF(B54="","",'0-Présentation typeaction'!$B$16)</f>
        <v/>
      </c>
      <c r="D54" s="248"/>
      <c r="E54" s="248"/>
      <c r="F54" s="240"/>
      <c r="G54" s="167"/>
      <c r="H54" s="6"/>
      <c r="I54" s="6"/>
      <c r="J54" s="399" t="str">
        <f t="shared" si="17"/>
        <v/>
      </c>
      <c r="K54" s="498"/>
      <c r="L54" s="262"/>
      <c r="M54" s="11"/>
      <c r="N54" s="11"/>
      <c r="O54" s="5"/>
      <c r="P54" s="399" t="str">
        <f t="shared" si="7"/>
        <v/>
      </c>
      <c r="Q54" s="294"/>
      <c r="R54" s="7" t="str">
        <f t="shared" si="26"/>
        <v/>
      </c>
      <c r="S54" s="7" t="str">
        <f t="shared" si="27"/>
        <v/>
      </c>
      <c r="T54" s="22" t="str">
        <f t="shared" si="28"/>
        <v/>
      </c>
      <c r="U54" s="89" t="str">
        <f t="shared" si="11"/>
        <v/>
      </c>
      <c r="V54" s="7" t="str">
        <f t="shared" si="29"/>
        <v/>
      </c>
      <c r="W54" s="7" t="str">
        <f t="shared" si="30"/>
        <v/>
      </c>
      <c r="X54" s="10" t="str">
        <f t="shared" si="18"/>
        <v/>
      </c>
      <c r="Y54" s="10" t="str">
        <f t="shared" si="19"/>
        <v/>
      </c>
      <c r="Z54" s="257" t="str">
        <f t="shared" si="15"/>
        <v/>
      </c>
      <c r="AA54" s="263" t="str">
        <f t="shared" si="20"/>
        <v/>
      </c>
      <c r="AB54" s="264" t="str">
        <f t="shared" si="21"/>
        <v/>
      </c>
      <c r="AC54" s="7" t="str">
        <f t="shared" si="22"/>
        <v/>
      </c>
      <c r="AD54" s="7" t="str">
        <f t="shared" si="23"/>
        <v/>
      </c>
      <c r="AE54" s="7" t="str">
        <f t="shared" si="24"/>
        <v/>
      </c>
      <c r="AF54" s="91" t="str">
        <f t="shared" si="16"/>
        <v/>
      </c>
      <c r="AG54" s="59"/>
      <c r="AH54" s="502"/>
      <c r="AI54" s="60" t="str">
        <f t="shared" si="25"/>
        <v/>
      </c>
    </row>
    <row r="55" spans="1:35" s="3" customFormat="1" ht="15.95">
      <c r="A55" s="8">
        <v>46</v>
      </c>
      <c r="B55" s="236"/>
      <c r="C55" s="89" t="str">
        <f>IF(B55="","",'0-Présentation typeaction'!$B$16)</f>
        <v/>
      </c>
      <c r="D55" s="248"/>
      <c r="E55" s="248"/>
      <c r="F55" s="240"/>
      <c r="G55" s="167"/>
      <c r="H55" s="6"/>
      <c r="I55" s="6"/>
      <c r="J55" s="399" t="str">
        <f t="shared" si="17"/>
        <v/>
      </c>
      <c r="K55" s="498"/>
      <c r="L55" s="262"/>
      <c r="M55" s="11"/>
      <c r="N55" s="11"/>
      <c r="O55" s="5"/>
      <c r="P55" s="399" t="str">
        <f t="shared" si="7"/>
        <v/>
      </c>
      <c r="Q55" s="294"/>
      <c r="R55" s="7" t="str">
        <f t="shared" si="26"/>
        <v/>
      </c>
      <c r="S55" s="7" t="str">
        <f t="shared" si="27"/>
        <v/>
      </c>
      <c r="T55" s="22" t="str">
        <f t="shared" si="28"/>
        <v/>
      </c>
      <c r="U55" s="89" t="str">
        <f t="shared" si="11"/>
        <v/>
      </c>
      <c r="V55" s="7" t="str">
        <f t="shared" si="29"/>
        <v/>
      </c>
      <c r="W55" s="7" t="str">
        <f t="shared" si="30"/>
        <v/>
      </c>
      <c r="X55" s="10" t="str">
        <f t="shared" si="18"/>
        <v/>
      </c>
      <c r="Y55" s="10" t="str">
        <f t="shared" si="19"/>
        <v/>
      </c>
      <c r="Z55" s="257" t="str">
        <f t="shared" si="15"/>
        <v/>
      </c>
      <c r="AA55" s="263" t="str">
        <f t="shared" si="20"/>
        <v/>
      </c>
      <c r="AB55" s="264" t="str">
        <f t="shared" si="21"/>
        <v/>
      </c>
      <c r="AC55" s="7" t="str">
        <f t="shared" si="22"/>
        <v/>
      </c>
      <c r="AD55" s="7" t="str">
        <f t="shared" si="23"/>
        <v/>
      </c>
      <c r="AE55" s="7" t="str">
        <f t="shared" si="24"/>
        <v/>
      </c>
      <c r="AF55" s="91" t="str">
        <f t="shared" si="16"/>
        <v/>
      </c>
      <c r="AG55" s="59"/>
      <c r="AH55" s="502"/>
      <c r="AI55" s="60" t="str">
        <f t="shared" si="25"/>
        <v/>
      </c>
    </row>
    <row r="56" spans="1:35" s="3" customFormat="1" ht="15.95">
      <c r="A56" s="8">
        <v>47</v>
      </c>
      <c r="B56" s="236"/>
      <c r="C56" s="89" t="str">
        <f>IF(B56="","",'0-Présentation typeaction'!$B$16)</f>
        <v/>
      </c>
      <c r="D56" s="248"/>
      <c r="E56" s="248"/>
      <c r="F56" s="240"/>
      <c r="G56" s="167"/>
      <c r="H56" s="6"/>
      <c r="I56" s="6"/>
      <c r="J56" s="399" t="str">
        <f t="shared" si="17"/>
        <v/>
      </c>
      <c r="K56" s="498"/>
      <c r="L56" s="262"/>
      <c r="M56" s="11"/>
      <c r="N56" s="11"/>
      <c r="O56" s="5"/>
      <c r="P56" s="399" t="str">
        <f t="shared" si="7"/>
        <v/>
      </c>
      <c r="Q56" s="294"/>
      <c r="R56" s="7" t="str">
        <f t="shared" si="26"/>
        <v/>
      </c>
      <c r="S56" s="7" t="str">
        <f t="shared" si="27"/>
        <v/>
      </c>
      <c r="T56" s="22" t="str">
        <f t="shared" si="28"/>
        <v/>
      </c>
      <c r="U56" s="89" t="str">
        <f t="shared" si="11"/>
        <v/>
      </c>
      <c r="V56" s="7" t="str">
        <f t="shared" si="29"/>
        <v/>
      </c>
      <c r="W56" s="7" t="str">
        <f t="shared" si="30"/>
        <v/>
      </c>
      <c r="X56" s="10" t="str">
        <f t="shared" si="18"/>
        <v/>
      </c>
      <c r="Y56" s="10" t="str">
        <f t="shared" si="19"/>
        <v/>
      </c>
      <c r="Z56" s="257" t="str">
        <f t="shared" si="15"/>
        <v/>
      </c>
      <c r="AA56" s="263" t="str">
        <f t="shared" si="20"/>
        <v/>
      </c>
      <c r="AB56" s="264" t="str">
        <f t="shared" si="21"/>
        <v/>
      </c>
      <c r="AC56" s="7" t="str">
        <f t="shared" si="22"/>
        <v/>
      </c>
      <c r="AD56" s="7" t="str">
        <f t="shared" si="23"/>
        <v/>
      </c>
      <c r="AE56" s="7" t="str">
        <f t="shared" si="24"/>
        <v/>
      </c>
      <c r="AF56" s="91" t="str">
        <f t="shared" si="16"/>
        <v/>
      </c>
      <c r="AG56" s="59"/>
      <c r="AH56" s="502"/>
      <c r="AI56" s="60" t="str">
        <f t="shared" si="25"/>
        <v/>
      </c>
    </row>
    <row r="57" spans="1:35" s="3" customFormat="1" ht="15.95">
      <c r="A57" s="8">
        <v>48</v>
      </c>
      <c r="B57" s="236"/>
      <c r="C57" s="89" t="str">
        <f>IF(B57="","",'0-Présentation typeaction'!$B$16)</f>
        <v/>
      </c>
      <c r="D57" s="248"/>
      <c r="E57" s="248"/>
      <c r="F57" s="240"/>
      <c r="G57" s="167"/>
      <c r="H57" s="6"/>
      <c r="I57" s="6"/>
      <c r="J57" s="399" t="str">
        <f t="shared" si="17"/>
        <v/>
      </c>
      <c r="K57" s="498"/>
      <c r="L57" s="262"/>
      <c r="M57" s="11"/>
      <c r="N57" s="11"/>
      <c r="O57" s="5"/>
      <c r="P57" s="399" t="str">
        <f t="shared" si="7"/>
        <v/>
      </c>
      <c r="Q57" s="294"/>
      <c r="R57" s="7" t="str">
        <f t="shared" si="26"/>
        <v/>
      </c>
      <c r="S57" s="7" t="str">
        <f t="shared" si="27"/>
        <v/>
      </c>
      <c r="T57" s="22" t="str">
        <f t="shared" si="28"/>
        <v/>
      </c>
      <c r="U57" s="89" t="str">
        <f t="shared" si="11"/>
        <v/>
      </c>
      <c r="V57" s="7" t="str">
        <f t="shared" si="29"/>
        <v/>
      </c>
      <c r="W57" s="7" t="str">
        <f t="shared" si="30"/>
        <v/>
      </c>
      <c r="X57" s="10" t="str">
        <f t="shared" si="18"/>
        <v/>
      </c>
      <c r="Y57" s="10" t="str">
        <f t="shared" si="19"/>
        <v/>
      </c>
      <c r="Z57" s="257" t="str">
        <f t="shared" si="15"/>
        <v/>
      </c>
      <c r="AA57" s="263" t="str">
        <f t="shared" si="20"/>
        <v/>
      </c>
      <c r="AB57" s="264" t="str">
        <f t="shared" si="21"/>
        <v/>
      </c>
      <c r="AC57" s="7" t="str">
        <f t="shared" si="22"/>
        <v/>
      </c>
      <c r="AD57" s="7" t="str">
        <f t="shared" si="23"/>
        <v/>
      </c>
      <c r="AE57" s="7" t="str">
        <f t="shared" si="24"/>
        <v/>
      </c>
      <c r="AF57" s="91" t="str">
        <f t="shared" si="16"/>
        <v/>
      </c>
      <c r="AG57" s="59"/>
      <c r="AH57" s="502"/>
      <c r="AI57" s="60" t="str">
        <f t="shared" si="25"/>
        <v/>
      </c>
    </row>
    <row r="58" spans="1:35" s="3" customFormat="1" ht="15.95">
      <c r="A58" s="8">
        <v>49</v>
      </c>
      <c r="B58" s="236"/>
      <c r="C58" s="89" t="str">
        <f>IF(B58="","",'0-Présentation typeaction'!$B$16)</f>
        <v/>
      </c>
      <c r="D58" s="248"/>
      <c r="E58" s="248"/>
      <c r="F58" s="240"/>
      <c r="G58" s="167"/>
      <c r="H58" s="6"/>
      <c r="I58" s="6"/>
      <c r="J58" s="399" t="str">
        <f t="shared" si="17"/>
        <v/>
      </c>
      <c r="K58" s="498"/>
      <c r="L58" s="262"/>
      <c r="M58" s="11"/>
      <c r="N58" s="11"/>
      <c r="O58" s="5"/>
      <c r="P58" s="399" t="str">
        <f t="shared" si="7"/>
        <v/>
      </c>
      <c r="Q58" s="294"/>
      <c r="R58" s="7" t="str">
        <f t="shared" si="26"/>
        <v/>
      </c>
      <c r="S58" s="7" t="str">
        <f t="shared" si="27"/>
        <v/>
      </c>
      <c r="T58" s="22" t="str">
        <f t="shared" si="28"/>
        <v/>
      </c>
      <c r="U58" s="89" t="str">
        <f t="shared" si="11"/>
        <v/>
      </c>
      <c r="V58" s="7" t="str">
        <f t="shared" si="29"/>
        <v/>
      </c>
      <c r="W58" s="7" t="str">
        <f t="shared" si="30"/>
        <v/>
      </c>
      <c r="X58" s="10" t="str">
        <f t="shared" si="18"/>
        <v/>
      </c>
      <c r="Y58" s="10" t="str">
        <f t="shared" si="19"/>
        <v/>
      </c>
      <c r="Z58" s="257" t="str">
        <f t="shared" si="15"/>
        <v/>
      </c>
      <c r="AA58" s="263" t="str">
        <f t="shared" si="20"/>
        <v/>
      </c>
      <c r="AB58" s="264" t="str">
        <f t="shared" si="21"/>
        <v/>
      </c>
      <c r="AC58" s="7" t="str">
        <f t="shared" si="22"/>
        <v/>
      </c>
      <c r="AD58" s="7" t="str">
        <f t="shared" si="23"/>
        <v/>
      </c>
      <c r="AE58" s="7" t="str">
        <f t="shared" si="24"/>
        <v/>
      </c>
      <c r="AF58" s="91" t="str">
        <f t="shared" si="16"/>
        <v/>
      </c>
      <c r="AG58" s="59"/>
      <c r="AH58" s="502"/>
      <c r="AI58" s="60" t="str">
        <f t="shared" si="25"/>
        <v/>
      </c>
    </row>
    <row r="59" spans="1:35" s="3" customFormat="1" ht="15.95">
      <c r="A59" s="8">
        <v>50</v>
      </c>
      <c r="B59" s="236"/>
      <c r="C59" s="89" t="str">
        <f>IF(B59="","",'0-Présentation typeaction'!$B$16)</f>
        <v/>
      </c>
      <c r="D59" s="248"/>
      <c r="E59" s="248"/>
      <c r="F59" s="240"/>
      <c r="G59" s="167"/>
      <c r="H59" s="6"/>
      <c r="I59" s="6"/>
      <c r="J59" s="399" t="str">
        <f t="shared" si="17"/>
        <v/>
      </c>
      <c r="K59" s="498"/>
      <c r="L59" s="262"/>
      <c r="M59" s="11"/>
      <c r="N59" s="11"/>
      <c r="O59" s="5"/>
      <c r="P59" s="399" t="str">
        <f t="shared" si="7"/>
        <v/>
      </c>
      <c r="Q59" s="294"/>
      <c r="R59" s="7" t="str">
        <f t="shared" si="26"/>
        <v/>
      </c>
      <c r="S59" s="7" t="str">
        <f t="shared" si="27"/>
        <v/>
      </c>
      <c r="T59" s="22" t="str">
        <f t="shared" si="28"/>
        <v/>
      </c>
      <c r="U59" s="89" t="str">
        <f t="shared" si="11"/>
        <v/>
      </c>
      <c r="V59" s="7" t="str">
        <f t="shared" si="29"/>
        <v/>
      </c>
      <c r="W59" s="7" t="str">
        <f t="shared" si="30"/>
        <v/>
      </c>
      <c r="X59" s="10" t="str">
        <f t="shared" si="18"/>
        <v/>
      </c>
      <c r="Y59" s="10" t="str">
        <f t="shared" si="19"/>
        <v/>
      </c>
      <c r="Z59" s="257" t="str">
        <f t="shared" si="15"/>
        <v/>
      </c>
      <c r="AA59" s="263" t="str">
        <f t="shared" si="20"/>
        <v/>
      </c>
      <c r="AB59" s="264" t="str">
        <f t="shared" si="21"/>
        <v/>
      </c>
      <c r="AC59" s="7" t="str">
        <f t="shared" si="22"/>
        <v/>
      </c>
      <c r="AD59" s="7" t="str">
        <f t="shared" si="23"/>
        <v/>
      </c>
      <c r="AE59" s="7" t="str">
        <f t="shared" si="24"/>
        <v/>
      </c>
      <c r="AF59" s="91" t="str">
        <f t="shared" si="16"/>
        <v/>
      </c>
      <c r="AG59" s="59"/>
      <c r="AH59" s="502"/>
      <c r="AI59" s="60" t="str">
        <f t="shared" si="25"/>
        <v/>
      </c>
    </row>
    <row r="60" spans="1:35" s="3" customFormat="1" ht="15.95">
      <c r="A60" s="8">
        <v>51</v>
      </c>
      <c r="B60" s="236"/>
      <c r="C60" s="89" t="str">
        <f>IF(B60="","",'0-Présentation typeaction'!$B$16)</f>
        <v/>
      </c>
      <c r="D60" s="248"/>
      <c r="E60" s="248"/>
      <c r="F60" s="240"/>
      <c r="G60" s="167"/>
      <c r="H60" s="6"/>
      <c r="I60" s="6"/>
      <c r="J60" s="399" t="str">
        <f t="shared" si="17"/>
        <v/>
      </c>
      <c r="K60" s="498"/>
      <c r="L60" s="262"/>
      <c r="M60" s="11"/>
      <c r="N60" s="11"/>
      <c r="O60" s="5"/>
      <c r="P60" s="399" t="str">
        <f t="shared" si="7"/>
        <v/>
      </c>
      <c r="Q60" s="294"/>
      <c r="R60" s="7" t="str">
        <f t="shared" si="26"/>
        <v/>
      </c>
      <c r="S60" s="7" t="str">
        <f t="shared" si="27"/>
        <v/>
      </c>
      <c r="T60" s="22" t="str">
        <f t="shared" si="28"/>
        <v/>
      </c>
      <c r="U60" s="89" t="str">
        <f t="shared" si="11"/>
        <v/>
      </c>
      <c r="V60" s="7" t="str">
        <f t="shared" si="29"/>
        <v/>
      </c>
      <c r="W60" s="7" t="str">
        <f t="shared" si="30"/>
        <v/>
      </c>
      <c r="X60" s="10" t="str">
        <f t="shared" si="18"/>
        <v/>
      </c>
      <c r="Y60" s="10" t="str">
        <f t="shared" si="19"/>
        <v/>
      </c>
      <c r="Z60" s="257" t="str">
        <f t="shared" si="15"/>
        <v/>
      </c>
      <c r="AA60" s="263" t="str">
        <f t="shared" si="20"/>
        <v/>
      </c>
      <c r="AB60" s="264" t="str">
        <f t="shared" si="21"/>
        <v/>
      </c>
      <c r="AC60" s="7" t="str">
        <f t="shared" si="22"/>
        <v/>
      </c>
      <c r="AD60" s="7" t="str">
        <f t="shared" si="23"/>
        <v/>
      </c>
      <c r="AE60" s="7" t="str">
        <f t="shared" si="24"/>
        <v/>
      </c>
      <c r="AF60" s="91" t="str">
        <f t="shared" si="16"/>
        <v/>
      </c>
      <c r="AG60" s="59"/>
      <c r="AH60" s="502"/>
      <c r="AI60" s="60" t="str">
        <f t="shared" si="25"/>
        <v/>
      </c>
    </row>
    <row r="61" spans="1:35" s="3" customFormat="1" ht="15.95">
      <c r="A61" s="8">
        <v>52</v>
      </c>
      <c r="B61" s="236"/>
      <c r="C61" s="89" t="str">
        <f>IF(B61="","",'0-Présentation typeaction'!$B$16)</f>
        <v/>
      </c>
      <c r="D61" s="248"/>
      <c r="E61" s="248"/>
      <c r="F61" s="240"/>
      <c r="G61" s="167"/>
      <c r="H61" s="6"/>
      <c r="I61" s="6"/>
      <c r="J61" s="399" t="str">
        <f t="shared" si="17"/>
        <v/>
      </c>
      <c r="K61" s="498"/>
      <c r="L61" s="262"/>
      <c r="M61" s="11"/>
      <c r="N61" s="11"/>
      <c r="O61" s="5"/>
      <c r="P61" s="399" t="str">
        <f t="shared" si="7"/>
        <v/>
      </c>
      <c r="Q61" s="294"/>
      <c r="R61" s="7" t="str">
        <f t="shared" si="26"/>
        <v/>
      </c>
      <c r="S61" s="7" t="str">
        <f t="shared" si="27"/>
        <v/>
      </c>
      <c r="T61" s="22" t="str">
        <f t="shared" si="28"/>
        <v/>
      </c>
      <c r="U61" s="89" t="str">
        <f t="shared" si="11"/>
        <v/>
      </c>
      <c r="V61" s="7" t="str">
        <f t="shared" si="29"/>
        <v/>
      </c>
      <c r="W61" s="7" t="str">
        <f t="shared" si="30"/>
        <v/>
      </c>
      <c r="X61" s="10" t="str">
        <f t="shared" si="18"/>
        <v/>
      </c>
      <c r="Y61" s="10" t="str">
        <f t="shared" si="19"/>
        <v/>
      </c>
      <c r="Z61" s="257" t="str">
        <f t="shared" si="15"/>
        <v/>
      </c>
      <c r="AA61" s="263" t="str">
        <f t="shared" si="20"/>
        <v/>
      </c>
      <c r="AB61" s="264" t="str">
        <f t="shared" si="21"/>
        <v/>
      </c>
      <c r="AC61" s="7" t="str">
        <f t="shared" si="22"/>
        <v/>
      </c>
      <c r="AD61" s="7" t="str">
        <f t="shared" si="23"/>
        <v/>
      </c>
      <c r="AE61" s="7" t="str">
        <f t="shared" si="24"/>
        <v/>
      </c>
      <c r="AF61" s="91" t="str">
        <f t="shared" si="16"/>
        <v/>
      </c>
      <c r="AG61" s="59"/>
      <c r="AH61" s="502"/>
      <c r="AI61" s="60" t="str">
        <f t="shared" si="25"/>
        <v/>
      </c>
    </row>
    <row r="62" spans="1:35" s="3" customFormat="1" ht="15.95">
      <c r="A62" s="8">
        <v>53</v>
      </c>
      <c r="B62" s="236"/>
      <c r="C62" s="89" t="str">
        <f>IF(B62="","",'0-Présentation typeaction'!$B$16)</f>
        <v/>
      </c>
      <c r="D62" s="248"/>
      <c r="E62" s="248"/>
      <c r="F62" s="240"/>
      <c r="G62" s="167"/>
      <c r="H62" s="6"/>
      <c r="I62" s="6"/>
      <c r="J62" s="399" t="str">
        <f t="shared" si="17"/>
        <v/>
      </c>
      <c r="K62" s="498"/>
      <c r="L62" s="262"/>
      <c r="M62" s="11"/>
      <c r="N62" s="11"/>
      <c r="O62" s="5"/>
      <c r="P62" s="399" t="str">
        <f t="shared" si="7"/>
        <v/>
      </c>
      <c r="Q62" s="294"/>
      <c r="R62" s="7" t="str">
        <f t="shared" si="26"/>
        <v/>
      </c>
      <c r="S62" s="7" t="str">
        <f t="shared" si="27"/>
        <v/>
      </c>
      <c r="T62" s="22" t="str">
        <f t="shared" si="28"/>
        <v/>
      </c>
      <c r="U62" s="89" t="str">
        <f t="shared" si="11"/>
        <v/>
      </c>
      <c r="V62" s="7" t="str">
        <f t="shared" si="29"/>
        <v/>
      </c>
      <c r="W62" s="7" t="str">
        <f t="shared" si="30"/>
        <v/>
      </c>
      <c r="X62" s="10" t="str">
        <f t="shared" si="18"/>
        <v/>
      </c>
      <c r="Y62" s="10" t="str">
        <f t="shared" si="19"/>
        <v/>
      </c>
      <c r="Z62" s="257" t="str">
        <f t="shared" si="15"/>
        <v/>
      </c>
      <c r="AA62" s="263" t="str">
        <f t="shared" si="20"/>
        <v/>
      </c>
      <c r="AB62" s="264" t="str">
        <f t="shared" si="21"/>
        <v/>
      </c>
      <c r="AC62" s="7" t="str">
        <f t="shared" si="22"/>
        <v/>
      </c>
      <c r="AD62" s="7" t="str">
        <f t="shared" si="23"/>
        <v/>
      </c>
      <c r="AE62" s="7" t="str">
        <f t="shared" si="24"/>
        <v/>
      </c>
      <c r="AF62" s="91" t="str">
        <f t="shared" si="16"/>
        <v/>
      </c>
      <c r="AG62" s="59"/>
      <c r="AH62" s="502"/>
      <c r="AI62" s="60" t="str">
        <f t="shared" si="25"/>
        <v/>
      </c>
    </row>
    <row r="63" spans="1:35" s="3" customFormat="1" ht="15.95">
      <c r="A63" s="8">
        <v>54</v>
      </c>
      <c r="B63" s="236"/>
      <c r="C63" s="89" t="str">
        <f>IF(B63="","",'0-Présentation typeaction'!$B$16)</f>
        <v/>
      </c>
      <c r="D63" s="248"/>
      <c r="E63" s="248"/>
      <c r="F63" s="240"/>
      <c r="G63" s="167"/>
      <c r="H63" s="6"/>
      <c r="I63" s="6"/>
      <c r="J63" s="399" t="str">
        <f t="shared" si="17"/>
        <v/>
      </c>
      <c r="K63" s="498"/>
      <c r="L63" s="262"/>
      <c r="M63" s="11"/>
      <c r="N63" s="11"/>
      <c r="O63" s="5"/>
      <c r="P63" s="399" t="str">
        <f t="shared" si="7"/>
        <v/>
      </c>
      <c r="Q63" s="294"/>
      <c r="R63" s="7" t="str">
        <f t="shared" si="26"/>
        <v/>
      </c>
      <c r="S63" s="7" t="str">
        <f t="shared" si="27"/>
        <v/>
      </c>
      <c r="T63" s="22" t="str">
        <f t="shared" si="28"/>
        <v/>
      </c>
      <c r="U63" s="89" t="str">
        <f t="shared" si="11"/>
        <v/>
      </c>
      <c r="V63" s="7" t="str">
        <f t="shared" si="29"/>
        <v/>
      </c>
      <c r="W63" s="7" t="str">
        <f t="shared" si="30"/>
        <v/>
      </c>
      <c r="X63" s="10" t="str">
        <f t="shared" si="18"/>
        <v/>
      </c>
      <c r="Y63" s="10" t="str">
        <f t="shared" si="19"/>
        <v/>
      </c>
      <c r="Z63" s="257" t="str">
        <f t="shared" si="15"/>
        <v/>
      </c>
      <c r="AA63" s="263" t="str">
        <f t="shared" si="20"/>
        <v/>
      </c>
      <c r="AB63" s="264" t="str">
        <f t="shared" si="21"/>
        <v/>
      </c>
      <c r="AC63" s="7" t="str">
        <f t="shared" si="22"/>
        <v/>
      </c>
      <c r="AD63" s="7" t="str">
        <f t="shared" si="23"/>
        <v/>
      </c>
      <c r="AE63" s="7" t="str">
        <f t="shared" si="24"/>
        <v/>
      </c>
      <c r="AF63" s="91" t="str">
        <f t="shared" si="16"/>
        <v/>
      </c>
      <c r="AG63" s="59"/>
      <c r="AH63" s="502"/>
      <c r="AI63" s="60" t="str">
        <f t="shared" si="25"/>
        <v/>
      </c>
    </row>
    <row r="64" spans="1:35" s="3" customFormat="1" ht="15.95">
      <c r="A64" s="8">
        <v>55</v>
      </c>
      <c r="B64" s="236"/>
      <c r="C64" s="89" t="str">
        <f>IF(B64="","",'0-Présentation typeaction'!$B$16)</f>
        <v/>
      </c>
      <c r="D64" s="248"/>
      <c r="E64" s="248"/>
      <c r="F64" s="240"/>
      <c r="G64" s="167"/>
      <c r="H64" s="6"/>
      <c r="I64" s="6"/>
      <c r="J64" s="399" t="str">
        <f t="shared" si="17"/>
        <v/>
      </c>
      <c r="K64" s="498"/>
      <c r="L64" s="262"/>
      <c r="M64" s="11"/>
      <c r="N64" s="11"/>
      <c r="O64" s="5"/>
      <c r="P64" s="399" t="str">
        <f t="shared" si="7"/>
        <v/>
      </c>
      <c r="Q64" s="294"/>
      <c r="R64" s="7" t="str">
        <f t="shared" si="26"/>
        <v/>
      </c>
      <c r="S64" s="7" t="str">
        <f t="shared" si="27"/>
        <v/>
      </c>
      <c r="T64" s="22" t="str">
        <f t="shared" si="28"/>
        <v/>
      </c>
      <c r="U64" s="89" t="str">
        <f t="shared" si="11"/>
        <v/>
      </c>
      <c r="V64" s="7" t="str">
        <f t="shared" si="29"/>
        <v/>
      </c>
      <c r="W64" s="7" t="str">
        <f t="shared" si="30"/>
        <v/>
      </c>
      <c r="X64" s="10" t="str">
        <f t="shared" si="18"/>
        <v/>
      </c>
      <c r="Y64" s="10" t="str">
        <f t="shared" si="19"/>
        <v/>
      </c>
      <c r="Z64" s="257" t="str">
        <f t="shared" si="15"/>
        <v/>
      </c>
      <c r="AA64" s="263" t="str">
        <f t="shared" si="20"/>
        <v/>
      </c>
      <c r="AB64" s="264" t="str">
        <f t="shared" si="21"/>
        <v/>
      </c>
      <c r="AC64" s="7" t="str">
        <f t="shared" si="22"/>
        <v/>
      </c>
      <c r="AD64" s="7" t="str">
        <f t="shared" si="23"/>
        <v/>
      </c>
      <c r="AE64" s="7" t="str">
        <f t="shared" si="24"/>
        <v/>
      </c>
      <c r="AF64" s="91" t="str">
        <f t="shared" si="16"/>
        <v/>
      </c>
      <c r="AG64" s="59"/>
      <c r="AH64" s="502"/>
      <c r="AI64" s="60" t="str">
        <f t="shared" si="25"/>
        <v/>
      </c>
    </row>
    <row r="65" spans="1:35" s="3" customFormat="1" ht="15.95">
      <c r="A65" s="8">
        <v>56</v>
      </c>
      <c r="B65" s="236"/>
      <c r="C65" s="89" t="str">
        <f>IF(B65="","",'0-Présentation typeaction'!$B$16)</f>
        <v/>
      </c>
      <c r="D65" s="248"/>
      <c r="E65" s="248"/>
      <c r="F65" s="240"/>
      <c r="G65" s="167"/>
      <c r="H65" s="6"/>
      <c r="I65" s="6"/>
      <c r="J65" s="399" t="str">
        <f t="shared" si="17"/>
        <v/>
      </c>
      <c r="K65" s="498"/>
      <c r="L65" s="262"/>
      <c r="M65" s="11"/>
      <c r="N65" s="11"/>
      <c r="O65" s="5"/>
      <c r="P65" s="399" t="str">
        <f t="shared" si="7"/>
        <v/>
      </c>
      <c r="Q65" s="294"/>
      <c r="R65" s="7" t="str">
        <f t="shared" si="26"/>
        <v/>
      </c>
      <c r="S65" s="7" t="str">
        <f t="shared" si="27"/>
        <v/>
      </c>
      <c r="T65" s="22" t="str">
        <f t="shared" si="28"/>
        <v/>
      </c>
      <c r="U65" s="89" t="str">
        <f t="shared" si="11"/>
        <v/>
      </c>
      <c r="V65" s="7" t="str">
        <f t="shared" si="29"/>
        <v/>
      </c>
      <c r="W65" s="7" t="str">
        <f t="shared" si="30"/>
        <v/>
      </c>
      <c r="X65" s="10" t="str">
        <f t="shared" si="18"/>
        <v/>
      </c>
      <c r="Y65" s="10" t="str">
        <f t="shared" si="19"/>
        <v/>
      </c>
      <c r="Z65" s="257" t="str">
        <f t="shared" si="15"/>
        <v/>
      </c>
      <c r="AA65" s="263" t="str">
        <f t="shared" si="20"/>
        <v/>
      </c>
      <c r="AB65" s="264" t="str">
        <f t="shared" si="21"/>
        <v/>
      </c>
      <c r="AC65" s="7" t="str">
        <f t="shared" si="22"/>
        <v/>
      </c>
      <c r="AD65" s="7" t="str">
        <f t="shared" si="23"/>
        <v/>
      </c>
      <c r="AE65" s="7" t="str">
        <f t="shared" si="24"/>
        <v/>
      </c>
      <c r="AF65" s="91" t="str">
        <f t="shared" si="16"/>
        <v/>
      </c>
      <c r="AG65" s="59"/>
      <c r="AH65" s="502"/>
      <c r="AI65" s="60" t="str">
        <f t="shared" si="25"/>
        <v/>
      </c>
    </row>
    <row r="66" spans="1:35" s="3" customFormat="1" ht="15.95">
      <c r="A66" s="8">
        <v>57</v>
      </c>
      <c r="B66" s="236"/>
      <c r="C66" s="89" t="str">
        <f>IF(B66="","",'0-Présentation typeaction'!$B$16)</f>
        <v/>
      </c>
      <c r="D66" s="248"/>
      <c r="E66" s="248"/>
      <c r="F66" s="240"/>
      <c r="G66" s="167"/>
      <c r="H66" s="6"/>
      <c r="I66" s="6"/>
      <c r="J66" s="399" t="str">
        <f t="shared" si="17"/>
        <v/>
      </c>
      <c r="K66" s="498"/>
      <c r="L66" s="262"/>
      <c r="M66" s="11"/>
      <c r="N66" s="11"/>
      <c r="O66" s="5"/>
      <c r="P66" s="399" t="str">
        <f t="shared" si="7"/>
        <v/>
      </c>
      <c r="Q66" s="294"/>
      <c r="R66" s="7" t="str">
        <f t="shared" si="26"/>
        <v/>
      </c>
      <c r="S66" s="7" t="str">
        <f t="shared" si="27"/>
        <v/>
      </c>
      <c r="T66" s="22" t="str">
        <f t="shared" si="28"/>
        <v/>
      </c>
      <c r="U66" s="89" t="str">
        <f t="shared" si="11"/>
        <v/>
      </c>
      <c r="V66" s="7" t="str">
        <f t="shared" si="29"/>
        <v/>
      </c>
      <c r="W66" s="7" t="str">
        <f t="shared" si="30"/>
        <v/>
      </c>
      <c r="X66" s="10" t="str">
        <f t="shared" si="18"/>
        <v/>
      </c>
      <c r="Y66" s="10" t="str">
        <f t="shared" si="19"/>
        <v/>
      </c>
      <c r="Z66" s="257" t="str">
        <f t="shared" si="15"/>
        <v/>
      </c>
      <c r="AA66" s="263" t="str">
        <f t="shared" si="20"/>
        <v/>
      </c>
      <c r="AB66" s="264" t="str">
        <f t="shared" si="21"/>
        <v/>
      </c>
      <c r="AC66" s="7" t="str">
        <f t="shared" si="22"/>
        <v/>
      </c>
      <c r="AD66" s="7" t="str">
        <f t="shared" si="23"/>
        <v/>
      </c>
      <c r="AE66" s="7" t="str">
        <f t="shared" si="24"/>
        <v/>
      </c>
      <c r="AF66" s="91" t="str">
        <f t="shared" si="16"/>
        <v/>
      </c>
      <c r="AG66" s="59"/>
      <c r="AH66" s="502"/>
      <c r="AI66" s="60" t="str">
        <f t="shared" si="25"/>
        <v/>
      </c>
    </row>
    <row r="67" spans="1:35" s="3" customFormat="1" ht="15.95">
      <c r="A67" s="8">
        <v>58</v>
      </c>
      <c r="B67" s="236"/>
      <c r="C67" s="89" t="str">
        <f>IF(B67="","",'0-Présentation typeaction'!$B$16)</f>
        <v/>
      </c>
      <c r="D67" s="248"/>
      <c r="E67" s="248"/>
      <c r="F67" s="240"/>
      <c r="G67" s="167"/>
      <c r="H67" s="6"/>
      <c r="I67" s="6"/>
      <c r="J67" s="399" t="str">
        <f t="shared" si="17"/>
        <v/>
      </c>
      <c r="K67" s="498"/>
      <c r="L67" s="262"/>
      <c r="M67" s="11"/>
      <c r="N67" s="11"/>
      <c r="O67" s="5"/>
      <c r="P67" s="399" t="str">
        <f t="shared" si="7"/>
        <v/>
      </c>
      <c r="Q67" s="294"/>
      <c r="R67" s="7" t="str">
        <f t="shared" si="26"/>
        <v/>
      </c>
      <c r="S67" s="7" t="str">
        <f t="shared" si="27"/>
        <v/>
      </c>
      <c r="T67" s="22" t="str">
        <f t="shared" si="28"/>
        <v/>
      </c>
      <c r="U67" s="89" t="str">
        <f t="shared" si="11"/>
        <v/>
      </c>
      <c r="V67" s="7" t="str">
        <f t="shared" si="29"/>
        <v/>
      </c>
      <c r="W67" s="7" t="str">
        <f t="shared" si="30"/>
        <v/>
      </c>
      <c r="X67" s="10" t="str">
        <f t="shared" si="18"/>
        <v/>
      </c>
      <c r="Y67" s="10" t="str">
        <f t="shared" si="19"/>
        <v/>
      </c>
      <c r="Z67" s="257" t="str">
        <f t="shared" si="15"/>
        <v/>
      </c>
      <c r="AA67" s="263" t="str">
        <f t="shared" si="20"/>
        <v/>
      </c>
      <c r="AB67" s="264" t="str">
        <f t="shared" si="21"/>
        <v/>
      </c>
      <c r="AC67" s="7" t="str">
        <f t="shared" si="22"/>
        <v/>
      </c>
      <c r="AD67" s="7" t="str">
        <f t="shared" si="23"/>
        <v/>
      </c>
      <c r="AE67" s="7" t="str">
        <f t="shared" si="24"/>
        <v/>
      </c>
      <c r="AF67" s="91" t="str">
        <f t="shared" si="16"/>
        <v/>
      </c>
      <c r="AG67" s="59"/>
      <c r="AH67" s="502"/>
      <c r="AI67" s="60" t="str">
        <f t="shared" si="25"/>
        <v/>
      </c>
    </row>
    <row r="68" spans="1:35" s="3" customFormat="1" ht="15.95">
      <c r="A68" s="8">
        <v>59</v>
      </c>
      <c r="B68" s="236"/>
      <c r="C68" s="89" t="str">
        <f>IF(B68="","",'0-Présentation typeaction'!$B$16)</f>
        <v/>
      </c>
      <c r="D68" s="248"/>
      <c r="E68" s="248"/>
      <c r="F68" s="240"/>
      <c r="G68" s="167"/>
      <c r="H68" s="6"/>
      <c r="I68" s="6"/>
      <c r="J68" s="399" t="str">
        <f t="shared" si="17"/>
        <v/>
      </c>
      <c r="K68" s="498"/>
      <c r="L68" s="262"/>
      <c r="M68" s="11"/>
      <c r="N68" s="11"/>
      <c r="O68" s="5"/>
      <c r="P68" s="399" t="str">
        <f t="shared" si="7"/>
        <v/>
      </c>
      <c r="Q68" s="294"/>
      <c r="R68" s="7" t="str">
        <f t="shared" si="26"/>
        <v/>
      </c>
      <c r="S68" s="7" t="str">
        <f t="shared" si="27"/>
        <v/>
      </c>
      <c r="T68" s="22" t="str">
        <f t="shared" si="28"/>
        <v/>
      </c>
      <c r="U68" s="89" t="str">
        <f t="shared" si="11"/>
        <v/>
      </c>
      <c r="V68" s="7" t="str">
        <f t="shared" si="29"/>
        <v/>
      </c>
      <c r="W68" s="7" t="str">
        <f t="shared" si="30"/>
        <v/>
      </c>
      <c r="X68" s="10" t="str">
        <f t="shared" si="18"/>
        <v/>
      </c>
      <c r="Y68" s="10" t="str">
        <f t="shared" si="19"/>
        <v/>
      </c>
      <c r="Z68" s="257" t="str">
        <f t="shared" si="15"/>
        <v/>
      </c>
      <c r="AA68" s="263" t="str">
        <f t="shared" si="20"/>
        <v/>
      </c>
      <c r="AB68" s="264" t="str">
        <f t="shared" si="21"/>
        <v/>
      </c>
      <c r="AC68" s="7" t="str">
        <f t="shared" si="22"/>
        <v/>
      </c>
      <c r="AD68" s="7" t="str">
        <f t="shared" si="23"/>
        <v/>
      </c>
      <c r="AE68" s="7" t="str">
        <f t="shared" si="24"/>
        <v/>
      </c>
      <c r="AF68" s="91" t="str">
        <f t="shared" si="16"/>
        <v/>
      </c>
      <c r="AG68" s="59"/>
      <c r="AH68" s="502"/>
      <c r="AI68" s="60" t="str">
        <f t="shared" si="25"/>
        <v/>
      </c>
    </row>
    <row r="69" spans="1:35" s="3" customFormat="1" ht="15.95">
      <c r="A69" s="241">
        <v>60</v>
      </c>
      <c r="B69" s="236"/>
      <c r="C69" s="89" t="str">
        <f>IF(B69="","",'0-Présentation typeaction'!$B$16)</f>
        <v/>
      </c>
      <c r="D69" s="248"/>
      <c r="E69" s="248"/>
      <c r="F69" s="240"/>
      <c r="G69" s="167"/>
      <c r="H69" s="6"/>
      <c r="I69" s="6"/>
      <c r="J69" s="399" t="str">
        <f t="shared" si="17"/>
        <v/>
      </c>
      <c r="K69" s="498"/>
      <c r="L69" s="262"/>
      <c r="M69" s="11"/>
      <c r="N69" s="11"/>
      <c r="O69" s="5"/>
      <c r="P69" s="399" t="str">
        <f t="shared" si="7"/>
        <v/>
      </c>
      <c r="Q69" s="294"/>
      <c r="R69" s="7" t="str">
        <f t="shared" si="26"/>
        <v/>
      </c>
      <c r="S69" s="7" t="str">
        <f t="shared" si="27"/>
        <v/>
      </c>
      <c r="T69" s="22" t="str">
        <f t="shared" si="28"/>
        <v/>
      </c>
      <c r="U69" s="89" t="str">
        <f t="shared" si="11"/>
        <v/>
      </c>
      <c r="V69" s="7" t="str">
        <f t="shared" si="29"/>
        <v/>
      </c>
      <c r="W69" s="7" t="str">
        <f t="shared" si="30"/>
        <v/>
      </c>
      <c r="X69" s="10" t="str">
        <f t="shared" si="18"/>
        <v/>
      </c>
      <c r="Y69" s="10" t="str">
        <f t="shared" si="19"/>
        <v/>
      </c>
      <c r="Z69" s="257" t="str">
        <f t="shared" si="15"/>
        <v/>
      </c>
      <c r="AA69" s="263" t="str">
        <f t="shared" si="20"/>
        <v/>
      </c>
      <c r="AB69" s="264" t="str">
        <f t="shared" si="21"/>
        <v/>
      </c>
      <c r="AC69" s="7" t="str">
        <f t="shared" si="22"/>
        <v/>
      </c>
      <c r="AD69" s="7" t="str">
        <f t="shared" si="23"/>
        <v/>
      </c>
      <c r="AE69" s="7" t="str">
        <f t="shared" si="24"/>
        <v/>
      </c>
      <c r="AF69" s="91" t="str">
        <f t="shared" si="16"/>
        <v/>
      </c>
      <c r="AG69" s="59"/>
      <c r="AH69" s="502"/>
      <c r="AI69" s="60" t="str">
        <f t="shared" si="25"/>
        <v/>
      </c>
    </row>
    <row r="70" spans="1:35" s="3" customFormat="1" ht="15.95">
      <c r="A70" s="241">
        <v>61</v>
      </c>
      <c r="B70" s="242"/>
      <c r="C70" s="89" t="str">
        <f>IF(B70="","",'0-Présentation typeaction'!$B$16)</f>
        <v/>
      </c>
      <c r="D70" s="248"/>
      <c r="E70" s="248"/>
      <c r="F70" s="240"/>
      <c r="G70" s="167"/>
      <c r="H70" s="6"/>
      <c r="I70" s="6"/>
      <c r="J70" s="399" t="str">
        <f t="shared" si="17"/>
        <v/>
      </c>
      <c r="K70" s="498"/>
      <c r="L70" s="262"/>
      <c r="M70" s="11"/>
      <c r="N70" s="11"/>
      <c r="O70" s="5"/>
      <c r="P70" s="399" t="str">
        <f t="shared" si="7"/>
        <v/>
      </c>
      <c r="Q70" s="294"/>
      <c r="R70" s="7" t="str">
        <f t="shared" si="26"/>
        <v/>
      </c>
      <c r="S70" s="7" t="str">
        <f t="shared" si="27"/>
        <v/>
      </c>
      <c r="T70" s="22" t="str">
        <f t="shared" si="28"/>
        <v/>
      </c>
      <c r="U70" s="89" t="str">
        <f t="shared" si="11"/>
        <v/>
      </c>
      <c r="V70" s="7" t="str">
        <f t="shared" si="29"/>
        <v/>
      </c>
      <c r="W70" s="7" t="str">
        <f t="shared" si="30"/>
        <v/>
      </c>
      <c r="X70" s="10" t="str">
        <f t="shared" si="18"/>
        <v/>
      </c>
      <c r="Y70" s="10" t="str">
        <f t="shared" si="19"/>
        <v/>
      </c>
      <c r="Z70" s="257" t="str">
        <f t="shared" si="15"/>
        <v/>
      </c>
      <c r="AA70" s="263" t="str">
        <f t="shared" si="20"/>
        <v/>
      </c>
      <c r="AB70" s="264" t="str">
        <f t="shared" si="21"/>
        <v/>
      </c>
      <c r="AC70" s="7" t="str">
        <f t="shared" si="22"/>
        <v/>
      </c>
      <c r="AD70" s="7" t="str">
        <f t="shared" si="23"/>
        <v/>
      </c>
      <c r="AE70" s="7" t="str">
        <f t="shared" si="24"/>
        <v/>
      </c>
      <c r="AF70" s="91" t="str">
        <f t="shared" si="16"/>
        <v/>
      </c>
      <c r="AG70" s="59"/>
      <c r="AH70" s="502"/>
      <c r="AI70" s="60" t="str">
        <f t="shared" si="25"/>
        <v/>
      </c>
    </row>
    <row r="71" spans="1:35" s="3" customFormat="1" ht="15.95">
      <c r="A71" s="241">
        <v>62</v>
      </c>
      <c r="B71" s="242"/>
      <c r="C71" s="89" t="str">
        <f>IF(B71="","",'0-Présentation typeaction'!$B$16)</f>
        <v/>
      </c>
      <c r="D71" s="248"/>
      <c r="E71" s="248"/>
      <c r="F71" s="240"/>
      <c r="G71" s="167"/>
      <c r="H71" s="6"/>
      <c r="I71" s="6"/>
      <c r="J71" s="399" t="str">
        <f t="shared" si="17"/>
        <v/>
      </c>
      <c r="K71" s="498"/>
      <c r="L71" s="262"/>
      <c r="M71" s="11"/>
      <c r="N71" s="11"/>
      <c r="O71" s="5"/>
      <c r="P71" s="399" t="str">
        <f t="shared" si="7"/>
        <v/>
      </c>
      <c r="Q71" s="294"/>
      <c r="R71" s="7" t="str">
        <f t="shared" si="26"/>
        <v/>
      </c>
      <c r="S71" s="7" t="str">
        <f t="shared" si="27"/>
        <v/>
      </c>
      <c r="T71" s="22" t="str">
        <f t="shared" si="28"/>
        <v/>
      </c>
      <c r="U71" s="89" t="str">
        <f t="shared" si="11"/>
        <v/>
      </c>
      <c r="V71" s="7" t="str">
        <f t="shared" si="29"/>
        <v/>
      </c>
      <c r="W71" s="7" t="str">
        <f t="shared" si="30"/>
        <v/>
      </c>
      <c r="X71" s="10" t="str">
        <f t="shared" si="18"/>
        <v/>
      </c>
      <c r="Y71" s="10" t="str">
        <f t="shared" si="19"/>
        <v/>
      </c>
      <c r="Z71" s="257" t="str">
        <f t="shared" si="15"/>
        <v/>
      </c>
      <c r="AA71" s="263" t="str">
        <f t="shared" si="20"/>
        <v/>
      </c>
      <c r="AB71" s="264" t="str">
        <f t="shared" si="21"/>
        <v/>
      </c>
      <c r="AC71" s="7" t="str">
        <f t="shared" si="22"/>
        <v/>
      </c>
      <c r="AD71" s="7" t="str">
        <f t="shared" si="23"/>
        <v/>
      </c>
      <c r="AE71" s="7" t="str">
        <f t="shared" si="24"/>
        <v/>
      </c>
      <c r="AF71" s="91" t="str">
        <f t="shared" si="16"/>
        <v/>
      </c>
      <c r="AG71" s="59"/>
      <c r="AH71" s="502"/>
      <c r="AI71" s="60" t="str">
        <f t="shared" si="25"/>
        <v/>
      </c>
    </row>
    <row r="72" spans="1:35" s="3" customFormat="1" ht="15.95">
      <c r="A72" s="241">
        <v>63</v>
      </c>
      <c r="B72" s="242"/>
      <c r="C72" s="89" t="str">
        <f>IF(B72="","",'0-Présentation typeaction'!$B$16)</f>
        <v/>
      </c>
      <c r="D72" s="248"/>
      <c r="E72" s="248"/>
      <c r="F72" s="240"/>
      <c r="G72" s="167"/>
      <c r="H72" s="6"/>
      <c r="I72" s="6"/>
      <c r="J72" s="399" t="str">
        <f t="shared" si="17"/>
        <v/>
      </c>
      <c r="K72" s="498"/>
      <c r="L72" s="262"/>
      <c r="M72" s="11"/>
      <c r="N72" s="11"/>
      <c r="O72" s="5"/>
      <c r="P72" s="399" t="str">
        <f t="shared" si="7"/>
        <v/>
      </c>
      <c r="Q72" s="294"/>
      <c r="R72" s="7" t="str">
        <f t="shared" si="26"/>
        <v/>
      </c>
      <c r="S72" s="7" t="str">
        <f t="shared" si="27"/>
        <v/>
      </c>
      <c r="T72" s="22" t="str">
        <f t="shared" si="28"/>
        <v/>
      </c>
      <c r="U72" s="89" t="str">
        <f t="shared" si="11"/>
        <v/>
      </c>
      <c r="V72" s="7" t="str">
        <f t="shared" si="29"/>
        <v/>
      </c>
      <c r="W72" s="7" t="str">
        <f t="shared" si="30"/>
        <v/>
      </c>
      <c r="X72" s="10" t="str">
        <f t="shared" si="18"/>
        <v/>
      </c>
      <c r="Y72" s="10" t="str">
        <f t="shared" si="19"/>
        <v/>
      </c>
      <c r="Z72" s="257" t="str">
        <f t="shared" si="15"/>
        <v/>
      </c>
      <c r="AA72" s="263" t="str">
        <f t="shared" si="20"/>
        <v/>
      </c>
      <c r="AB72" s="264" t="str">
        <f t="shared" si="21"/>
        <v/>
      </c>
      <c r="AC72" s="7" t="str">
        <f t="shared" si="22"/>
        <v/>
      </c>
      <c r="AD72" s="7" t="str">
        <f t="shared" si="23"/>
        <v/>
      </c>
      <c r="AE72" s="7" t="str">
        <f t="shared" si="24"/>
        <v/>
      </c>
      <c r="AF72" s="91" t="str">
        <f t="shared" si="16"/>
        <v/>
      </c>
      <c r="AG72" s="59"/>
      <c r="AH72" s="502"/>
      <c r="AI72" s="60" t="str">
        <f t="shared" si="25"/>
        <v/>
      </c>
    </row>
    <row r="73" spans="1:35" s="3" customFormat="1" ht="15.95">
      <c r="A73" s="241">
        <v>64</v>
      </c>
      <c r="B73" s="242"/>
      <c r="C73" s="89" t="str">
        <f>IF(B73="","",'0-Présentation typeaction'!$B$16)</f>
        <v/>
      </c>
      <c r="D73" s="248"/>
      <c r="E73" s="248"/>
      <c r="F73" s="240"/>
      <c r="G73" s="167"/>
      <c r="H73" s="6"/>
      <c r="I73" s="6"/>
      <c r="J73" s="399" t="str">
        <f t="shared" si="17"/>
        <v/>
      </c>
      <c r="K73" s="498"/>
      <c r="L73" s="262"/>
      <c r="M73" s="11"/>
      <c r="N73" s="11"/>
      <c r="O73" s="5"/>
      <c r="P73" s="399" t="str">
        <f t="shared" si="7"/>
        <v/>
      </c>
      <c r="Q73" s="294"/>
      <c r="R73" s="7" t="str">
        <f t="shared" si="26"/>
        <v/>
      </c>
      <c r="S73" s="7" t="str">
        <f t="shared" si="27"/>
        <v/>
      </c>
      <c r="T73" s="22" t="str">
        <f t="shared" si="28"/>
        <v/>
      </c>
      <c r="U73" s="89" t="str">
        <f t="shared" si="11"/>
        <v/>
      </c>
      <c r="V73" s="7" t="str">
        <f t="shared" si="29"/>
        <v/>
      </c>
      <c r="W73" s="7" t="str">
        <f t="shared" si="30"/>
        <v/>
      </c>
      <c r="X73" s="10" t="str">
        <f t="shared" si="18"/>
        <v/>
      </c>
      <c r="Y73" s="10" t="str">
        <f t="shared" si="19"/>
        <v/>
      </c>
      <c r="Z73" s="257" t="str">
        <f t="shared" si="15"/>
        <v/>
      </c>
      <c r="AA73" s="263" t="str">
        <f t="shared" si="20"/>
        <v/>
      </c>
      <c r="AB73" s="264" t="str">
        <f t="shared" si="21"/>
        <v/>
      </c>
      <c r="AC73" s="7" t="str">
        <f t="shared" si="22"/>
        <v/>
      </c>
      <c r="AD73" s="7" t="str">
        <f t="shared" si="23"/>
        <v/>
      </c>
      <c r="AE73" s="7" t="str">
        <f t="shared" si="24"/>
        <v/>
      </c>
      <c r="AF73" s="91" t="str">
        <f t="shared" si="16"/>
        <v/>
      </c>
      <c r="AG73" s="59"/>
      <c r="AH73" s="502"/>
      <c r="AI73" s="60" t="str">
        <f t="shared" si="25"/>
        <v/>
      </c>
    </row>
    <row r="74" spans="1:35" s="3" customFormat="1" ht="15.95">
      <c r="A74" s="241">
        <v>65</v>
      </c>
      <c r="B74" s="242"/>
      <c r="C74" s="89" t="str">
        <f>IF(B74="","",'0-Présentation typeaction'!$B$16)</f>
        <v/>
      </c>
      <c r="D74" s="248"/>
      <c r="E74" s="248"/>
      <c r="F74" s="240"/>
      <c r="G74" s="167"/>
      <c r="H74" s="6"/>
      <c r="I74" s="6"/>
      <c r="J74" s="399" t="str">
        <f t="shared" si="17"/>
        <v/>
      </c>
      <c r="K74" s="498"/>
      <c r="L74" s="262"/>
      <c r="M74" s="11"/>
      <c r="N74" s="11"/>
      <c r="O74" s="5"/>
      <c r="P74" s="399" t="str">
        <f t="shared" si="7"/>
        <v/>
      </c>
      <c r="Q74" s="294"/>
      <c r="R74" s="7" t="str">
        <f t="shared" si="26"/>
        <v/>
      </c>
      <c r="S74" s="7" t="str">
        <f t="shared" si="27"/>
        <v/>
      </c>
      <c r="T74" s="22" t="str">
        <f t="shared" si="28"/>
        <v/>
      </c>
      <c r="U74" s="89" t="str">
        <f t="shared" si="11"/>
        <v/>
      </c>
      <c r="V74" s="7" t="str">
        <f t="shared" si="29"/>
        <v/>
      </c>
      <c r="W74" s="7" t="str">
        <f t="shared" si="30"/>
        <v/>
      </c>
      <c r="X74" s="10" t="str">
        <f t="shared" ref="X74:X93" si="31">IF(H74="","",H74)</f>
        <v/>
      </c>
      <c r="Y74" s="10" t="str">
        <f t="shared" ref="Y74:Y93" si="32">IF(I74="","",I74)</f>
        <v/>
      </c>
      <c r="Z74" s="257" t="str">
        <f t="shared" si="15"/>
        <v/>
      </c>
      <c r="AA74" s="263" t="str">
        <f t="shared" si="20"/>
        <v/>
      </c>
      <c r="AB74" s="264" t="str">
        <f t="shared" ref="AB74:AB109" si="33">IF(L74="","",L74)</f>
        <v/>
      </c>
      <c r="AC74" s="7" t="str">
        <f t="shared" ref="AC74:AC109" si="34">IF(M74="","",M74)</f>
        <v/>
      </c>
      <c r="AD74" s="7" t="str">
        <f t="shared" ref="AD74:AD109" si="35">IF(N74="","",N74)</f>
        <v/>
      </c>
      <c r="AE74" s="7" t="str">
        <f t="shared" ref="AE74:AE109" si="36">IF(O74="","",O74)</f>
        <v/>
      </c>
      <c r="AF74" s="91" t="str">
        <f t="shared" si="16"/>
        <v/>
      </c>
      <c r="AG74" s="59"/>
      <c r="AH74" s="502"/>
      <c r="AI74" s="60" t="str">
        <f t="shared" ref="AI74:AI109" si="37">IF(OR(P74="",AF74=""),"",(IFERROR(VALUE(TRIM(SUBSTITUTE(P74,CHAR(160),""))),0))-(IFERROR(VALUE(TRIM(SUBSTITUTE(AF74,CHAR(160),""))),0)))</f>
        <v/>
      </c>
    </row>
    <row r="75" spans="1:35" s="3" customFormat="1" ht="15.95">
      <c r="A75" s="241">
        <v>66</v>
      </c>
      <c r="B75" s="242"/>
      <c r="C75" s="89" t="str">
        <f>IF(B75="","",'0-Présentation typeaction'!$B$16)</f>
        <v/>
      </c>
      <c r="D75" s="248"/>
      <c r="E75" s="248"/>
      <c r="F75" s="240"/>
      <c r="G75" s="167"/>
      <c r="H75" s="6"/>
      <c r="I75" s="6"/>
      <c r="J75" s="399" t="str">
        <f t="shared" ref="J75:J109" si="38">IF(OR(H75="",I75=""),"",MIN(IFERROR(VALUE(TRIM(SUBSTITUTE(H75,CHAR(160),""))),0)+IFERROR(VALUE(TRIM(SUBSTITUTE(I75,CHAR(160),""))),0),IF(F75="Directeur chercheur",92000,IF(F75="Ingénieur",61000,IF(F75="Technicien",49000,IFERROR(VALUE(TRIM(SUBSTITUTE(H75,CHAR(160),""))),0)+IFERROR(VALUE(TRIM(SUBSTITUTE(I75,CHAR(160),""))),0))))))</f>
        <v/>
      </c>
      <c r="K75" s="498"/>
      <c r="L75" s="262"/>
      <c r="M75" s="11"/>
      <c r="N75" s="11"/>
      <c r="O75" s="5"/>
      <c r="P75" s="399" t="str">
        <f t="shared" ref="P75:P109" si="39">IF(J75="","",J75*K75*L75)</f>
        <v/>
      </c>
      <c r="Q75" s="294"/>
      <c r="R75" s="7" t="str">
        <f t="shared" ref="R75:R109" si="40">IF(B75="","",B75)</f>
        <v/>
      </c>
      <c r="S75" s="7" t="str">
        <f t="shared" ref="S75:S109" si="41">IF(C75="","",C75)</f>
        <v/>
      </c>
      <c r="T75" s="22" t="str">
        <f t="shared" ref="T75:T109" si="42">IF(D75="","",D75)</f>
        <v/>
      </c>
      <c r="U75" s="89" t="str">
        <f t="shared" ref="U75:U109" si="43">IF(E75="","",E75)</f>
        <v/>
      </c>
      <c r="V75" s="7" t="str">
        <f t="shared" ref="V75:V94" si="44">IF(F75="","",F75)</f>
        <v/>
      </c>
      <c r="W75" s="7" t="str">
        <f t="shared" ref="W75:W94" si="45">IF(G75="","",G75)</f>
        <v/>
      </c>
      <c r="X75" s="10" t="str">
        <f t="shared" si="31"/>
        <v/>
      </c>
      <c r="Y75" s="10" t="str">
        <f t="shared" si="32"/>
        <v/>
      </c>
      <c r="Z75" s="257" t="str">
        <f t="shared" ref="Z75:Z109" si="46">IF(OR(X75="",Y75=""),"",MIN(IFERROR(VALUE(TRIM(SUBSTITUTE(X75,CHAR(160),""))),0)+IFERROR(VALUE(TRIM(SUBSTITUTE(Y75,CHAR(160),""))),0),IF(V75="Directeur chercheur",92000,IF(V75="Ingénieur",61000,IF(V75="Technicien",49000,IFERROR(VALUE(TRIM(SUBSTITUTE(X75,CHAR(160),""))),0)+IFERROR(VALUE(TRIM(SUBSTITUTE(Y75,CHAR(160),""))),0))))))</f>
        <v/>
      </c>
      <c r="AA75" s="263" t="str">
        <f t="shared" si="20"/>
        <v/>
      </c>
      <c r="AB75" s="264" t="str">
        <f t="shared" si="33"/>
        <v/>
      </c>
      <c r="AC75" s="7" t="str">
        <f t="shared" si="34"/>
        <v/>
      </c>
      <c r="AD75" s="7" t="str">
        <f t="shared" si="35"/>
        <v/>
      </c>
      <c r="AE75" s="7" t="str">
        <f t="shared" si="36"/>
        <v/>
      </c>
      <c r="AF75" s="91" t="str">
        <f t="shared" ref="AF75:AF109" si="47">IF(Z75="","",Z75*AA75*AB75)</f>
        <v/>
      </c>
      <c r="AG75" s="59"/>
      <c r="AH75" s="502"/>
      <c r="AI75" s="60" t="str">
        <f t="shared" si="37"/>
        <v/>
      </c>
    </row>
    <row r="76" spans="1:35" s="3" customFormat="1" ht="15.95">
      <c r="A76" s="241">
        <v>67</v>
      </c>
      <c r="B76" s="242"/>
      <c r="C76" s="89" t="str">
        <f>IF(B76="","",'0-Présentation typeaction'!$B$16)</f>
        <v/>
      </c>
      <c r="D76" s="248"/>
      <c r="E76" s="248"/>
      <c r="F76" s="240"/>
      <c r="G76" s="167"/>
      <c r="H76" s="6"/>
      <c r="I76" s="6"/>
      <c r="J76" s="399" t="str">
        <f t="shared" si="38"/>
        <v/>
      </c>
      <c r="K76" s="498"/>
      <c r="L76" s="262"/>
      <c r="M76" s="11"/>
      <c r="N76" s="11"/>
      <c r="O76" s="5"/>
      <c r="P76" s="399" t="str">
        <f t="shared" si="39"/>
        <v/>
      </c>
      <c r="Q76" s="294"/>
      <c r="R76" s="7" t="str">
        <f t="shared" si="40"/>
        <v/>
      </c>
      <c r="S76" s="7" t="str">
        <f t="shared" si="41"/>
        <v/>
      </c>
      <c r="T76" s="22" t="str">
        <f t="shared" si="42"/>
        <v/>
      </c>
      <c r="U76" s="89" t="str">
        <f t="shared" si="43"/>
        <v/>
      </c>
      <c r="V76" s="7" t="str">
        <f t="shared" si="44"/>
        <v/>
      </c>
      <c r="W76" s="7" t="str">
        <f t="shared" si="45"/>
        <v/>
      </c>
      <c r="X76" s="10" t="str">
        <f t="shared" si="31"/>
        <v/>
      </c>
      <c r="Y76" s="10" t="str">
        <f t="shared" si="32"/>
        <v/>
      </c>
      <c r="Z76" s="257" t="str">
        <f t="shared" si="46"/>
        <v/>
      </c>
      <c r="AA76" s="263" t="str">
        <f t="shared" si="20"/>
        <v/>
      </c>
      <c r="AB76" s="264" t="str">
        <f t="shared" si="33"/>
        <v/>
      </c>
      <c r="AC76" s="7" t="str">
        <f t="shared" si="34"/>
        <v/>
      </c>
      <c r="AD76" s="7" t="str">
        <f t="shared" si="35"/>
        <v/>
      </c>
      <c r="AE76" s="7" t="str">
        <f t="shared" si="36"/>
        <v/>
      </c>
      <c r="AF76" s="91" t="str">
        <f t="shared" si="47"/>
        <v/>
      </c>
      <c r="AG76" s="59"/>
      <c r="AH76" s="502"/>
      <c r="AI76" s="60" t="str">
        <f t="shared" si="37"/>
        <v/>
      </c>
    </row>
    <row r="77" spans="1:35" s="3" customFormat="1" ht="15.95">
      <c r="A77" s="241">
        <v>68</v>
      </c>
      <c r="B77" s="242"/>
      <c r="C77" s="89" t="str">
        <f>IF(B77="","",'0-Présentation typeaction'!$B$16)</f>
        <v/>
      </c>
      <c r="D77" s="248"/>
      <c r="E77" s="248"/>
      <c r="F77" s="240"/>
      <c r="G77" s="167"/>
      <c r="H77" s="6"/>
      <c r="I77" s="6"/>
      <c r="J77" s="399" t="str">
        <f t="shared" si="38"/>
        <v/>
      </c>
      <c r="K77" s="498"/>
      <c r="L77" s="262"/>
      <c r="M77" s="11"/>
      <c r="N77" s="11"/>
      <c r="O77" s="5"/>
      <c r="P77" s="399" t="str">
        <f t="shared" si="39"/>
        <v/>
      </c>
      <c r="Q77" s="294"/>
      <c r="R77" s="7" t="str">
        <f t="shared" si="40"/>
        <v/>
      </c>
      <c r="S77" s="7" t="str">
        <f t="shared" si="41"/>
        <v/>
      </c>
      <c r="T77" s="22" t="str">
        <f t="shared" si="42"/>
        <v/>
      </c>
      <c r="U77" s="89" t="str">
        <f t="shared" si="43"/>
        <v/>
      </c>
      <c r="V77" s="7" t="str">
        <f t="shared" si="44"/>
        <v/>
      </c>
      <c r="W77" s="7" t="str">
        <f t="shared" si="45"/>
        <v/>
      </c>
      <c r="X77" s="10" t="str">
        <f t="shared" si="31"/>
        <v/>
      </c>
      <c r="Y77" s="10" t="str">
        <f t="shared" si="32"/>
        <v/>
      </c>
      <c r="Z77" s="257" t="str">
        <f t="shared" si="46"/>
        <v/>
      </c>
      <c r="AA77" s="263" t="str">
        <f t="shared" si="20"/>
        <v/>
      </c>
      <c r="AB77" s="264" t="str">
        <f t="shared" si="33"/>
        <v/>
      </c>
      <c r="AC77" s="7" t="str">
        <f t="shared" si="34"/>
        <v/>
      </c>
      <c r="AD77" s="7" t="str">
        <f t="shared" si="35"/>
        <v/>
      </c>
      <c r="AE77" s="7" t="str">
        <f t="shared" si="36"/>
        <v/>
      </c>
      <c r="AF77" s="91" t="str">
        <f t="shared" si="47"/>
        <v/>
      </c>
      <c r="AG77" s="59"/>
      <c r="AH77" s="502"/>
      <c r="AI77" s="60" t="str">
        <f t="shared" si="37"/>
        <v/>
      </c>
    </row>
    <row r="78" spans="1:35" s="3" customFormat="1" ht="15.95">
      <c r="A78" s="241">
        <v>69</v>
      </c>
      <c r="B78" s="242"/>
      <c r="C78" s="89" t="str">
        <f>IF(B78="","",'0-Présentation typeaction'!$B$16)</f>
        <v/>
      </c>
      <c r="D78" s="248"/>
      <c r="E78" s="248"/>
      <c r="F78" s="240"/>
      <c r="G78" s="167"/>
      <c r="H78" s="6"/>
      <c r="I78" s="6"/>
      <c r="J78" s="399" t="str">
        <f t="shared" si="38"/>
        <v/>
      </c>
      <c r="K78" s="498"/>
      <c r="L78" s="262"/>
      <c r="M78" s="11"/>
      <c r="N78" s="11"/>
      <c r="O78" s="5"/>
      <c r="P78" s="399" t="str">
        <f t="shared" si="39"/>
        <v/>
      </c>
      <c r="Q78" s="294"/>
      <c r="R78" s="7" t="str">
        <f t="shared" si="40"/>
        <v/>
      </c>
      <c r="S78" s="7" t="str">
        <f t="shared" si="41"/>
        <v/>
      </c>
      <c r="T78" s="22" t="str">
        <f t="shared" si="42"/>
        <v/>
      </c>
      <c r="U78" s="89" t="str">
        <f t="shared" si="43"/>
        <v/>
      </c>
      <c r="V78" s="7" t="str">
        <f t="shared" si="44"/>
        <v/>
      </c>
      <c r="W78" s="7" t="str">
        <f t="shared" si="45"/>
        <v/>
      </c>
      <c r="X78" s="10" t="str">
        <f t="shared" si="31"/>
        <v/>
      </c>
      <c r="Y78" s="10" t="str">
        <f t="shared" si="32"/>
        <v/>
      </c>
      <c r="Z78" s="257" t="str">
        <f t="shared" si="46"/>
        <v/>
      </c>
      <c r="AA78" s="263" t="str">
        <f t="shared" si="20"/>
        <v/>
      </c>
      <c r="AB78" s="264" t="str">
        <f t="shared" si="33"/>
        <v/>
      </c>
      <c r="AC78" s="7" t="str">
        <f t="shared" si="34"/>
        <v/>
      </c>
      <c r="AD78" s="7" t="str">
        <f t="shared" si="35"/>
        <v/>
      </c>
      <c r="AE78" s="7" t="str">
        <f t="shared" si="36"/>
        <v/>
      </c>
      <c r="AF78" s="91" t="str">
        <f t="shared" si="47"/>
        <v/>
      </c>
      <c r="AG78" s="59"/>
      <c r="AH78" s="502"/>
      <c r="AI78" s="60" t="str">
        <f t="shared" si="37"/>
        <v/>
      </c>
    </row>
    <row r="79" spans="1:35" s="3" customFormat="1" ht="15.95">
      <c r="A79" s="241">
        <v>70</v>
      </c>
      <c r="B79" s="242"/>
      <c r="C79" s="89" t="str">
        <f>IF(B79="","",'0-Présentation typeaction'!$B$16)</f>
        <v/>
      </c>
      <c r="D79" s="248"/>
      <c r="E79" s="248"/>
      <c r="F79" s="240"/>
      <c r="G79" s="167"/>
      <c r="H79" s="6"/>
      <c r="I79" s="6"/>
      <c r="J79" s="399" t="str">
        <f t="shared" si="38"/>
        <v/>
      </c>
      <c r="K79" s="498"/>
      <c r="L79" s="262"/>
      <c r="M79" s="11"/>
      <c r="N79" s="11"/>
      <c r="O79" s="5"/>
      <c r="P79" s="399" t="str">
        <f t="shared" si="39"/>
        <v/>
      </c>
      <c r="Q79" s="294"/>
      <c r="R79" s="7" t="str">
        <f t="shared" si="40"/>
        <v/>
      </c>
      <c r="S79" s="7" t="str">
        <f t="shared" si="41"/>
        <v/>
      </c>
      <c r="T79" s="22" t="str">
        <f t="shared" si="42"/>
        <v/>
      </c>
      <c r="U79" s="89" t="str">
        <f t="shared" si="43"/>
        <v/>
      </c>
      <c r="V79" s="7" t="str">
        <f t="shared" si="44"/>
        <v/>
      </c>
      <c r="W79" s="7" t="str">
        <f t="shared" si="45"/>
        <v/>
      </c>
      <c r="X79" s="10" t="str">
        <f t="shared" si="31"/>
        <v/>
      </c>
      <c r="Y79" s="10" t="str">
        <f t="shared" si="32"/>
        <v/>
      </c>
      <c r="Z79" s="257" t="str">
        <f t="shared" si="46"/>
        <v/>
      </c>
      <c r="AA79" s="263" t="str">
        <f t="shared" si="20"/>
        <v/>
      </c>
      <c r="AB79" s="264" t="str">
        <f t="shared" si="33"/>
        <v/>
      </c>
      <c r="AC79" s="7" t="str">
        <f t="shared" si="34"/>
        <v/>
      </c>
      <c r="AD79" s="7" t="str">
        <f t="shared" si="35"/>
        <v/>
      </c>
      <c r="AE79" s="7" t="str">
        <f t="shared" si="36"/>
        <v/>
      </c>
      <c r="AF79" s="91" t="str">
        <f t="shared" si="47"/>
        <v/>
      </c>
      <c r="AG79" s="59"/>
      <c r="AH79" s="502"/>
      <c r="AI79" s="60" t="str">
        <f t="shared" si="37"/>
        <v/>
      </c>
    </row>
    <row r="80" spans="1:35" s="3" customFormat="1" ht="15.95">
      <c r="A80" s="241">
        <v>71</v>
      </c>
      <c r="B80" s="242"/>
      <c r="C80" s="89" t="str">
        <f>IF(B80="","",'0-Présentation typeaction'!$B$16)</f>
        <v/>
      </c>
      <c r="D80" s="248"/>
      <c r="E80" s="248"/>
      <c r="F80" s="240"/>
      <c r="G80" s="167"/>
      <c r="H80" s="6"/>
      <c r="I80" s="6"/>
      <c r="J80" s="399" t="str">
        <f t="shared" si="38"/>
        <v/>
      </c>
      <c r="K80" s="498"/>
      <c r="L80" s="262"/>
      <c r="M80" s="11"/>
      <c r="N80" s="11"/>
      <c r="O80" s="5"/>
      <c r="P80" s="399" t="str">
        <f t="shared" si="39"/>
        <v/>
      </c>
      <c r="Q80" s="294"/>
      <c r="R80" s="7" t="str">
        <f t="shared" si="40"/>
        <v/>
      </c>
      <c r="S80" s="7" t="str">
        <f t="shared" si="41"/>
        <v/>
      </c>
      <c r="T80" s="22" t="str">
        <f t="shared" si="42"/>
        <v/>
      </c>
      <c r="U80" s="89" t="str">
        <f t="shared" si="43"/>
        <v/>
      </c>
      <c r="V80" s="7" t="str">
        <f t="shared" si="44"/>
        <v/>
      </c>
      <c r="W80" s="7" t="str">
        <f t="shared" si="45"/>
        <v/>
      </c>
      <c r="X80" s="10" t="str">
        <f t="shared" si="31"/>
        <v/>
      </c>
      <c r="Y80" s="10" t="str">
        <f t="shared" si="32"/>
        <v/>
      </c>
      <c r="Z80" s="257" t="str">
        <f t="shared" si="46"/>
        <v/>
      </c>
      <c r="AA80" s="263" t="str">
        <f t="shared" si="20"/>
        <v/>
      </c>
      <c r="AB80" s="264" t="str">
        <f t="shared" si="33"/>
        <v/>
      </c>
      <c r="AC80" s="7" t="str">
        <f t="shared" si="34"/>
        <v/>
      </c>
      <c r="AD80" s="7" t="str">
        <f t="shared" si="35"/>
        <v/>
      </c>
      <c r="AE80" s="7" t="str">
        <f t="shared" si="36"/>
        <v/>
      </c>
      <c r="AF80" s="91" t="str">
        <f t="shared" si="47"/>
        <v/>
      </c>
      <c r="AG80" s="59"/>
      <c r="AH80" s="502"/>
      <c r="AI80" s="60" t="str">
        <f t="shared" si="37"/>
        <v/>
      </c>
    </row>
    <row r="81" spans="1:35" s="3" customFormat="1" ht="15.95">
      <c r="A81" s="241">
        <v>72</v>
      </c>
      <c r="B81" s="242"/>
      <c r="C81" s="89" t="str">
        <f>IF(B81="","",'0-Présentation typeaction'!$B$16)</f>
        <v/>
      </c>
      <c r="D81" s="248"/>
      <c r="E81" s="248"/>
      <c r="F81" s="240"/>
      <c r="G81" s="167"/>
      <c r="H81" s="6"/>
      <c r="I81" s="6"/>
      <c r="J81" s="399" t="str">
        <f t="shared" si="38"/>
        <v/>
      </c>
      <c r="K81" s="498"/>
      <c r="L81" s="262"/>
      <c r="M81" s="11"/>
      <c r="N81" s="11"/>
      <c r="O81" s="5"/>
      <c r="P81" s="399" t="str">
        <f t="shared" si="39"/>
        <v/>
      </c>
      <c r="Q81" s="294"/>
      <c r="R81" s="7" t="str">
        <f t="shared" si="40"/>
        <v/>
      </c>
      <c r="S81" s="7" t="str">
        <f t="shared" si="41"/>
        <v/>
      </c>
      <c r="T81" s="22" t="str">
        <f t="shared" si="42"/>
        <v/>
      </c>
      <c r="U81" s="89" t="str">
        <f t="shared" si="43"/>
        <v/>
      </c>
      <c r="V81" s="7" t="str">
        <f t="shared" si="44"/>
        <v/>
      </c>
      <c r="W81" s="7" t="str">
        <f t="shared" si="45"/>
        <v/>
      </c>
      <c r="X81" s="10" t="str">
        <f t="shared" si="31"/>
        <v/>
      </c>
      <c r="Y81" s="10" t="str">
        <f t="shared" si="32"/>
        <v/>
      </c>
      <c r="Z81" s="257" t="str">
        <f t="shared" si="46"/>
        <v/>
      </c>
      <c r="AA81" s="263" t="str">
        <f t="shared" si="20"/>
        <v/>
      </c>
      <c r="AB81" s="264" t="str">
        <f t="shared" si="33"/>
        <v/>
      </c>
      <c r="AC81" s="7" t="str">
        <f t="shared" si="34"/>
        <v/>
      </c>
      <c r="AD81" s="7" t="str">
        <f t="shared" si="35"/>
        <v/>
      </c>
      <c r="AE81" s="7" t="str">
        <f t="shared" si="36"/>
        <v/>
      </c>
      <c r="AF81" s="91" t="str">
        <f t="shared" si="47"/>
        <v/>
      </c>
      <c r="AG81" s="59"/>
      <c r="AH81" s="502"/>
      <c r="AI81" s="60" t="str">
        <f t="shared" si="37"/>
        <v/>
      </c>
    </row>
    <row r="82" spans="1:35" s="3" customFormat="1" ht="15.95">
      <c r="A82" s="241">
        <v>73</v>
      </c>
      <c r="B82" s="242"/>
      <c r="C82" s="89" t="str">
        <f>IF(B82="","",'0-Présentation typeaction'!$B$16)</f>
        <v/>
      </c>
      <c r="D82" s="248"/>
      <c r="E82" s="248"/>
      <c r="F82" s="240"/>
      <c r="G82" s="167"/>
      <c r="H82" s="6"/>
      <c r="I82" s="6"/>
      <c r="J82" s="399" t="str">
        <f t="shared" si="38"/>
        <v/>
      </c>
      <c r="K82" s="498"/>
      <c r="L82" s="262"/>
      <c r="M82" s="11"/>
      <c r="N82" s="11"/>
      <c r="O82" s="5"/>
      <c r="P82" s="399" t="str">
        <f t="shared" si="39"/>
        <v/>
      </c>
      <c r="Q82" s="294"/>
      <c r="R82" s="7" t="str">
        <f t="shared" si="40"/>
        <v/>
      </c>
      <c r="S82" s="7" t="str">
        <f t="shared" si="41"/>
        <v/>
      </c>
      <c r="T82" s="22" t="str">
        <f t="shared" si="42"/>
        <v/>
      </c>
      <c r="U82" s="89" t="str">
        <f t="shared" si="43"/>
        <v/>
      </c>
      <c r="V82" s="7" t="str">
        <f t="shared" si="44"/>
        <v/>
      </c>
      <c r="W82" s="7" t="str">
        <f t="shared" si="45"/>
        <v/>
      </c>
      <c r="X82" s="10" t="str">
        <f t="shared" si="31"/>
        <v/>
      </c>
      <c r="Y82" s="10" t="str">
        <f t="shared" si="32"/>
        <v/>
      </c>
      <c r="Z82" s="257" t="str">
        <f t="shared" si="46"/>
        <v/>
      </c>
      <c r="AA82" s="263" t="str">
        <f t="shared" si="20"/>
        <v/>
      </c>
      <c r="AB82" s="264" t="str">
        <f t="shared" si="33"/>
        <v/>
      </c>
      <c r="AC82" s="7" t="str">
        <f t="shared" si="34"/>
        <v/>
      </c>
      <c r="AD82" s="7" t="str">
        <f t="shared" si="35"/>
        <v/>
      </c>
      <c r="AE82" s="7" t="str">
        <f t="shared" si="36"/>
        <v/>
      </c>
      <c r="AF82" s="91" t="str">
        <f t="shared" si="47"/>
        <v/>
      </c>
      <c r="AG82" s="59"/>
      <c r="AH82" s="502"/>
      <c r="AI82" s="60" t="str">
        <f t="shared" si="37"/>
        <v/>
      </c>
    </row>
    <row r="83" spans="1:35" s="3" customFormat="1" ht="15.95">
      <c r="A83" s="241">
        <v>74</v>
      </c>
      <c r="B83" s="242"/>
      <c r="C83" s="89" t="str">
        <f>IF(B83="","",'0-Présentation typeaction'!$B$16)</f>
        <v/>
      </c>
      <c r="D83" s="248"/>
      <c r="E83" s="248"/>
      <c r="F83" s="240"/>
      <c r="G83" s="167"/>
      <c r="H83" s="6"/>
      <c r="I83" s="6"/>
      <c r="J83" s="399" t="str">
        <f t="shared" si="38"/>
        <v/>
      </c>
      <c r="K83" s="498"/>
      <c r="L83" s="262"/>
      <c r="M83" s="11"/>
      <c r="N83" s="11"/>
      <c r="O83" s="5"/>
      <c r="P83" s="399" t="str">
        <f t="shared" si="39"/>
        <v/>
      </c>
      <c r="Q83" s="294"/>
      <c r="R83" s="7" t="str">
        <f t="shared" si="40"/>
        <v/>
      </c>
      <c r="S83" s="7" t="str">
        <f t="shared" si="41"/>
        <v/>
      </c>
      <c r="T83" s="22" t="str">
        <f t="shared" si="42"/>
        <v/>
      </c>
      <c r="U83" s="89" t="str">
        <f t="shared" si="43"/>
        <v/>
      </c>
      <c r="V83" s="7" t="str">
        <f t="shared" si="44"/>
        <v/>
      </c>
      <c r="W83" s="7" t="str">
        <f t="shared" si="45"/>
        <v/>
      </c>
      <c r="X83" s="10" t="str">
        <f t="shared" si="31"/>
        <v/>
      </c>
      <c r="Y83" s="10" t="str">
        <f t="shared" si="32"/>
        <v/>
      </c>
      <c r="Z83" s="257" t="str">
        <f t="shared" si="46"/>
        <v/>
      </c>
      <c r="AA83" s="263" t="str">
        <f t="shared" si="20"/>
        <v/>
      </c>
      <c r="AB83" s="264" t="str">
        <f t="shared" si="33"/>
        <v/>
      </c>
      <c r="AC83" s="7" t="str">
        <f t="shared" si="34"/>
        <v/>
      </c>
      <c r="AD83" s="7" t="str">
        <f t="shared" si="35"/>
        <v/>
      </c>
      <c r="AE83" s="7" t="str">
        <f t="shared" si="36"/>
        <v/>
      </c>
      <c r="AF83" s="91" t="str">
        <f t="shared" si="47"/>
        <v/>
      </c>
      <c r="AG83" s="59"/>
      <c r="AH83" s="502"/>
      <c r="AI83" s="60" t="str">
        <f t="shared" si="37"/>
        <v/>
      </c>
    </row>
    <row r="84" spans="1:35" s="3" customFormat="1" ht="15.95">
      <c r="A84" s="241">
        <v>75</v>
      </c>
      <c r="B84" s="242"/>
      <c r="C84" s="89" t="str">
        <f>IF(B84="","",'0-Présentation typeaction'!$B$16)</f>
        <v/>
      </c>
      <c r="D84" s="248"/>
      <c r="E84" s="248"/>
      <c r="F84" s="240"/>
      <c r="G84" s="167"/>
      <c r="H84" s="6"/>
      <c r="I84" s="6"/>
      <c r="J84" s="399" t="str">
        <f t="shared" si="38"/>
        <v/>
      </c>
      <c r="K84" s="498"/>
      <c r="L84" s="262"/>
      <c r="M84" s="11"/>
      <c r="N84" s="11"/>
      <c r="O84" s="5"/>
      <c r="P84" s="399" t="str">
        <f t="shared" si="39"/>
        <v/>
      </c>
      <c r="Q84" s="294"/>
      <c r="R84" s="7" t="str">
        <f t="shared" si="40"/>
        <v/>
      </c>
      <c r="S84" s="7" t="str">
        <f t="shared" si="41"/>
        <v/>
      </c>
      <c r="T84" s="22" t="str">
        <f t="shared" si="42"/>
        <v/>
      </c>
      <c r="U84" s="89" t="str">
        <f t="shared" si="43"/>
        <v/>
      </c>
      <c r="V84" s="7" t="str">
        <f t="shared" si="44"/>
        <v/>
      </c>
      <c r="W84" s="7" t="str">
        <f t="shared" si="45"/>
        <v/>
      </c>
      <c r="X84" s="10" t="str">
        <f t="shared" si="31"/>
        <v/>
      </c>
      <c r="Y84" s="10" t="str">
        <f t="shared" si="32"/>
        <v/>
      </c>
      <c r="Z84" s="257" t="str">
        <f t="shared" si="46"/>
        <v/>
      </c>
      <c r="AA84" s="263" t="str">
        <f t="shared" si="20"/>
        <v/>
      </c>
      <c r="AB84" s="264" t="str">
        <f t="shared" si="33"/>
        <v/>
      </c>
      <c r="AC84" s="7" t="str">
        <f t="shared" si="34"/>
        <v/>
      </c>
      <c r="AD84" s="7" t="str">
        <f t="shared" si="35"/>
        <v/>
      </c>
      <c r="AE84" s="7" t="str">
        <f t="shared" si="36"/>
        <v/>
      </c>
      <c r="AF84" s="91" t="str">
        <f t="shared" si="47"/>
        <v/>
      </c>
      <c r="AG84" s="59"/>
      <c r="AH84" s="502"/>
      <c r="AI84" s="60" t="str">
        <f t="shared" si="37"/>
        <v/>
      </c>
    </row>
    <row r="85" spans="1:35" s="3" customFormat="1" ht="15.95">
      <c r="A85" s="241">
        <v>76</v>
      </c>
      <c r="B85" s="242"/>
      <c r="C85" s="89" t="str">
        <f>IF(B85="","",'0-Présentation typeaction'!$B$16)</f>
        <v/>
      </c>
      <c r="D85" s="248"/>
      <c r="E85" s="248"/>
      <c r="F85" s="240"/>
      <c r="G85" s="167"/>
      <c r="H85" s="6"/>
      <c r="I85" s="6"/>
      <c r="J85" s="399" t="str">
        <f t="shared" si="38"/>
        <v/>
      </c>
      <c r="K85" s="498"/>
      <c r="L85" s="262"/>
      <c r="M85" s="11"/>
      <c r="N85" s="11"/>
      <c r="O85" s="5"/>
      <c r="P85" s="399" t="str">
        <f t="shared" si="39"/>
        <v/>
      </c>
      <c r="Q85" s="294"/>
      <c r="R85" s="7" t="str">
        <f t="shared" si="40"/>
        <v/>
      </c>
      <c r="S85" s="7" t="str">
        <f t="shared" si="41"/>
        <v/>
      </c>
      <c r="T85" s="22" t="str">
        <f t="shared" si="42"/>
        <v/>
      </c>
      <c r="U85" s="89" t="str">
        <f t="shared" si="43"/>
        <v/>
      </c>
      <c r="V85" s="7" t="str">
        <f t="shared" si="44"/>
        <v/>
      </c>
      <c r="W85" s="7" t="str">
        <f t="shared" si="45"/>
        <v/>
      </c>
      <c r="X85" s="10" t="str">
        <f t="shared" si="31"/>
        <v/>
      </c>
      <c r="Y85" s="10" t="str">
        <f t="shared" si="32"/>
        <v/>
      </c>
      <c r="Z85" s="257" t="str">
        <f t="shared" si="46"/>
        <v/>
      </c>
      <c r="AA85" s="263" t="str">
        <f t="shared" si="20"/>
        <v/>
      </c>
      <c r="AB85" s="264" t="str">
        <f t="shared" si="33"/>
        <v/>
      </c>
      <c r="AC85" s="7" t="str">
        <f t="shared" si="34"/>
        <v/>
      </c>
      <c r="AD85" s="7" t="str">
        <f t="shared" si="35"/>
        <v/>
      </c>
      <c r="AE85" s="7" t="str">
        <f t="shared" si="36"/>
        <v/>
      </c>
      <c r="AF85" s="91" t="str">
        <f t="shared" si="47"/>
        <v/>
      </c>
      <c r="AG85" s="59"/>
      <c r="AH85" s="502"/>
      <c r="AI85" s="60" t="str">
        <f t="shared" si="37"/>
        <v/>
      </c>
    </row>
    <row r="86" spans="1:35" s="3" customFormat="1" ht="15.95">
      <c r="A86" s="241">
        <v>77</v>
      </c>
      <c r="B86" s="242"/>
      <c r="C86" s="89" t="str">
        <f>IF(B86="","",'0-Présentation typeaction'!$B$16)</f>
        <v/>
      </c>
      <c r="D86" s="248"/>
      <c r="E86" s="248"/>
      <c r="F86" s="240"/>
      <c r="G86" s="167"/>
      <c r="H86" s="6"/>
      <c r="I86" s="6"/>
      <c r="J86" s="399" t="str">
        <f t="shared" si="38"/>
        <v/>
      </c>
      <c r="K86" s="498"/>
      <c r="L86" s="262"/>
      <c r="M86" s="11"/>
      <c r="N86" s="11"/>
      <c r="O86" s="5"/>
      <c r="P86" s="399" t="str">
        <f t="shared" si="39"/>
        <v/>
      </c>
      <c r="Q86" s="294"/>
      <c r="R86" s="7" t="str">
        <f t="shared" si="40"/>
        <v/>
      </c>
      <c r="S86" s="7" t="str">
        <f t="shared" si="41"/>
        <v/>
      </c>
      <c r="T86" s="22" t="str">
        <f t="shared" si="42"/>
        <v/>
      </c>
      <c r="U86" s="89" t="str">
        <f t="shared" si="43"/>
        <v/>
      </c>
      <c r="V86" s="7" t="str">
        <f t="shared" si="44"/>
        <v/>
      </c>
      <c r="W86" s="7" t="str">
        <f t="shared" si="45"/>
        <v/>
      </c>
      <c r="X86" s="10" t="str">
        <f t="shared" si="31"/>
        <v/>
      </c>
      <c r="Y86" s="10" t="str">
        <f t="shared" si="32"/>
        <v/>
      </c>
      <c r="Z86" s="257" t="str">
        <f t="shared" si="46"/>
        <v/>
      </c>
      <c r="AA86" s="263" t="str">
        <f t="shared" si="20"/>
        <v/>
      </c>
      <c r="AB86" s="264" t="str">
        <f t="shared" si="33"/>
        <v/>
      </c>
      <c r="AC86" s="7" t="str">
        <f t="shared" si="34"/>
        <v/>
      </c>
      <c r="AD86" s="7" t="str">
        <f t="shared" si="35"/>
        <v/>
      </c>
      <c r="AE86" s="7" t="str">
        <f t="shared" si="36"/>
        <v/>
      </c>
      <c r="AF86" s="91" t="str">
        <f t="shared" si="47"/>
        <v/>
      </c>
      <c r="AG86" s="59"/>
      <c r="AH86" s="502"/>
      <c r="AI86" s="60" t="str">
        <f t="shared" si="37"/>
        <v/>
      </c>
    </row>
    <row r="87" spans="1:35" s="3" customFormat="1" ht="15.95">
      <c r="A87" s="241">
        <v>78</v>
      </c>
      <c r="B87" s="242"/>
      <c r="C87" s="89" t="str">
        <f>IF(B87="","",'0-Présentation typeaction'!$B$16)</f>
        <v/>
      </c>
      <c r="D87" s="248"/>
      <c r="E87" s="248"/>
      <c r="F87" s="240"/>
      <c r="G87" s="167"/>
      <c r="H87" s="6"/>
      <c r="I87" s="6"/>
      <c r="J87" s="399" t="str">
        <f t="shared" si="38"/>
        <v/>
      </c>
      <c r="K87" s="498"/>
      <c r="L87" s="262"/>
      <c r="M87" s="11"/>
      <c r="N87" s="11"/>
      <c r="O87" s="5"/>
      <c r="P87" s="399" t="str">
        <f t="shared" si="39"/>
        <v/>
      </c>
      <c r="Q87" s="294"/>
      <c r="R87" s="7" t="str">
        <f t="shared" si="40"/>
        <v/>
      </c>
      <c r="S87" s="7" t="str">
        <f t="shared" si="41"/>
        <v/>
      </c>
      <c r="T87" s="22" t="str">
        <f t="shared" si="42"/>
        <v/>
      </c>
      <c r="U87" s="89" t="str">
        <f t="shared" si="43"/>
        <v/>
      </c>
      <c r="V87" s="7" t="str">
        <f t="shared" si="44"/>
        <v/>
      </c>
      <c r="W87" s="7" t="str">
        <f t="shared" si="45"/>
        <v/>
      </c>
      <c r="X87" s="10" t="str">
        <f t="shared" si="31"/>
        <v/>
      </c>
      <c r="Y87" s="10" t="str">
        <f t="shared" si="32"/>
        <v/>
      </c>
      <c r="Z87" s="257" t="str">
        <f t="shared" si="46"/>
        <v/>
      </c>
      <c r="AA87" s="263" t="str">
        <f t="shared" si="20"/>
        <v/>
      </c>
      <c r="AB87" s="264" t="str">
        <f t="shared" si="33"/>
        <v/>
      </c>
      <c r="AC87" s="7" t="str">
        <f t="shared" si="34"/>
        <v/>
      </c>
      <c r="AD87" s="7" t="str">
        <f t="shared" si="35"/>
        <v/>
      </c>
      <c r="AE87" s="7" t="str">
        <f t="shared" si="36"/>
        <v/>
      </c>
      <c r="AF87" s="91" t="str">
        <f t="shared" si="47"/>
        <v/>
      </c>
      <c r="AG87" s="59"/>
      <c r="AH87" s="502"/>
      <c r="AI87" s="60" t="str">
        <f t="shared" si="37"/>
        <v/>
      </c>
    </row>
    <row r="88" spans="1:35" s="3" customFormat="1" ht="15.95">
      <c r="A88" s="241">
        <v>79</v>
      </c>
      <c r="B88" s="242"/>
      <c r="C88" s="89" t="str">
        <f>IF(B88="","",'0-Présentation typeaction'!$B$16)</f>
        <v/>
      </c>
      <c r="D88" s="248"/>
      <c r="E88" s="248"/>
      <c r="F88" s="240"/>
      <c r="G88" s="167"/>
      <c r="H88" s="6"/>
      <c r="I88" s="6"/>
      <c r="J88" s="399" t="str">
        <f t="shared" si="38"/>
        <v/>
      </c>
      <c r="K88" s="498"/>
      <c r="L88" s="262"/>
      <c r="M88" s="11"/>
      <c r="N88" s="11"/>
      <c r="O88" s="5"/>
      <c r="P88" s="399" t="str">
        <f t="shared" si="39"/>
        <v/>
      </c>
      <c r="Q88" s="294"/>
      <c r="R88" s="7" t="str">
        <f t="shared" si="40"/>
        <v/>
      </c>
      <c r="S88" s="7" t="str">
        <f t="shared" si="41"/>
        <v/>
      </c>
      <c r="T88" s="22" t="str">
        <f t="shared" si="42"/>
        <v/>
      </c>
      <c r="U88" s="89" t="str">
        <f t="shared" si="43"/>
        <v/>
      </c>
      <c r="V88" s="7" t="str">
        <f t="shared" si="44"/>
        <v/>
      </c>
      <c r="W88" s="7" t="str">
        <f t="shared" si="45"/>
        <v/>
      </c>
      <c r="X88" s="10" t="str">
        <f t="shared" si="31"/>
        <v/>
      </c>
      <c r="Y88" s="10" t="str">
        <f t="shared" si="32"/>
        <v/>
      </c>
      <c r="Z88" s="257" t="str">
        <f t="shared" si="46"/>
        <v/>
      </c>
      <c r="AA88" s="263" t="str">
        <f t="shared" si="20"/>
        <v/>
      </c>
      <c r="AB88" s="264" t="str">
        <f t="shared" si="33"/>
        <v/>
      </c>
      <c r="AC88" s="7" t="str">
        <f t="shared" si="34"/>
        <v/>
      </c>
      <c r="AD88" s="7" t="str">
        <f t="shared" si="35"/>
        <v/>
      </c>
      <c r="AE88" s="7" t="str">
        <f t="shared" si="36"/>
        <v/>
      </c>
      <c r="AF88" s="91" t="str">
        <f t="shared" si="47"/>
        <v/>
      </c>
      <c r="AG88" s="59"/>
      <c r="AH88" s="502"/>
      <c r="AI88" s="60" t="str">
        <f t="shared" si="37"/>
        <v/>
      </c>
    </row>
    <row r="89" spans="1:35" s="3" customFormat="1" ht="15.95">
      <c r="A89" s="241">
        <v>80</v>
      </c>
      <c r="B89" s="242"/>
      <c r="C89" s="89" t="str">
        <f>IF(B89="","",'0-Présentation typeaction'!$B$16)</f>
        <v/>
      </c>
      <c r="D89" s="248"/>
      <c r="E89" s="248"/>
      <c r="F89" s="240"/>
      <c r="G89" s="167"/>
      <c r="H89" s="6"/>
      <c r="I89" s="6"/>
      <c r="J89" s="399" t="str">
        <f t="shared" si="38"/>
        <v/>
      </c>
      <c r="K89" s="498"/>
      <c r="L89" s="262"/>
      <c r="M89" s="11"/>
      <c r="N89" s="11"/>
      <c r="O89" s="5"/>
      <c r="P89" s="399" t="str">
        <f t="shared" si="39"/>
        <v/>
      </c>
      <c r="Q89" s="294"/>
      <c r="R89" s="7" t="str">
        <f t="shared" si="40"/>
        <v/>
      </c>
      <c r="S89" s="7" t="str">
        <f t="shared" si="41"/>
        <v/>
      </c>
      <c r="T89" s="22" t="str">
        <f t="shared" si="42"/>
        <v/>
      </c>
      <c r="U89" s="89" t="str">
        <f t="shared" si="43"/>
        <v/>
      </c>
      <c r="V89" s="7" t="str">
        <f t="shared" si="44"/>
        <v/>
      </c>
      <c r="W89" s="7" t="str">
        <f t="shared" si="45"/>
        <v/>
      </c>
      <c r="X89" s="10" t="str">
        <f t="shared" si="31"/>
        <v/>
      </c>
      <c r="Y89" s="10" t="str">
        <f t="shared" si="32"/>
        <v/>
      </c>
      <c r="Z89" s="257" t="str">
        <f t="shared" si="46"/>
        <v/>
      </c>
      <c r="AA89" s="263" t="str">
        <f t="shared" si="20"/>
        <v/>
      </c>
      <c r="AB89" s="264" t="str">
        <f t="shared" si="33"/>
        <v/>
      </c>
      <c r="AC89" s="7" t="str">
        <f t="shared" si="34"/>
        <v/>
      </c>
      <c r="AD89" s="7" t="str">
        <f t="shared" si="35"/>
        <v/>
      </c>
      <c r="AE89" s="7" t="str">
        <f t="shared" si="36"/>
        <v/>
      </c>
      <c r="AF89" s="91" t="str">
        <f t="shared" si="47"/>
        <v/>
      </c>
      <c r="AG89" s="59"/>
      <c r="AH89" s="502"/>
      <c r="AI89" s="60" t="str">
        <f t="shared" si="37"/>
        <v/>
      </c>
    </row>
    <row r="90" spans="1:35" s="3" customFormat="1" ht="15.95">
      <c r="A90" s="241">
        <v>81</v>
      </c>
      <c r="B90" s="242"/>
      <c r="C90" s="89" t="str">
        <f>IF(B90="","",'0-Présentation typeaction'!$B$16)</f>
        <v/>
      </c>
      <c r="D90" s="248"/>
      <c r="E90" s="248"/>
      <c r="F90" s="240"/>
      <c r="G90" s="167"/>
      <c r="H90" s="6"/>
      <c r="I90" s="6"/>
      <c r="J90" s="399" t="str">
        <f t="shared" si="38"/>
        <v/>
      </c>
      <c r="K90" s="498"/>
      <c r="L90" s="262"/>
      <c r="M90" s="11"/>
      <c r="N90" s="11"/>
      <c r="O90" s="5"/>
      <c r="P90" s="399" t="str">
        <f t="shared" si="39"/>
        <v/>
      </c>
      <c r="Q90" s="294"/>
      <c r="R90" s="7" t="str">
        <f t="shared" si="40"/>
        <v/>
      </c>
      <c r="S90" s="7" t="str">
        <f t="shared" si="41"/>
        <v/>
      </c>
      <c r="T90" s="22" t="str">
        <f t="shared" si="42"/>
        <v/>
      </c>
      <c r="U90" s="89" t="str">
        <f t="shared" si="43"/>
        <v/>
      </c>
      <c r="V90" s="7" t="str">
        <f t="shared" si="44"/>
        <v/>
      </c>
      <c r="W90" s="7" t="str">
        <f t="shared" si="45"/>
        <v/>
      </c>
      <c r="X90" s="10" t="str">
        <f t="shared" si="31"/>
        <v/>
      </c>
      <c r="Y90" s="10" t="str">
        <f t="shared" si="32"/>
        <v/>
      </c>
      <c r="Z90" s="257" t="str">
        <f t="shared" si="46"/>
        <v/>
      </c>
      <c r="AA90" s="263" t="str">
        <f t="shared" si="20"/>
        <v/>
      </c>
      <c r="AB90" s="264" t="str">
        <f t="shared" si="33"/>
        <v/>
      </c>
      <c r="AC90" s="7" t="str">
        <f t="shared" si="34"/>
        <v/>
      </c>
      <c r="AD90" s="7" t="str">
        <f t="shared" si="35"/>
        <v/>
      </c>
      <c r="AE90" s="7" t="str">
        <f t="shared" si="36"/>
        <v/>
      </c>
      <c r="AF90" s="91" t="str">
        <f t="shared" si="47"/>
        <v/>
      </c>
      <c r="AG90" s="59"/>
      <c r="AH90" s="502"/>
      <c r="AI90" s="60" t="str">
        <f t="shared" si="37"/>
        <v/>
      </c>
    </row>
    <row r="91" spans="1:35" s="3" customFormat="1" ht="15.95">
      <c r="A91" s="241">
        <v>82</v>
      </c>
      <c r="B91" s="242"/>
      <c r="C91" s="89" t="str">
        <f>IF(B91="","",'0-Présentation typeaction'!$B$16)</f>
        <v/>
      </c>
      <c r="D91" s="248"/>
      <c r="E91" s="248"/>
      <c r="F91" s="240"/>
      <c r="G91" s="167"/>
      <c r="H91" s="6"/>
      <c r="I91" s="6"/>
      <c r="J91" s="399" t="str">
        <f t="shared" si="38"/>
        <v/>
      </c>
      <c r="K91" s="498"/>
      <c r="L91" s="262"/>
      <c r="M91" s="11"/>
      <c r="N91" s="11"/>
      <c r="O91" s="5"/>
      <c r="P91" s="399" t="str">
        <f t="shared" si="39"/>
        <v/>
      </c>
      <c r="Q91" s="294"/>
      <c r="R91" s="7" t="str">
        <f t="shared" si="40"/>
        <v/>
      </c>
      <c r="S91" s="7" t="str">
        <f t="shared" si="41"/>
        <v/>
      </c>
      <c r="T91" s="22" t="str">
        <f t="shared" si="42"/>
        <v/>
      </c>
      <c r="U91" s="89" t="str">
        <f t="shared" si="43"/>
        <v/>
      </c>
      <c r="V91" s="7" t="str">
        <f t="shared" si="44"/>
        <v/>
      </c>
      <c r="W91" s="7" t="str">
        <f t="shared" si="45"/>
        <v/>
      </c>
      <c r="X91" s="10" t="str">
        <f t="shared" si="31"/>
        <v/>
      </c>
      <c r="Y91" s="10" t="str">
        <f t="shared" si="32"/>
        <v/>
      </c>
      <c r="Z91" s="257" t="str">
        <f t="shared" si="46"/>
        <v/>
      </c>
      <c r="AA91" s="263" t="str">
        <f t="shared" si="20"/>
        <v/>
      </c>
      <c r="AB91" s="264" t="str">
        <f t="shared" si="33"/>
        <v/>
      </c>
      <c r="AC91" s="7" t="str">
        <f t="shared" si="34"/>
        <v/>
      </c>
      <c r="AD91" s="7" t="str">
        <f t="shared" si="35"/>
        <v/>
      </c>
      <c r="AE91" s="7" t="str">
        <f t="shared" si="36"/>
        <v/>
      </c>
      <c r="AF91" s="91" t="str">
        <f t="shared" si="47"/>
        <v/>
      </c>
      <c r="AG91" s="59"/>
      <c r="AH91" s="502"/>
      <c r="AI91" s="60" t="str">
        <f t="shared" si="37"/>
        <v/>
      </c>
    </row>
    <row r="92" spans="1:35" s="3" customFormat="1" ht="15.95">
      <c r="A92" s="241">
        <v>83</v>
      </c>
      <c r="B92" s="242"/>
      <c r="C92" s="89" t="str">
        <f>IF(B92="","",'0-Présentation typeaction'!$B$16)</f>
        <v/>
      </c>
      <c r="D92" s="248"/>
      <c r="E92" s="248"/>
      <c r="F92" s="240"/>
      <c r="G92" s="167"/>
      <c r="H92" s="6"/>
      <c r="I92" s="6"/>
      <c r="J92" s="399" t="str">
        <f t="shared" si="38"/>
        <v/>
      </c>
      <c r="K92" s="498"/>
      <c r="L92" s="262"/>
      <c r="M92" s="11"/>
      <c r="N92" s="11"/>
      <c r="O92" s="5"/>
      <c r="P92" s="399" t="str">
        <f t="shared" si="39"/>
        <v/>
      </c>
      <c r="Q92" s="294"/>
      <c r="R92" s="7" t="str">
        <f t="shared" si="40"/>
        <v/>
      </c>
      <c r="S92" s="7" t="str">
        <f t="shared" si="41"/>
        <v/>
      </c>
      <c r="T92" s="22" t="str">
        <f t="shared" si="42"/>
        <v/>
      </c>
      <c r="U92" s="89" t="str">
        <f t="shared" si="43"/>
        <v/>
      </c>
      <c r="V92" s="7" t="str">
        <f t="shared" si="44"/>
        <v/>
      </c>
      <c r="W92" s="7" t="str">
        <f t="shared" si="45"/>
        <v/>
      </c>
      <c r="X92" s="10" t="str">
        <f t="shared" si="31"/>
        <v/>
      </c>
      <c r="Y92" s="10" t="str">
        <f t="shared" si="32"/>
        <v/>
      </c>
      <c r="Z92" s="257" t="str">
        <f t="shared" si="46"/>
        <v/>
      </c>
      <c r="AA92" s="263" t="str">
        <f t="shared" si="20"/>
        <v/>
      </c>
      <c r="AB92" s="264" t="str">
        <f t="shared" si="33"/>
        <v/>
      </c>
      <c r="AC92" s="7" t="str">
        <f t="shared" si="34"/>
        <v/>
      </c>
      <c r="AD92" s="7" t="str">
        <f t="shared" si="35"/>
        <v/>
      </c>
      <c r="AE92" s="7" t="str">
        <f t="shared" si="36"/>
        <v/>
      </c>
      <c r="AF92" s="91" t="str">
        <f t="shared" si="47"/>
        <v/>
      </c>
      <c r="AG92" s="59"/>
      <c r="AH92" s="502"/>
      <c r="AI92" s="60" t="str">
        <f t="shared" si="37"/>
        <v/>
      </c>
    </row>
    <row r="93" spans="1:35" s="3" customFormat="1" ht="15.95">
      <c r="A93" s="241">
        <v>84</v>
      </c>
      <c r="B93" s="242"/>
      <c r="C93" s="89" t="str">
        <f>IF(B93="","",'0-Présentation typeaction'!$B$16)</f>
        <v/>
      </c>
      <c r="D93" s="248"/>
      <c r="E93" s="248"/>
      <c r="F93" s="240"/>
      <c r="G93" s="167"/>
      <c r="H93" s="6"/>
      <c r="I93" s="6"/>
      <c r="J93" s="399" t="str">
        <f t="shared" si="38"/>
        <v/>
      </c>
      <c r="K93" s="498"/>
      <c r="L93" s="262"/>
      <c r="M93" s="11"/>
      <c r="N93" s="11"/>
      <c r="O93" s="5"/>
      <c r="P93" s="399" t="str">
        <f t="shared" si="39"/>
        <v/>
      </c>
      <c r="Q93" s="294"/>
      <c r="R93" s="7" t="str">
        <f t="shared" si="40"/>
        <v/>
      </c>
      <c r="S93" s="7" t="str">
        <f t="shared" si="41"/>
        <v/>
      </c>
      <c r="T93" s="22" t="str">
        <f t="shared" si="42"/>
        <v/>
      </c>
      <c r="U93" s="89" t="str">
        <f t="shared" si="43"/>
        <v/>
      </c>
      <c r="V93" s="7" t="str">
        <f t="shared" si="44"/>
        <v/>
      </c>
      <c r="W93" s="7" t="str">
        <f t="shared" si="45"/>
        <v/>
      </c>
      <c r="X93" s="10" t="str">
        <f t="shared" si="31"/>
        <v/>
      </c>
      <c r="Y93" s="10" t="str">
        <f t="shared" si="32"/>
        <v/>
      </c>
      <c r="Z93" s="257" t="str">
        <f t="shared" si="46"/>
        <v/>
      </c>
      <c r="AA93" s="263" t="str">
        <f t="shared" si="20"/>
        <v/>
      </c>
      <c r="AB93" s="264" t="str">
        <f t="shared" si="33"/>
        <v/>
      </c>
      <c r="AC93" s="7" t="str">
        <f t="shared" si="34"/>
        <v/>
      </c>
      <c r="AD93" s="7" t="str">
        <f t="shared" si="35"/>
        <v/>
      </c>
      <c r="AE93" s="7" t="str">
        <f t="shared" si="36"/>
        <v/>
      </c>
      <c r="AF93" s="91" t="str">
        <f t="shared" si="47"/>
        <v/>
      </c>
      <c r="AG93" s="59"/>
      <c r="AH93" s="502"/>
      <c r="AI93" s="60" t="str">
        <f t="shared" si="37"/>
        <v/>
      </c>
    </row>
    <row r="94" spans="1:35" s="3" customFormat="1" ht="15.95">
      <c r="A94" s="241">
        <v>85</v>
      </c>
      <c r="B94" s="242"/>
      <c r="C94" s="89" t="str">
        <f>IF(B94="","",'0-Présentation typeaction'!$B$16)</f>
        <v/>
      </c>
      <c r="D94" s="248"/>
      <c r="E94" s="248"/>
      <c r="F94" s="240"/>
      <c r="G94" s="167"/>
      <c r="H94" s="6"/>
      <c r="I94" s="6"/>
      <c r="J94" s="399" t="str">
        <f t="shared" si="38"/>
        <v/>
      </c>
      <c r="K94" s="498"/>
      <c r="L94" s="262"/>
      <c r="M94" s="11"/>
      <c r="N94" s="11"/>
      <c r="O94" s="5"/>
      <c r="P94" s="399" t="str">
        <f t="shared" si="39"/>
        <v/>
      </c>
      <c r="Q94" s="294"/>
      <c r="R94" s="7" t="str">
        <f t="shared" si="40"/>
        <v/>
      </c>
      <c r="S94" s="7" t="str">
        <f t="shared" si="41"/>
        <v/>
      </c>
      <c r="T94" s="22" t="str">
        <f t="shared" si="42"/>
        <v/>
      </c>
      <c r="U94" s="89" t="str">
        <f t="shared" si="43"/>
        <v/>
      </c>
      <c r="V94" s="7" t="str">
        <f t="shared" si="44"/>
        <v/>
      </c>
      <c r="W94" s="7" t="str">
        <f t="shared" si="45"/>
        <v/>
      </c>
      <c r="X94" s="10" t="str">
        <f t="shared" ref="X94:X109" si="48">IF(H94="","",H94)</f>
        <v/>
      </c>
      <c r="Y94" s="10" t="str">
        <f t="shared" ref="Y94:Y109" si="49">IF(I94="","",I94)</f>
        <v/>
      </c>
      <c r="Z94" s="257" t="str">
        <f t="shared" si="46"/>
        <v/>
      </c>
      <c r="AA94" s="263" t="str">
        <f t="shared" si="20"/>
        <v/>
      </c>
      <c r="AB94" s="264" t="str">
        <f t="shared" si="33"/>
        <v/>
      </c>
      <c r="AC94" s="7" t="str">
        <f t="shared" si="34"/>
        <v/>
      </c>
      <c r="AD94" s="7" t="str">
        <f t="shared" si="35"/>
        <v/>
      </c>
      <c r="AE94" s="7" t="str">
        <f t="shared" si="36"/>
        <v/>
      </c>
      <c r="AF94" s="91" t="str">
        <f t="shared" si="47"/>
        <v/>
      </c>
      <c r="AG94" s="59"/>
      <c r="AH94" s="502"/>
      <c r="AI94" s="60" t="str">
        <f t="shared" si="37"/>
        <v/>
      </c>
    </row>
    <row r="95" spans="1:35" s="3" customFormat="1" ht="15.95">
      <c r="A95" s="241">
        <v>86</v>
      </c>
      <c r="B95" s="242"/>
      <c r="C95" s="89" t="str">
        <f>IF(B95="","",'0-Présentation typeaction'!$B$16)</f>
        <v/>
      </c>
      <c r="D95" s="248"/>
      <c r="E95" s="248"/>
      <c r="F95" s="240"/>
      <c r="G95" s="167"/>
      <c r="H95" s="6"/>
      <c r="I95" s="6"/>
      <c r="J95" s="399" t="str">
        <f t="shared" si="38"/>
        <v/>
      </c>
      <c r="K95" s="498"/>
      <c r="L95" s="262"/>
      <c r="M95" s="11"/>
      <c r="N95" s="11"/>
      <c r="O95" s="5"/>
      <c r="P95" s="399" t="str">
        <f t="shared" si="39"/>
        <v/>
      </c>
      <c r="Q95" s="294"/>
      <c r="R95" s="7" t="str">
        <f t="shared" si="40"/>
        <v/>
      </c>
      <c r="S95" s="7" t="str">
        <f t="shared" si="41"/>
        <v/>
      </c>
      <c r="T95" s="22" t="str">
        <f t="shared" si="42"/>
        <v/>
      </c>
      <c r="U95" s="89" t="str">
        <f t="shared" si="43"/>
        <v/>
      </c>
      <c r="V95" s="7" t="str">
        <f t="shared" ref="V95:W109" si="50">IF(F95="","",F95)</f>
        <v/>
      </c>
      <c r="W95" s="7" t="str">
        <f t="shared" si="50"/>
        <v/>
      </c>
      <c r="X95" s="10" t="str">
        <f t="shared" si="48"/>
        <v/>
      </c>
      <c r="Y95" s="10" t="str">
        <f t="shared" si="49"/>
        <v/>
      </c>
      <c r="Z95" s="257" t="str">
        <f t="shared" si="46"/>
        <v/>
      </c>
      <c r="AA95" s="263" t="str">
        <f t="shared" si="20"/>
        <v/>
      </c>
      <c r="AB95" s="264" t="str">
        <f t="shared" si="33"/>
        <v/>
      </c>
      <c r="AC95" s="7" t="str">
        <f t="shared" si="34"/>
        <v/>
      </c>
      <c r="AD95" s="7" t="str">
        <f t="shared" si="35"/>
        <v/>
      </c>
      <c r="AE95" s="7" t="str">
        <f t="shared" si="36"/>
        <v/>
      </c>
      <c r="AF95" s="91" t="str">
        <f t="shared" si="47"/>
        <v/>
      </c>
      <c r="AG95" s="59"/>
      <c r="AH95" s="502"/>
      <c r="AI95" s="60" t="str">
        <f t="shared" si="37"/>
        <v/>
      </c>
    </row>
    <row r="96" spans="1:35" s="3" customFormat="1" ht="15.95">
      <c r="A96" s="241">
        <v>87</v>
      </c>
      <c r="B96" s="242"/>
      <c r="C96" s="89" t="str">
        <f>IF(B96="","",'0-Présentation typeaction'!$B$16)</f>
        <v/>
      </c>
      <c r="D96" s="248"/>
      <c r="E96" s="248"/>
      <c r="F96" s="240"/>
      <c r="G96" s="167"/>
      <c r="H96" s="6"/>
      <c r="I96" s="6"/>
      <c r="J96" s="399" t="str">
        <f t="shared" si="38"/>
        <v/>
      </c>
      <c r="K96" s="498"/>
      <c r="L96" s="262"/>
      <c r="M96" s="11"/>
      <c r="N96" s="11"/>
      <c r="O96" s="5"/>
      <c r="P96" s="399" t="str">
        <f t="shared" si="39"/>
        <v/>
      </c>
      <c r="Q96" s="294"/>
      <c r="R96" s="7" t="str">
        <f t="shared" si="40"/>
        <v/>
      </c>
      <c r="S96" s="7" t="str">
        <f t="shared" si="41"/>
        <v/>
      </c>
      <c r="T96" s="22" t="str">
        <f t="shared" si="42"/>
        <v/>
      </c>
      <c r="U96" s="89" t="str">
        <f t="shared" si="43"/>
        <v/>
      </c>
      <c r="V96" s="7" t="str">
        <f t="shared" si="50"/>
        <v/>
      </c>
      <c r="W96" s="7" t="str">
        <f t="shared" si="50"/>
        <v/>
      </c>
      <c r="X96" s="10" t="str">
        <f t="shared" si="48"/>
        <v/>
      </c>
      <c r="Y96" s="10" t="str">
        <f t="shared" si="49"/>
        <v/>
      </c>
      <c r="Z96" s="257" t="str">
        <f t="shared" si="46"/>
        <v/>
      </c>
      <c r="AA96" s="263" t="str">
        <f t="shared" si="20"/>
        <v/>
      </c>
      <c r="AB96" s="264" t="str">
        <f t="shared" si="33"/>
        <v/>
      </c>
      <c r="AC96" s="7" t="str">
        <f t="shared" si="34"/>
        <v/>
      </c>
      <c r="AD96" s="7" t="str">
        <f t="shared" si="35"/>
        <v/>
      </c>
      <c r="AE96" s="7" t="str">
        <f t="shared" si="36"/>
        <v/>
      </c>
      <c r="AF96" s="91" t="str">
        <f t="shared" si="47"/>
        <v/>
      </c>
      <c r="AG96" s="59"/>
      <c r="AH96" s="502"/>
      <c r="AI96" s="60" t="str">
        <f t="shared" si="37"/>
        <v/>
      </c>
    </row>
    <row r="97" spans="1:35" s="3" customFormat="1" ht="15.95">
      <c r="A97" s="241">
        <v>88</v>
      </c>
      <c r="B97" s="242"/>
      <c r="C97" s="89" t="str">
        <f>IF(B97="","",'0-Présentation typeaction'!$B$16)</f>
        <v/>
      </c>
      <c r="D97" s="248"/>
      <c r="E97" s="248"/>
      <c r="F97" s="240"/>
      <c r="G97" s="167"/>
      <c r="H97" s="6"/>
      <c r="I97" s="6"/>
      <c r="J97" s="399" t="str">
        <f t="shared" si="38"/>
        <v/>
      </c>
      <c r="K97" s="498"/>
      <c r="L97" s="262"/>
      <c r="M97" s="11"/>
      <c r="N97" s="11"/>
      <c r="O97" s="5"/>
      <c r="P97" s="399" t="str">
        <f t="shared" si="39"/>
        <v/>
      </c>
      <c r="Q97" s="294"/>
      <c r="R97" s="7" t="str">
        <f t="shared" si="40"/>
        <v/>
      </c>
      <c r="S97" s="7" t="str">
        <f t="shared" si="41"/>
        <v/>
      </c>
      <c r="T97" s="22" t="str">
        <f t="shared" si="42"/>
        <v/>
      </c>
      <c r="U97" s="89" t="str">
        <f t="shared" si="43"/>
        <v/>
      </c>
      <c r="V97" s="7" t="str">
        <f t="shared" si="50"/>
        <v/>
      </c>
      <c r="W97" s="7" t="str">
        <f t="shared" si="50"/>
        <v/>
      </c>
      <c r="X97" s="10" t="str">
        <f t="shared" si="48"/>
        <v/>
      </c>
      <c r="Y97" s="10" t="str">
        <f t="shared" si="49"/>
        <v/>
      </c>
      <c r="Z97" s="257" t="str">
        <f t="shared" si="46"/>
        <v/>
      </c>
      <c r="AA97" s="263" t="str">
        <f t="shared" si="20"/>
        <v/>
      </c>
      <c r="AB97" s="264" t="str">
        <f t="shared" si="33"/>
        <v/>
      </c>
      <c r="AC97" s="7" t="str">
        <f t="shared" si="34"/>
        <v/>
      </c>
      <c r="AD97" s="7" t="str">
        <f t="shared" si="35"/>
        <v/>
      </c>
      <c r="AE97" s="7" t="str">
        <f t="shared" si="36"/>
        <v/>
      </c>
      <c r="AF97" s="91" t="str">
        <f t="shared" si="47"/>
        <v/>
      </c>
      <c r="AG97" s="59"/>
      <c r="AH97" s="502"/>
      <c r="AI97" s="60" t="str">
        <f t="shared" si="37"/>
        <v/>
      </c>
    </row>
    <row r="98" spans="1:35" s="3" customFormat="1" ht="15.95">
      <c r="A98" s="241">
        <v>89</v>
      </c>
      <c r="B98" s="242"/>
      <c r="C98" s="89" t="str">
        <f>IF(B98="","",'0-Présentation typeaction'!$B$16)</f>
        <v/>
      </c>
      <c r="D98" s="248"/>
      <c r="E98" s="248"/>
      <c r="F98" s="240"/>
      <c r="G98" s="167"/>
      <c r="H98" s="6"/>
      <c r="I98" s="6"/>
      <c r="J98" s="399" t="str">
        <f t="shared" si="38"/>
        <v/>
      </c>
      <c r="K98" s="498"/>
      <c r="L98" s="262"/>
      <c r="M98" s="11"/>
      <c r="N98" s="11"/>
      <c r="O98" s="5"/>
      <c r="P98" s="399" t="str">
        <f t="shared" si="39"/>
        <v/>
      </c>
      <c r="Q98" s="294"/>
      <c r="R98" s="7" t="str">
        <f t="shared" si="40"/>
        <v/>
      </c>
      <c r="S98" s="7" t="str">
        <f t="shared" si="41"/>
        <v/>
      </c>
      <c r="T98" s="22" t="str">
        <f t="shared" si="42"/>
        <v/>
      </c>
      <c r="U98" s="89" t="str">
        <f t="shared" si="43"/>
        <v/>
      </c>
      <c r="V98" s="7" t="str">
        <f t="shared" si="50"/>
        <v/>
      </c>
      <c r="W98" s="7" t="str">
        <f t="shared" si="50"/>
        <v/>
      </c>
      <c r="X98" s="10" t="str">
        <f t="shared" si="48"/>
        <v/>
      </c>
      <c r="Y98" s="10" t="str">
        <f t="shared" si="49"/>
        <v/>
      </c>
      <c r="Z98" s="257" t="str">
        <f t="shared" si="46"/>
        <v/>
      </c>
      <c r="AA98" s="263" t="str">
        <f t="shared" si="20"/>
        <v/>
      </c>
      <c r="AB98" s="264" t="str">
        <f t="shared" si="33"/>
        <v/>
      </c>
      <c r="AC98" s="7" t="str">
        <f t="shared" si="34"/>
        <v/>
      </c>
      <c r="AD98" s="7" t="str">
        <f t="shared" si="35"/>
        <v/>
      </c>
      <c r="AE98" s="7" t="str">
        <f t="shared" si="36"/>
        <v/>
      </c>
      <c r="AF98" s="91" t="str">
        <f t="shared" si="47"/>
        <v/>
      </c>
      <c r="AG98" s="59"/>
      <c r="AH98" s="502"/>
      <c r="AI98" s="60" t="str">
        <f t="shared" si="37"/>
        <v/>
      </c>
    </row>
    <row r="99" spans="1:35" s="3" customFormat="1" ht="15.95">
      <c r="A99" s="241">
        <v>90</v>
      </c>
      <c r="B99" s="242"/>
      <c r="C99" s="89" t="str">
        <f>IF(B99="","",'0-Présentation typeaction'!$B$16)</f>
        <v/>
      </c>
      <c r="D99" s="248"/>
      <c r="E99" s="248"/>
      <c r="F99" s="240"/>
      <c r="G99" s="167"/>
      <c r="H99" s="6"/>
      <c r="I99" s="6"/>
      <c r="J99" s="399" t="str">
        <f t="shared" si="38"/>
        <v/>
      </c>
      <c r="K99" s="498"/>
      <c r="L99" s="262"/>
      <c r="M99" s="11"/>
      <c r="N99" s="11"/>
      <c r="O99" s="5"/>
      <c r="P99" s="399" t="str">
        <f t="shared" si="39"/>
        <v/>
      </c>
      <c r="Q99" s="294"/>
      <c r="R99" s="7" t="str">
        <f t="shared" si="40"/>
        <v/>
      </c>
      <c r="S99" s="7" t="str">
        <f t="shared" si="41"/>
        <v/>
      </c>
      <c r="T99" s="22" t="str">
        <f t="shared" si="42"/>
        <v/>
      </c>
      <c r="U99" s="89" t="str">
        <f t="shared" si="43"/>
        <v/>
      </c>
      <c r="V99" s="7" t="str">
        <f t="shared" si="50"/>
        <v/>
      </c>
      <c r="W99" s="7" t="str">
        <f t="shared" si="50"/>
        <v/>
      </c>
      <c r="X99" s="10" t="str">
        <f t="shared" si="48"/>
        <v/>
      </c>
      <c r="Y99" s="10" t="str">
        <f t="shared" si="49"/>
        <v/>
      </c>
      <c r="Z99" s="257" t="str">
        <f t="shared" si="46"/>
        <v/>
      </c>
      <c r="AA99" s="263" t="str">
        <f t="shared" si="20"/>
        <v/>
      </c>
      <c r="AB99" s="264" t="str">
        <f t="shared" si="33"/>
        <v/>
      </c>
      <c r="AC99" s="7" t="str">
        <f t="shared" si="34"/>
        <v/>
      </c>
      <c r="AD99" s="7" t="str">
        <f t="shared" si="35"/>
        <v/>
      </c>
      <c r="AE99" s="7" t="str">
        <f t="shared" si="36"/>
        <v/>
      </c>
      <c r="AF99" s="91" t="str">
        <f t="shared" si="47"/>
        <v/>
      </c>
      <c r="AG99" s="59"/>
      <c r="AH99" s="502"/>
      <c r="AI99" s="60" t="str">
        <f t="shared" si="37"/>
        <v/>
      </c>
    </row>
    <row r="100" spans="1:35" s="3" customFormat="1" ht="15.95">
      <c r="A100" s="241">
        <v>91</v>
      </c>
      <c r="B100" s="242"/>
      <c r="C100" s="89" t="str">
        <f>IF(B100="","",'0-Présentation typeaction'!$B$16)</f>
        <v/>
      </c>
      <c r="D100" s="248"/>
      <c r="E100" s="248"/>
      <c r="F100" s="240"/>
      <c r="G100" s="167"/>
      <c r="H100" s="6"/>
      <c r="I100" s="6"/>
      <c r="J100" s="399" t="str">
        <f t="shared" si="38"/>
        <v/>
      </c>
      <c r="K100" s="498"/>
      <c r="L100" s="262"/>
      <c r="M100" s="11"/>
      <c r="N100" s="11"/>
      <c r="O100" s="5"/>
      <c r="P100" s="399" t="str">
        <f t="shared" si="39"/>
        <v/>
      </c>
      <c r="Q100" s="294"/>
      <c r="R100" s="7" t="str">
        <f t="shared" si="40"/>
        <v/>
      </c>
      <c r="S100" s="7" t="str">
        <f t="shared" si="41"/>
        <v/>
      </c>
      <c r="T100" s="22" t="str">
        <f t="shared" si="42"/>
        <v/>
      </c>
      <c r="U100" s="89" t="str">
        <f t="shared" si="43"/>
        <v/>
      </c>
      <c r="V100" s="7" t="str">
        <f t="shared" si="50"/>
        <v/>
      </c>
      <c r="W100" s="7" t="str">
        <f t="shared" si="50"/>
        <v/>
      </c>
      <c r="X100" s="10" t="str">
        <f t="shared" si="48"/>
        <v/>
      </c>
      <c r="Y100" s="10" t="str">
        <f t="shared" si="49"/>
        <v/>
      </c>
      <c r="Z100" s="257" t="str">
        <f t="shared" si="46"/>
        <v/>
      </c>
      <c r="AA100" s="263" t="str">
        <f t="shared" si="20"/>
        <v/>
      </c>
      <c r="AB100" s="264" t="str">
        <f t="shared" si="33"/>
        <v/>
      </c>
      <c r="AC100" s="7" t="str">
        <f t="shared" si="34"/>
        <v/>
      </c>
      <c r="AD100" s="7" t="str">
        <f t="shared" si="35"/>
        <v/>
      </c>
      <c r="AE100" s="7" t="str">
        <f t="shared" si="36"/>
        <v/>
      </c>
      <c r="AF100" s="91" t="str">
        <f t="shared" si="47"/>
        <v/>
      </c>
      <c r="AG100" s="59"/>
      <c r="AH100" s="502"/>
      <c r="AI100" s="60" t="str">
        <f t="shared" si="37"/>
        <v/>
      </c>
    </row>
    <row r="101" spans="1:35" s="3" customFormat="1" ht="15.95">
      <c r="A101" s="241">
        <v>92</v>
      </c>
      <c r="B101" s="242"/>
      <c r="C101" s="89" t="str">
        <f>IF(B101="","",'0-Présentation typeaction'!$B$16)</f>
        <v/>
      </c>
      <c r="D101" s="248"/>
      <c r="E101" s="248"/>
      <c r="F101" s="240"/>
      <c r="G101" s="167"/>
      <c r="H101" s="6"/>
      <c r="I101" s="6"/>
      <c r="J101" s="399" t="str">
        <f t="shared" si="38"/>
        <v/>
      </c>
      <c r="K101" s="498"/>
      <c r="L101" s="262"/>
      <c r="M101" s="11"/>
      <c r="N101" s="11"/>
      <c r="O101" s="5"/>
      <c r="P101" s="399" t="str">
        <f t="shared" si="39"/>
        <v/>
      </c>
      <c r="Q101" s="294"/>
      <c r="R101" s="7" t="str">
        <f t="shared" si="40"/>
        <v/>
      </c>
      <c r="S101" s="7" t="str">
        <f t="shared" si="41"/>
        <v/>
      </c>
      <c r="T101" s="22" t="str">
        <f t="shared" si="42"/>
        <v/>
      </c>
      <c r="U101" s="89" t="str">
        <f t="shared" si="43"/>
        <v/>
      </c>
      <c r="V101" s="7" t="str">
        <f t="shared" si="50"/>
        <v/>
      </c>
      <c r="W101" s="7" t="str">
        <f t="shared" si="50"/>
        <v/>
      </c>
      <c r="X101" s="10" t="str">
        <f t="shared" si="48"/>
        <v/>
      </c>
      <c r="Y101" s="10" t="str">
        <f t="shared" si="49"/>
        <v/>
      </c>
      <c r="Z101" s="257" t="str">
        <f t="shared" si="46"/>
        <v/>
      </c>
      <c r="AA101" s="263" t="str">
        <f t="shared" si="20"/>
        <v/>
      </c>
      <c r="AB101" s="264" t="str">
        <f t="shared" si="33"/>
        <v/>
      </c>
      <c r="AC101" s="7" t="str">
        <f t="shared" si="34"/>
        <v/>
      </c>
      <c r="AD101" s="7" t="str">
        <f t="shared" si="35"/>
        <v/>
      </c>
      <c r="AE101" s="7" t="str">
        <f t="shared" si="36"/>
        <v/>
      </c>
      <c r="AF101" s="91" t="str">
        <f t="shared" si="47"/>
        <v/>
      </c>
      <c r="AG101" s="59"/>
      <c r="AH101" s="502"/>
      <c r="AI101" s="60" t="str">
        <f t="shared" si="37"/>
        <v/>
      </c>
    </row>
    <row r="102" spans="1:35" s="3" customFormat="1" ht="15.95">
      <c r="A102" s="241">
        <v>93</v>
      </c>
      <c r="B102" s="242"/>
      <c r="C102" s="89" t="str">
        <f>IF(B102="","",'0-Présentation typeaction'!$B$16)</f>
        <v/>
      </c>
      <c r="D102" s="248"/>
      <c r="E102" s="248"/>
      <c r="F102" s="240"/>
      <c r="G102" s="167"/>
      <c r="H102" s="6"/>
      <c r="I102" s="6"/>
      <c r="J102" s="399" t="str">
        <f t="shared" si="38"/>
        <v/>
      </c>
      <c r="K102" s="498"/>
      <c r="L102" s="262"/>
      <c r="M102" s="11"/>
      <c r="N102" s="11"/>
      <c r="O102" s="5"/>
      <c r="P102" s="399" t="str">
        <f t="shared" si="39"/>
        <v/>
      </c>
      <c r="Q102" s="294"/>
      <c r="R102" s="7" t="str">
        <f t="shared" si="40"/>
        <v/>
      </c>
      <c r="S102" s="7" t="str">
        <f t="shared" si="41"/>
        <v/>
      </c>
      <c r="T102" s="22" t="str">
        <f t="shared" si="42"/>
        <v/>
      </c>
      <c r="U102" s="89" t="str">
        <f t="shared" si="43"/>
        <v/>
      </c>
      <c r="V102" s="7" t="str">
        <f t="shared" si="50"/>
        <v/>
      </c>
      <c r="W102" s="7" t="str">
        <f t="shared" si="50"/>
        <v/>
      </c>
      <c r="X102" s="10" t="str">
        <f t="shared" si="48"/>
        <v/>
      </c>
      <c r="Y102" s="10" t="str">
        <f t="shared" si="49"/>
        <v/>
      </c>
      <c r="Z102" s="257" t="str">
        <f t="shared" si="46"/>
        <v/>
      </c>
      <c r="AA102" s="263" t="str">
        <f t="shared" si="20"/>
        <v/>
      </c>
      <c r="AB102" s="264" t="str">
        <f t="shared" si="33"/>
        <v/>
      </c>
      <c r="AC102" s="7" t="str">
        <f t="shared" si="34"/>
        <v/>
      </c>
      <c r="AD102" s="7" t="str">
        <f t="shared" si="35"/>
        <v/>
      </c>
      <c r="AE102" s="7" t="str">
        <f t="shared" si="36"/>
        <v/>
      </c>
      <c r="AF102" s="91" t="str">
        <f t="shared" si="47"/>
        <v/>
      </c>
      <c r="AG102" s="59"/>
      <c r="AH102" s="502"/>
      <c r="AI102" s="60" t="str">
        <f t="shared" si="37"/>
        <v/>
      </c>
    </row>
    <row r="103" spans="1:35" s="3" customFormat="1" ht="15.95">
      <c r="A103" s="241">
        <v>94</v>
      </c>
      <c r="B103" s="242"/>
      <c r="C103" s="89" t="str">
        <f>IF(B103="","",'0-Présentation typeaction'!$B$16)</f>
        <v/>
      </c>
      <c r="D103" s="248"/>
      <c r="E103" s="248"/>
      <c r="F103" s="240"/>
      <c r="G103" s="167"/>
      <c r="H103" s="6"/>
      <c r="I103" s="6"/>
      <c r="J103" s="399" t="str">
        <f t="shared" si="38"/>
        <v/>
      </c>
      <c r="K103" s="498"/>
      <c r="L103" s="262"/>
      <c r="M103" s="11"/>
      <c r="N103" s="11"/>
      <c r="O103" s="5"/>
      <c r="P103" s="399" t="str">
        <f t="shared" si="39"/>
        <v/>
      </c>
      <c r="Q103" s="294"/>
      <c r="R103" s="7" t="str">
        <f t="shared" si="40"/>
        <v/>
      </c>
      <c r="S103" s="7" t="str">
        <f t="shared" si="41"/>
        <v/>
      </c>
      <c r="T103" s="22" t="str">
        <f t="shared" si="42"/>
        <v/>
      </c>
      <c r="U103" s="89" t="str">
        <f t="shared" si="43"/>
        <v/>
      </c>
      <c r="V103" s="7" t="str">
        <f t="shared" si="50"/>
        <v/>
      </c>
      <c r="W103" s="7" t="str">
        <f t="shared" si="50"/>
        <v/>
      </c>
      <c r="X103" s="10" t="str">
        <f t="shared" si="48"/>
        <v/>
      </c>
      <c r="Y103" s="10" t="str">
        <f t="shared" si="49"/>
        <v/>
      </c>
      <c r="Z103" s="257" t="str">
        <f t="shared" si="46"/>
        <v/>
      </c>
      <c r="AA103" s="263" t="str">
        <f t="shared" si="20"/>
        <v/>
      </c>
      <c r="AB103" s="264" t="str">
        <f t="shared" si="33"/>
        <v/>
      </c>
      <c r="AC103" s="7" t="str">
        <f t="shared" si="34"/>
        <v/>
      </c>
      <c r="AD103" s="7" t="str">
        <f t="shared" si="35"/>
        <v/>
      </c>
      <c r="AE103" s="7" t="str">
        <f t="shared" si="36"/>
        <v/>
      </c>
      <c r="AF103" s="91" t="str">
        <f t="shared" si="47"/>
        <v/>
      </c>
      <c r="AG103" s="59"/>
      <c r="AH103" s="502"/>
      <c r="AI103" s="60" t="str">
        <f t="shared" si="37"/>
        <v/>
      </c>
    </row>
    <row r="104" spans="1:35" s="3" customFormat="1" ht="15.95">
      <c r="A104" s="241">
        <v>95</v>
      </c>
      <c r="B104" s="242"/>
      <c r="C104" s="89" t="str">
        <f>IF(B104="","",'0-Présentation typeaction'!$B$16)</f>
        <v/>
      </c>
      <c r="D104" s="248"/>
      <c r="E104" s="248"/>
      <c r="F104" s="240"/>
      <c r="G104" s="167"/>
      <c r="H104" s="6"/>
      <c r="I104" s="6"/>
      <c r="J104" s="399" t="str">
        <f t="shared" si="38"/>
        <v/>
      </c>
      <c r="K104" s="498"/>
      <c r="L104" s="262"/>
      <c r="M104" s="11"/>
      <c r="N104" s="11"/>
      <c r="O104" s="5"/>
      <c r="P104" s="399" t="str">
        <f t="shared" si="39"/>
        <v/>
      </c>
      <c r="Q104" s="294"/>
      <c r="R104" s="7" t="str">
        <f t="shared" si="40"/>
        <v/>
      </c>
      <c r="S104" s="7" t="str">
        <f t="shared" si="41"/>
        <v/>
      </c>
      <c r="T104" s="22" t="str">
        <f t="shared" si="42"/>
        <v/>
      </c>
      <c r="U104" s="89" t="str">
        <f t="shared" si="43"/>
        <v/>
      </c>
      <c r="V104" s="7" t="str">
        <f t="shared" si="50"/>
        <v/>
      </c>
      <c r="W104" s="7" t="str">
        <f t="shared" si="50"/>
        <v/>
      </c>
      <c r="X104" s="10" t="str">
        <f t="shared" si="48"/>
        <v/>
      </c>
      <c r="Y104" s="10" t="str">
        <f t="shared" si="49"/>
        <v/>
      </c>
      <c r="Z104" s="257" t="str">
        <f t="shared" si="46"/>
        <v/>
      </c>
      <c r="AA104" s="263" t="str">
        <f t="shared" si="20"/>
        <v/>
      </c>
      <c r="AB104" s="264" t="str">
        <f t="shared" si="33"/>
        <v/>
      </c>
      <c r="AC104" s="7" t="str">
        <f t="shared" si="34"/>
        <v/>
      </c>
      <c r="AD104" s="7" t="str">
        <f t="shared" si="35"/>
        <v/>
      </c>
      <c r="AE104" s="7" t="str">
        <f t="shared" si="36"/>
        <v/>
      </c>
      <c r="AF104" s="91" t="str">
        <f t="shared" si="47"/>
        <v/>
      </c>
      <c r="AG104" s="59"/>
      <c r="AH104" s="502"/>
      <c r="AI104" s="60" t="str">
        <f t="shared" si="37"/>
        <v/>
      </c>
    </row>
    <row r="105" spans="1:35" s="3" customFormat="1" ht="15.95">
      <c r="A105" s="241">
        <v>96</v>
      </c>
      <c r="B105" s="242"/>
      <c r="C105" s="89" t="str">
        <f>IF(B105="","",'0-Présentation typeaction'!$B$16)</f>
        <v/>
      </c>
      <c r="D105" s="248"/>
      <c r="E105" s="248"/>
      <c r="F105" s="240"/>
      <c r="G105" s="167"/>
      <c r="H105" s="6"/>
      <c r="I105" s="6"/>
      <c r="J105" s="399" t="str">
        <f t="shared" si="38"/>
        <v/>
      </c>
      <c r="K105" s="498"/>
      <c r="L105" s="262"/>
      <c r="M105" s="11"/>
      <c r="N105" s="11"/>
      <c r="O105" s="5"/>
      <c r="P105" s="399" t="str">
        <f t="shared" si="39"/>
        <v/>
      </c>
      <c r="Q105" s="294"/>
      <c r="R105" s="7" t="str">
        <f t="shared" si="40"/>
        <v/>
      </c>
      <c r="S105" s="7" t="str">
        <f t="shared" si="41"/>
        <v/>
      </c>
      <c r="T105" s="22" t="str">
        <f t="shared" si="42"/>
        <v/>
      </c>
      <c r="U105" s="89" t="str">
        <f t="shared" si="43"/>
        <v/>
      </c>
      <c r="V105" s="7" t="str">
        <f t="shared" si="50"/>
        <v/>
      </c>
      <c r="W105" s="7" t="str">
        <f t="shared" si="50"/>
        <v/>
      </c>
      <c r="X105" s="10" t="str">
        <f t="shared" si="48"/>
        <v/>
      </c>
      <c r="Y105" s="10" t="str">
        <f t="shared" si="49"/>
        <v/>
      </c>
      <c r="Z105" s="257" t="str">
        <f t="shared" si="46"/>
        <v/>
      </c>
      <c r="AA105" s="263" t="str">
        <f t="shared" si="20"/>
        <v/>
      </c>
      <c r="AB105" s="264" t="str">
        <f t="shared" si="33"/>
        <v/>
      </c>
      <c r="AC105" s="7" t="str">
        <f t="shared" si="34"/>
        <v/>
      </c>
      <c r="AD105" s="7" t="str">
        <f t="shared" si="35"/>
        <v/>
      </c>
      <c r="AE105" s="7" t="str">
        <f t="shared" si="36"/>
        <v/>
      </c>
      <c r="AF105" s="91" t="str">
        <f t="shared" si="47"/>
        <v/>
      </c>
      <c r="AG105" s="59"/>
      <c r="AH105" s="502"/>
      <c r="AI105" s="60" t="str">
        <f t="shared" si="37"/>
        <v/>
      </c>
    </row>
    <row r="106" spans="1:35" s="3" customFormat="1" ht="15.95">
      <c r="A106" s="241">
        <v>97</v>
      </c>
      <c r="B106" s="242"/>
      <c r="C106" s="89" t="str">
        <f>IF(B106="","",'0-Présentation typeaction'!$B$16)</f>
        <v/>
      </c>
      <c r="D106" s="248"/>
      <c r="E106" s="248"/>
      <c r="F106" s="240"/>
      <c r="G106" s="167"/>
      <c r="H106" s="6"/>
      <c r="I106" s="6"/>
      <c r="J106" s="399" t="str">
        <f t="shared" si="38"/>
        <v/>
      </c>
      <c r="K106" s="498"/>
      <c r="L106" s="262"/>
      <c r="M106" s="11"/>
      <c r="N106" s="11"/>
      <c r="O106" s="5"/>
      <c r="P106" s="399" t="str">
        <f t="shared" si="39"/>
        <v/>
      </c>
      <c r="Q106" s="294"/>
      <c r="R106" s="7" t="str">
        <f t="shared" si="40"/>
        <v/>
      </c>
      <c r="S106" s="7" t="str">
        <f t="shared" si="41"/>
        <v/>
      </c>
      <c r="T106" s="22" t="str">
        <f t="shared" si="42"/>
        <v/>
      </c>
      <c r="U106" s="89" t="str">
        <f t="shared" si="43"/>
        <v/>
      </c>
      <c r="V106" s="7" t="str">
        <f t="shared" si="50"/>
        <v/>
      </c>
      <c r="W106" s="7" t="str">
        <f t="shared" si="50"/>
        <v/>
      </c>
      <c r="X106" s="10" t="str">
        <f t="shared" si="48"/>
        <v/>
      </c>
      <c r="Y106" s="10" t="str">
        <f t="shared" si="49"/>
        <v/>
      </c>
      <c r="Z106" s="257" t="str">
        <f t="shared" si="46"/>
        <v/>
      </c>
      <c r="AA106" s="263" t="str">
        <f t="shared" ref="AA106:AA109" si="51">IF(K106="","",K106)</f>
        <v/>
      </c>
      <c r="AB106" s="264" t="str">
        <f t="shared" si="33"/>
        <v/>
      </c>
      <c r="AC106" s="7" t="str">
        <f t="shared" si="34"/>
        <v/>
      </c>
      <c r="AD106" s="7" t="str">
        <f t="shared" si="35"/>
        <v/>
      </c>
      <c r="AE106" s="7" t="str">
        <f t="shared" si="36"/>
        <v/>
      </c>
      <c r="AF106" s="91" t="str">
        <f t="shared" si="47"/>
        <v/>
      </c>
      <c r="AG106" s="59"/>
      <c r="AH106" s="502"/>
      <c r="AI106" s="60" t="str">
        <f t="shared" si="37"/>
        <v/>
      </c>
    </row>
    <row r="107" spans="1:35" s="3" customFormat="1" ht="15.95">
      <c r="A107" s="241">
        <v>98</v>
      </c>
      <c r="B107" s="242"/>
      <c r="C107" s="89" t="str">
        <f>IF(B107="","",'0-Présentation typeaction'!$B$16)</f>
        <v/>
      </c>
      <c r="D107" s="248"/>
      <c r="E107" s="248"/>
      <c r="F107" s="240"/>
      <c r="G107" s="167"/>
      <c r="H107" s="6"/>
      <c r="I107" s="6"/>
      <c r="J107" s="399" t="str">
        <f t="shared" si="38"/>
        <v/>
      </c>
      <c r="K107" s="498"/>
      <c r="L107" s="262"/>
      <c r="M107" s="11"/>
      <c r="N107" s="11"/>
      <c r="O107" s="5"/>
      <c r="P107" s="399" t="str">
        <f t="shared" si="39"/>
        <v/>
      </c>
      <c r="Q107" s="294"/>
      <c r="R107" s="7" t="str">
        <f t="shared" si="40"/>
        <v/>
      </c>
      <c r="S107" s="7" t="str">
        <f t="shared" si="41"/>
        <v/>
      </c>
      <c r="T107" s="22" t="str">
        <f t="shared" si="42"/>
        <v/>
      </c>
      <c r="U107" s="89" t="str">
        <f t="shared" si="43"/>
        <v/>
      </c>
      <c r="V107" s="7" t="str">
        <f t="shared" si="50"/>
        <v/>
      </c>
      <c r="W107" s="7" t="str">
        <f t="shared" si="50"/>
        <v/>
      </c>
      <c r="X107" s="10" t="str">
        <f t="shared" si="48"/>
        <v/>
      </c>
      <c r="Y107" s="10" t="str">
        <f t="shared" si="49"/>
        <v/>
      </c>
      <c r="Z107" s="257" t="str">
        <f t="shared" si="46"/>
        <v/>
      </c>
      <c r="AA107" s="263" t="str">
        <f t="shared" si="51"/>
        <v/>
      </c>
      <c r="AB107" s="264" t="str">
        <f t="shared" si="33"/>
        <v/>
      </c>
      <c r="AC107" s="7" t="str">
        <f t="shared" si="34"/>
        <v/>
      </c>
      <c r="AD107" s="7" t="str">
        <f t="shared" si="35"/>
        <v/>
      </c>
      <c r="AE107" s="7" t="str">
        <f t="shared" si="36"/>
        <v/>
      </c>
      <c r="AF107" s="91" t="str">
        <f t="shared" si="47"/>
        <v/>
      </c>
      <c r="AG107" s="59"/>
      <c r="AH107" s="502"/>
      <c r="AI107" s="60" t="str">
        <f t="shared" si="37"/>
        <v/>
      </c>
    </row>
    <row r="108" spans="1:35" s="3" customFormat="1" ht="15.95">
      <c r="A108" s="241">
        <v>99</v>
      </c>
      <c r="B108" s="242"/>
      <c r="C108" s="89" t="str">
        <f>IF(B108="","",'0-Présentation typeaction'!$B$16)</f>
        <v/>
      </c>
      <c r="D108" s="248"/>
      <c r="E108" s="248"/>
      <c r="F108" s="240"/>
      <c r="G108" s="167"/>
      <c r="H108" s="6"/>
      <c r="I108" s="6"/>
      <c r="J108" s="399" t="str">
        <f t="shared" si="38"/>
        <v/>
      </c>
      <c r="K108" s="498"/>
      <c r="L108" s="262"/>
      <c r="M108" s="11"/>
      <c r="N108" s="11"/>
      <c r="O108" s="5"/>
      <c r="P108" s="399" t="str">
        <f t="shared" si="39"/>
        <v/>
      </c>
      <c r="Q108" s="294"/>
      <c r="R108" s="7" t="str">
        <f t="shared" si="40"/>
        <v/>
      </c>
      <c r="S108" s="7" t="str">
        <f t="shared" si="41"/>
        <v/>
      </c>
      <c r="T108" s="22" t="str">
        <f t="shared" si="42"/>
        <v/>
      </c>
      <c r="U108" s="89" t="str">
        <f t="shared" si="43"/>
        <v/>
      </c>
      <c r="V108" s="7" t="str">
        <f t="shared" si="50"/>
        <v/>
      </c>
      <c r="W108" s="7" t="str">
        <f t="shared" si="50"/>
        <v/>
      </c>
      <c r="X108" s="10" t="str">
        <f t="shared" si="48"/>
        <v/>
      </c>
      <c r="Y108" s="10" t="str">
        <f t="shared" si="49"/>
        <v/>
      </c>
      <c r="Z108" s="257" t="str">
        <f t="shared" si="46"/>
        <v/>
      </c>
      <c r="AA108" s="263" t="str">
        <f t="shared" si="51"/>
        <v/>
      </c>
      <c r="AB108" s="264" t="str">
        <f t="shared" si="33"/>
        <v/>
      </c>
      <c r="AC108" s="7" t="str">
        <f t="shared" si="34"/>
        <v/>
      </c>
      <c r="AD108" s="7" t="str">
        <f t="shared" si="35"/>
        <v/>
      </c>
      <c r="AE108" s="7" t="str">
        <f t="shared" si="36"/>
        <v/>
      </c>
      <c r="AF108" s="91" t="str">
        <f t="shared" si="47"/>
        <v/>
      </c>
      <c r="AG108" s="59"/>
      <c r="AH108" s="502"/>
      <c r="AI108" s="60" t="str">
        <f t="shared" si="37"/>
        <v/>
      </c>
    </row>
    <row r="109" spans="1:35" s="3" customFormat="1" ht="15.95">
      <c r="A109" s="241">
        <v>100</v>
      </c>
      <c r="B109" s="242"/>
      <c r="C109" s="89" t="str">
        <f>IF(B109="","",'0-Présentation typeaction'!$B$16)</f>
        <v/>
      </c>
      <c r="D109" s="248"/>
      <c r="E109" s="248"/>
      <c r="F109" s="240"/>
      <c r="G109" s="167"/>
      <c r="H109" s="6"/>
      <c r="I109" s="6"/>
      <c r="J109" s="399" t="str">
        <f t="shared" si="38"/>
        <v/>
      </c>
      <c r="K109" s="498"/>
      <c r="L109" s="262"/>
      <c r="M109" s="11"/>
      <c r="N109" s="11"/>
      <c r="O109" s="5"/>
      <c r="P109" s="399" t="str">
        <f t="shared" si="39"/>
        <v/>
      </c>
      <c r="Q109" s="294"/>
      <c r="R109" s="7" t="str">
        <f t="shared" si="40"/>
        <v/>
      </c>
      <c r="S109" s="7" t="str">
        <f t="shared" si="41"/>
        <v/>
      </c>
      <c r="T109" s="22" t="str">
        <f t="shared" si="42"/>
        <v/>
      </c>
      <c r="U109" s="89" t="str">
        <f t="shared" si="43"/>
        <v/>
      </c>
      <c r="V109" s="7" t="str">
        <f t="shared" si="50"/>
        <v/>
      </c>
      <c r="W109" s="7" t="str">
        <f t="shared" si="50"/>
        <v/>
      </c>
      <c r="X109" s="10" t="str">
        <f t="shared" si="48"/>
        <v/>
      </c>
      <c r="Y109" s="10" t="str">
        <f t="shared" si="49"/>
        <v/>
      </c>
      <c r="Z109" s="257" t="str">
        <f t="shared" si="46"/>
        <v/>
      </c>
      <c r="AA109" s="263" t="str">
        <f t="shared" si="51"/>
        <v/>
      </c>
      <c r="AB109" s="264" t="str">
        <f t="shared" si="33"/>
        <v/>
      </c>
      <c r="AC109" s="7" t="str">
        <f t="shared" si="34"/>
        <v/>
      </c>
      <c r="AD109" s="7" t="str">
        <f t="shared" si="35"/>
        <v/>
      </c>
      <c r="AE109" s="7" t="str">
        <f t="shared" si="36"/>
        <v/>
      </c>
      <c r="AF109" s="91" t="str">
        <f t="shared" si="47"/>
        <v/>
      </c>
      <c r="AG109" s="59"/>
      <c r="AH109" s="502"/>
      <c r="AI109" s="60" t="str">
        <f t="shared" si="37"/>
        <v/>
      </c>
    </row>
    <row r="110" spans="1:35" ht="17.100000000000001" thickBot="1">
      <c r="A110" s="583"/>
      <c r="B110" s="584"/>
      <c r="C110" s="584"/>
      <c r="D110" s="584"/>
      <c r="E110" s="584"/>
      <c r="F110" s="584"/>
      <c r="G110" s="584"/>
      <c r="H110" s="584"/>
      <c r="I110" s="584"/>
      <c r="J110" s="584"/>
      <c r="K110" s="584"/>
      <c r="L110" s="584"/>
      <c r="M110" s="163"/>
      <c r="N110" s="163"/>
      <c r="O110" s="62" t="s">
        <v>121</v>
      </c>
      <c r="P110" s="63">
        <f>SUM(P10:P109)</f>
        <v>0</v>
      </c>
      <c r="Q110" s="64"/>
      <c r="R110" s="65"/>
      <c r="S110" s="66"/>
      <c r="T110" s="66"/>
      <c r="U110" s="66"/>
      <c r="V110" s="66"/>
      <c r="W110" s="66"/>
      <c r="X110" s="66"/>
      <c r="Y110" s="66"/>
      <c r="Z110" s="66"/>
      <c r="AA110" s="66"/>
      <c r="AB110" s="265"/>
      <c r="AC110" s="66"/>
      <c r="AD110" s="66"/>
      <c r="AE110" s="67"/>
      <c r="AF110" s="63">
        <f>SUM(AF10:AF109)</f>
        <v>0</v>
      </c>
      <c r="AG110" s="585"/>
      <c r="AH110" s="586"/>
      <c r="AI110" s="68">
        <f>SUM(AI10:AI109)</f>
        <v>0</v>
      </c>
    </row>
    <row r="114" spans="16:16">
      <c r="P114" s="69"/>
    </row>
  </sheetData>
  <sheetProtection algorithmName="SHA-512" hashValue="S2cokiXWcYf66u7XAX4BWHUzLcvvcwB9KelzFyXUgNVPrglTqRBxtQh6mQcH/0QwfLEQNNIQTMAhGloeLa31rA==" saltValue="njmHZhgduLBuPSQzFnXdWQ==" spinCount="100000" sheet="1" formatColumns="0" formatRows="0" insertRows="0" autoFilter="0"/>
  <mergeCells count="17">
    <mergeCell ref="A2:Q2"/>
    <mergeCell ref="R2:AI2"/>
    <mergeCell ref="A7:A8"/>
    <mergeCell ref="H7:J7"/>
    <mergeCell ref="X7:Z7"/>
    <mergeCell ref="AG5:AG6"/>
    <mergeCell ref="AF5:AF6"/>
    <mergeCell ref="AH5:AH6"/>
    <mergeCell ref="AI5:AI6"/>
    <mergeCell ref="A5:L6"/>
    <mergeCell ref="P5:P6"/>
    <mergeCell ref="Q5:Q6"/>
    <mergeCell ref="M5:O6"/>
    <mergeCell ref="R5:AB6"/>
    <mergeCell ref="AC5:AE6"/>
    <mergeCell ref="A110:L110"/>
    <mergeCell ref="AG110:AH110"/>
  </mergeCells>
  <conditionalFormatting sqref="L10:N19">
    <cfRule type="expression" dxfId="33" priority="11">
      <formula>AND(L10&lt;&gt;0,L10&lt;15%)</formula>
    </cfRule>
  </conditionalFormatting>
  <conditionalFormatting sqref="R10:Z109 AF10:AF109">
    <cfRule type="expression" dxfId="32" priority="355">
      <formula>R10&lt;&gt;B10</formula>
    </cfRule>
  </conditionalFormatting>
  <conditionalFormatting sqref="T9">
    <cfRule type="expression" dxfId="31" priority="6">
      <formula>T9&lt;&gt;#REF!</formula>
    </cfRule>
  </conditionalFormatting>
  <conditionalFormatting sqref="W9">
    <cfRule type="expression" dxfId="30" priority="4">
      <formula>W9&lt;&gt;#REF!</formula>
    </cfRule>
  </conditionalFormatting>
  <conditionalFormatting sqref="AA10:AE109">
    <cfRule type="expression" dxfId="29" priority="357">
      <formula>AA10&lt;&gt;J10</formula>
    </cfRule>
  </conditionalFormatting>
  <dataValidations count="5">
    <dataValidation type="list" allowBlank="1" showInputMessage="1" showErrorMessage="1" sqref="O10:O109" xr:uid="{E8F675D9-1A39-46A0-BDE2-1D2B71C230C1}">
      <formula1>"Fiche de poste,Lettre de mission,Contrat de travail,Autres"</formula1>
    </dataValidation>
    <dataValidation type="list" allowBlank="1" showInputMessage="1" showErrorMessage="1" sqref="N10:N109" xr:uid="{006A66F7-E8C0-4DD4-B602-CD5D242FE5E0}">
      <formula1>"Fiche de paie,Journal de paie,Déclaration sociale nominative,Autre document probant"</formula1>
    </dataValidation>
    <dataValidation type="list" allowBlank="1" showInputMessage="1" showErrorMessage="1" sqref="M10:N109" xr:uid="{F619D565-B9FA-4BAA-AB33-BFA098D7BAE7}">
      <formula1>"Oui,Non"</formula1>
    </dataValidation>
    <dataValidation allowBlank="1" showErrorMessage="1" promptTitle="Sélectionnez un type d'action" sqref="C10:C109" xr:uid="{CB478ED1-231D-4523-8174-597499C73A5F}"/>
    <dataValidation type="list" allowBlank="1" showInputMessage="1" showErrorMessage="1" sqref="F10:F109" xr:uid="{EE1DAE5D-57A6-4482-AB29-585EB8946C6C}">
      <formula1>"Directeur chercheur, Ingénieur, Technicien,Non"</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ErrorMessage="1" promptTitle="Sélectionnez un type d'action" xr:uid="{70DE7BCC-AD96-49E3-9D89-59BFDFAD4565}">
          <x14:formula1>
            <xm:f>'0-Présentation typeaction'!$H$7:$H$8</xm:f>
          </x14:formula1>
          <xm:sqref>C9</xm:sqref>
        </x14:dataValidation>
        <x14:dataValidation type="list" allowBlank="1" showInputMessage="1" showErrorMessage="1" xr:uid="{57226ABA-4047-407F-B358-AFA0099B2395}">
          <x14:formula1>
            <xm:f>'0-Présentation typeaction'!$H$23:$H$34</xm:f>
          </x14:formula1>
          <xm:sqref>B9:B109</xm:sqref>
        </x14:dataValidation>
        <x14:dataValidation type="list" allowBlank="1" showInputMessage="1" showErrorMessage="1" xr:uid="{DC7A30C1-6DD8-4030-899F-C74925A453E6}">
          <x14:formula1>
            <xm:f>'0-Présentation typeaction'!$H$38:$H$41</xm:f>
          </x14:formula1>
          <xm:sqref>F9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E01D0-B2A2-48FD-81C8-03E1AA770FF2}">
  <sheetPr>
    <tabColor rgb="FF227A56"/>
    <pageSetUpPr autoPageBreaks="0"/>
  </sheetPr>
  <dimension ref="A2:AE20"/>
  <sheetViews>
    <sheetView showGridLines="0" topLeftCell="E1" zoomScale="70" zoomScaleNormal="55" workbookViewId="0">
      <selection activeCell="O10" sqref="O10"/>
    </sheetView>
  </sheetViews>
  <sheetFormatPr defaultColWidth="11.42578125" defaultRowHeight="15" outlineLevelCol="2"/>
  <cols>
    <col min="1" max="1" width="11.42578125" customWidth="1"/>
    <col min="2" max="2" width="23.42578125" customWidth="1"/>
    <col min="3" max="5" width="27.42578125" customWidth="1"/>
    <col min="6" max="6" width="37.85546875" customWidth="1"/>
    <col min="7" max="7" width="29.85546875" customWidth="1"/>
    <col min="8" max="8" width="42.28515625" customWidth="1"/>
    <col min="9" max="9" width="48.42578125" customWidth="1"/>
    <col min="10" max="10" width="24.85546875" customWidth="1" outlineLevel="2"/>
    <col min="11" max="11" width="26.42578125" customWidth="1" outlineLevel="2"/>
    <col min="12" max="12" width="35.42578125" customWidth="1" outlineLevel="2"/>
    <col min="13" max="13" width="27.42578125" customWidth="1" outlineLevel="2"/>
    <col min="14" max="14" width="20" customWidth="1" outlineLevel="2"/>
    <col min="15" max="15" width="22.42578125" customWidth="1" outlineLevel="2"/>
    <col min="16" max="16" width="36.85546875" customWidth="1" outlineLevel="2"/>
    <col min="17" max="17" width="35.140625" customWidth="1" outlineLevel="2"/>
    <col min="18" max="18" width="24.85546875" customWidth="1" outlineLevel="2"/>
  </cols>
  <sheetData>
    <row r="2" spans="1:31" ht="75.95" customHeight="1">
      <c r="A2" s="625" t="s">
        <v>122</v>
      </c>
      <c r="B2" s="626"/>
      <c r="C2" s="626"/>
      <c r="D2" s="626"/>
      <c r="E2" s="626"/>
      <c r="F2" s="626"/>
      <c r="G2" s="626"/>
      <c r="H2" s="626"/>
      <c r="I2" s="627"/>
      <c r="J2" s="628" t="s">
        <v>123</v>
      </c>
      <c r="K2" s="629"/>
      <c r="L2" s="629"/>
      <c r="M2" s="629"/>
      <c r="N2" s="629"/>
      <c r="O2" s="629"/>
      <c r="P2" s="629"/>
      <c r="Q2" s="629"/>
      <c r="R2" s="629"/>
    </row>
    <row r="3" spans="1:31" s="51" customFormat="1" ht="57" customHeight="1">
      <c r="A3" s="84"/>
      <c r="B3" s="84"/>
      <c r="C3" s="84"/>
      <c r="D3" s="84"/>
      <c r="E3" s="84"/>
      <c r="F3" s="84"/>
      <c r="G3" s="84"/>
      <c r="H3" s="84"/>
      <c r="I3" s="84"/>
      <c r="J3" s="84"/>
      <c r="K3" s="84"/>
      <c r="L3" s="84"/>
      <c r="M3" s="84"/>
      <c r="N3" s="84"/>
      <c r="O3" s="84"/>
      <c r="P3" s="84"/>
      <c r="Q3" s="84"/>
      <c r="R3" s="84"/>
    </row>
    <row r="4" spans="1:31" s="51" customFormat="1" ht="57" customHeight="1">
      <c r="A4" s="84"/>
      <c r="B4" s="84"/>
      <c r="C4" s="84"/>
      <c r="D4" s="84"/>
      <c r="E4" s="84"/>
      <c r="F4" s="84"/>
      <c r="G4" s="84"/>
      <c r="H4" s="84"/>
      <c r="I4" s="84"/>
      <c r="J4" s="84"/>
      <c r="K4" s="84"/>
      <c r="L4" s="84"/>
      <c r="M4" s="84"/>
      <c r="N4" s="84"/>
      <c r="O4" s="84"/>
      <c r="P4" s="84"/>
      <c r="Q4" s="84"/>
      <c r="R4" s="84"/>
    </row>
    <row r="5" spans="1:31" s="85" customFormat="1" ht="73.5" customHeight="1">
      <c r="A5" s="602" t="s">
        <v>124</v>
      </c>
      <c r="B5" s="603"/>
      <c r="C5" s="603"/>
      <c r="D5" s="603"/>
      <c r="E5" s="603"/>
      <c r="F5" s="603"/>
      <c r="G5" s="615" t="s">
        <v>125</v>
      </c>
      <c r="H5" s="617" t="s">
        <v>62</v>
      </c>
      <c r="I5" s="619" t="s">
        <v>126</v>
      </c>
      <c r="J5" s="620" t="s">
        <v>127</v>
      </c>
      <c r="K5" s="620"/>
      <c r="L5" s="620"/>
      <c r="M5" s="620"/>
      <c r="N5" s="620"/>
      <c r="O5" s="622" t="s">
        <v>128</v>
      </c>
      <c r="P5" s="622" t="s">
        <v>129</v>
      </c>
      <c r="Q5" s="622" t="s">
        <v>130</v>
      </c>
      <c r="R5" s="622" t="s">
        <v>131</v>
      </c>
      <c r="S5" s="177"/>
      <c r="T5" s="177"/>
      <c r="U5" s="177"/>
      <c r="V5" s="177"/>
      <c r="W5" s="177"/>
      <c r="X5" s="177"/>
      <c r="Y5" s="177"/>
      <c r="Z5" s="177"/>
      <c r="AC5" s="624"/>
      <c r="AD5" s="624"/>
      <c r="AE5" s="612"/>
    </row>
    <row r="6" spans="1:31" s="85" customFormat="1" ht="73.5" customHeight="1" thickBot="1">
      <c r="A6" s="613"/>
      <c r="B6" s="614"/>
      <c r="C6" s="614"/>
      <c r="D6" s="614"/>
      <c r="E6" s="614"/>
      <c r="F6" s="614"/>
      <c r="G6" s="616"/>
      <c r="H6" s="618"/>
      <c r="I6" s="619"/>
      <c r="J6" s="621"/>
      <c r="K6" s="621"/>
      <c r="L6" s="621"/>
      <c r="M6" s="621"/>
      <c r="N6" s="621"/>
      <c r="O6" s="623"/>
      <c r="P6" s="623"/>
      <c r="Q6" s="623"/>
      <c r="R6" s="623"/>
      <c r="S6" s="177"/>
      <c r="T6" s="177"/>
      <c r="U6" s="177"/>
      <c r="V6" s="177"/>
      <c r="W6" s="177"/>
      <c r="X6" s="177"/>
      <c r="Y6" s="177"/>
      <c r="Z6" s="177"/>
      <c r="AC6" s="624"/>
      <c r="AD6" s="624"/>
      <c r="AE6" s="612"/>
    </row>
    <row r="7" spans="1:31" s="1" customFormat="1" ht="63.95">
      <c r="A7" s="630" t="s">
        <v>70</v>
      </c>
      <c r="B7" s="237" t="s">
        <v>51</v>
      </c>
      <c r="C7" s="184" t="s">
        <v>132</v>
      </c>
      <c r="D7" s="184" t="s">
        <v>133</v>
      </c>
      <c r="E7" s="185" t="s">
        <v>134</v>
      </c>
      <c r="F7" s="185" t="s">
        <v>135</v>
      </c>
      <c r="G7" s="168" t="s">
        <v>136</v>
      </c>
      <c r="H7" s="447" t="s">
        <v>137</v>
      </c>
      <c r="I7" s="410" t="s">
        <v>138</v>
      </c>
      <c r="J7" s="20" t="s">
        <v>139</v>
      </c>
      <c r="K7" s="9" t="s">
        <v>133</v>
      </c>
      <c r="L7" s="20" t="s">
        <v>140</v>
      </c>
      <c r="M7" s="179" t="s">
        <v>141</v>
      </c>
      <c r="N7" s="20" t="s">
        <v>142</v>
      </c>
      <c r="O7" s="196" t="s">
        <v>143</v>
      </c>
      <c r="P7" s="9" t="s">
        <v>86</v>
      </c>
      <c r="Q7" s="9" t="s">
        <v>87</v>
      </c>
      <c r="R7" s="9" t="s">
        <v>88</v>
      </c>
    </row>
    <row r="8" spans="1:31" s="1" customFormat="1" ht="111.95">
      <c r="A8" s="631"/>
      <c r="B8" s="238" t="s">
        <v>89</v>
      </c>
      <c r="C8" s="81" t="s">
        <v>144</v>
      </c>
      <c r="D8" s="83" t="s">
        <v>145</v>
      </c>
      <c r="E8" s="186" t="s">
        <v>146</v>
      </c>
      <c r="F8" s="83" t="s">
        <v>147</v>
      </c>
      <c r="G8" s="166" t="s">
        <v>148</v>
      </c>
      <c r="H8" s="448" t="s">
        <v>149</v>
      </c>
      <c r="I8" s="451" t="s">
        <v>150</v>
      </c>
      <c r="J8" s="21" t="s">
        <v>105</v>
      </c>
      <c r="K8" s="4" t="s">
        <v>105</v>
      </c>
      <c r="L8" s="21" t="s">
        <v>105</v>
      </c>
      <c r="M8" s="2" t="s">
        <v>110</v>
      </c>
      <c r="N8" s="21" t="s">
        <v>151</v>
      </c>
      <c r="O8" s="176" t="s">
        <v>113</v>
      </c>
      <c r="P8" s="2" t="s">
        <v>111</v>
      </c>
      <c r="Q8" s="2" t="s">
        <v>112</v>
      </c>
      <c r="R8" s="2" t="s">
        <v>113</v>
      </c>
    </row>
    <row r="9" spans="1:31" ht="65.099999999999994" thickBot="1">
      <c r="A9" s="92" t="s">
        <v>42</v>
      </c>
      <c r="B9" s="297" t="s">
        <v>11</v>
      </c>
      <c r="C9" s="224" t="s">
        <v>152</v>
      </c>
      <c r="D9" s="222" t="s">
        <v>38</v>
      </c>
      <c r="E9" s="188">
        <v>29700.86</v>
      </c>
      <c r="F9" s="223">
        <v>11880.35</v>
      </c>
      <c r="G9" s="223" t="s">
        <v>116</v>
      </c>
      <c r="H9" s="449">
        <v>11880.35</v>
      </c>
      <c r="I9" s="452"/>
      <c r="J9" s="445" t="s">
        <v>152</v>
      </c>
      <c r="K9" s="93" t="str">
        <f>D9</f>
        <v>Soutien à l’émergence de groupements ; regroupement d’organisations existantes et organisations de producteurs</v>
      </c>
      <c r="L9" s="188">
        <v>29700.86</v>
      </c>
      <c r="M9" s="223">
        <v>11880.35</v>
      </c>
      <c r="N9" s="223" t="s">
        <v>116</v>
      </c>
      <c r="O9" s="223">
        <v>11880.35</v>
      </c>
      <c r="P9" s="92" t="s">
        <v>153</v>
      </c>
      <c r="Q9" s="225" t="s">
        <v>154</v>
      </c>
      <c r="R9" s="226">
        <f>F9-M9</f>
        <v>0</v>
      </c>
    </row>
    <row r="10" spans="1:31" ht="64.5" customHeight="1">
      <c r="A10" s="151">
        <v>1</v>
      </c>
      <c r="B10" s="476" t="s">
        <v>52</v>
      </c>
      <c r="C10" s="89" t="s">
        <v>152</v>
      </c>
      <c r="D10" s="216" t="str">
        <f>IF('0-Présentation typeaction'!$B$16="","",'0-Présentation typeaction'!$B$16)</f>
        <v>Soutien à l’émergence de groupements ; regroupement d’organisations existantes et organisations de producteurs</v>
      </c>
      <c r="E10" s="292">
        <f>IF(AND(D10="",C10=""),"",SUMIFS('1-Frais de personnel'!$P$10:$P$109,'1-Frais de personnel'!$C$10:$C$109,D10,'1-Frais de personnel'!$B$10:$B$109,B10))</f>
        <v>0</v>
      </c>
      <c r="F10" s="217">
        <f>IF(E10="","",0.4*E10)</f>
        <v>0</v>
      </c>
      <c r="G10" s="97"/>
      <c r="H10" s="450" t="str">
        <f>IF(AND(F10&lt;&gt;"",G10="Oui"),F10,"")</f>
        <v/>
      </c>
      <c r="I10" s="285"/>
      <c r="J10" s="446" t="str">
        <f>IF(B10="","",B10)</f>
        <v>Le groupement existant</v>
      </c>
      <c r="K10" s="89" t="str">
        <f>IF(D10="","",D10)</f>
        <v>Soutien à l’émergence de groupements ; regroupement d’organisations existantes et organisations de producteurs</v>
      </c>
      <c r="L10" s="90">
        <f>IF(AND(K10="",J10=""),"",SUMIFS('1-Frais de personnel'!$AF$10:$AF$109,'1-Frais de personnel'!$S$10:$S$109,K10,'1-Frais de personnel'!$R$10:$R$109,J10))</f>
        <v>0</v>
      </c>
      <c r="M10" s="218">
        <f>IFERROR(0.4*L10,"")</f>
        <v>0</v>
      </c>
      <c r="N10" s="219" t="str">
        <f>IF(G10="","",G10)</f>
        <v/>
      </c>
      <c r="O10" s="218" t="str">
        <f>IF(AND(M10&lt;&gt;"",N10="Oui"),M10,"")</f>
        <v/>
      </c>
      <c r="P10" s="180"/>
      <c r="Q10" s="220" t="str" cm="1">
        <f t="array" ref="Q10">IF(OR(L10="",E10=""),"",_xlfn.IFS((IFERROR(VALUE(TRIM(SUBSTITUTE(L10,CHAR(160),""))),0))&gt;(IFERROR(VALUE(TRIM(SUBSTITUTE(E10,CHAR(160),""))),0)),"KO : Le montant retenu est supérieur au montant présenté.",(IFERROR(VALUE(TRIM(SUBSTITUTE(L10,CHAR(160),""))),0))=0,"",(IFERROR(VALUE(TRIM(SUBSTITUTE(L10,CHAR(160),""))),0))=ROUND(IFERROR(VALUE(TRIM(SUBSTITUTE(E10,CHAR(160),""))),0),2),"OK",ROUND(IFERROR(VALUE(TRIM(SUBSTITUTE(L10,CHAR(160),""))),0),2)&lt;ROUND(IFERROR(VALUE(TRIM(SUBSTITUTE(E10,CHAR(160),""))),0),2),"Attention : montant présenté partiellement écarté",TRUE,""))</f>
        <v/>
      </c>
      <c r="R10" s="221">
        <f>IF(OR(F10="",M10=""),"",(IFERROR(VALUE(TRIM(SUBSTITUTE(F10,CHAR(160),""))),0))-(IFERROR(VALUE(TRIM(SUBSTITUTE(M10,CHAR(160),""))),0)))</f>
        <v>0</v>
      </c>
    </row>
    <row r="11" spans="1:31" ht="64.5" customHeight="1">
      <c r="A11" s="169">
        <v>2</v>
      </c>
      <c r="B11" s="477" t="s">
        <v>11</v>
      </c>
      <c r="C11" s="7" t="s">
        <v>152</v>
      </c>
      <c r="D11" s="284" t="str">
        <f>IF('0-Présentation typeaction'!$B$16="","",'0-Présentation typeaction'!$B$16)</f>
        <v>Soutien à l’émergence de groupements ; regroupement d’organisations existantes et organisations de producteurs</v>
      </c>
      <c r="E11" s="292">
        <f>IF(AND(D11="",C11=""),"",SUMIFS('1-Frais de personnel'!$P$10:$P$109,'1-Frais de personnel'!$C$10:$C$109,D11,'1-Frais de personnel'!$B$10:$B$109,B11))</f>
        <v>0</v>
      </c>
      <c r="F11" s="217">
        <f t="shared" ref="F11:F13" si="0">IF(E11="","",0.4*E11)</f>
        <v>0</v>
      </c>
      <c r="G11" s="11"/>
      <c r="H11" s="217" t="str">
        <f t="shared" ref="H11:H13" si="1">IF(AND(F11&lt;&gt;"",G11="Oui"),F11,"")</f>
        <v/>
      </c>
      <c r="I11" s="285"/>
      <c r="J11" s="286" t="str">
        <f t="shared" ref="J11:J13" si="2">IF(B11="","",B11)</f>
        <v>Chef de file</v>
      </c>
      <c r="K11" s="7" t="str">
        <f t="shared" ref="K11:K13" si="3">IF(D11="","",D11)</f>
        <v>Soutien à l’émergence de groupements ; regroupement d’organisations existantes et organisations de producteurs</v>
      </c>
      <c r="L11" s="10">
        <f>IF(AND(K11="",J11=""),"",SUMIFS('1-Frais de personnel'!$AF$10:$AF$109,'1-Frais de personnel'!$S$10:$S$109,K11,'1-Frais de personnel'!$R$10:$R$109,J11))</f>
        <v>0</v>
      </c>
      <c r="M11" s="287">
        <f t="shared" ref="M11:M13" si="4">IFERROR(0.4*L11,"")</f>
        <v>0</v>
      </c>
      <c r="N11" s="288" t="str">
        <f t="shared" ref="N11:N13" si="5">IF(G11="","",G11)</f>
        <v/>
      </c>
      <c r="O11" s="287" t="str">
        <f t="shared" ref="O11:O13" si="6">IF(AND(M11&lt;&gt;"",N11="Oui"),M11,"")</f>
        <v/>
      </c>
      <c r="P11" s="289"/>
      <c r="Q11" s="290"/>
      <c r="R11" s="291">
        <f t="shared" ref="R11:R13" si="7">IF(OR(F11="",M11=""),"",(IFERROR(VALUE(TRIM(SUBSTITUTE(F11,CHAR(160),""))),0))-(IFERROR(VALUE(TRIM(SUBSTITUTE(M11,CHAR(160),""))),0)))</f>
        <v>0</v>
      </c>
    </row>
    <row r="12" spans="1:31" ht="64.5" customHeight="1">
      <c r="A12" s="169">
        <v>3</v>
      </c>
      <c r="B12" s="477" t="s">
        <v>12</v>
      </c>
      <c r="C12" s="7" t="s">
        <v>152</v>
      </c>
      <c r="D12" s="284" t="str">
        <f>IF('0-Présentation typeaction'!$B$16="","",'0-Présentation typeaction'!$B$16)</f>
        <v>Soutien à l’émergence de groupements ; regroupement d’organisations existantes et organisations de producteurs</v>
      </c>
      <c r="E12" s="292">
        <f>IF(AND(D12="",C12=""),"",SUMIFS('1-Frais de personnel'!$P$10:$P$109,'1-Frais de personnel'!$C$10:$C$109,D12,'1-Frais de personnel'!$B$10:$B$109,B12))</f>
        <v>0</v>
      </c>
      <c r="F12" s="217">
        <f t="shared" si="0"/>
        <v>0</v>
      </c>
      <c r="G12" s="11"/>
      <c r="H12" s="217" t="str">
        <f t="shared" si="1"/>
        <v/>
      </c>
      <c r="I12" s="285"/>
      <c r="J12" s="286" t="str">
        <f t="shared" si="2"/>
        <v>Partenaire 1</v>
      </c>
      <c r="K12" s="7" t="str">
        <f t="shared" si="3"/>
        <v>Soutien à l’émergence de groupements ; regroupement d’organisations existantes et organisations de producteurs</v>
      </c>
      <c r="L12" s="10">
        <f>IF(AND(K12="",J12=""),"",SUMIFS('1-Frais de personnel'!$AF$10:$AF$109,'1-Frais de personnel'!$S$10:$S$109,K12,'1-Frais de personnel'!$R$10:$R$109,J12))</f>
        <v>0</v>
      </c>
      <c r="M12" s="287">
        <f t="shared" si="4"/>
        <v>0</v>
      </c>
      <c r="N12" s="288" t="str">
        <f t="shared" si="5"/>
        <v/>
      </c>
      <c r="O12" s="287" t="str">
        <f t="shared" si="6"/>
        <v/>
      </c>
      <c r="P12" s="289"/>
      <c r="Q12" s="290"/>
      <c r="R12" s="291">
        <f>IF(OR(F12="",M12=""),"",(IFERROR(VALUE(TRIM(SUBSTITUTE(F12,CHAR(160),""))),0))-(IFERROR(VALUE(TRIM(SUBSTITUTE(M12,CHAR(160),""))),0)))</f>
        <v>0</v>
      </c>
    </row>
    <row r="13" spans="1:31" ht="64.5" customHeight="1">
      <c r="A13" s="169">
        <v>4</v>
      </c>
      <c r="B13" s="477" t="s">
        <v>13</v>
      </c>
      <c r="C13" s="7" t="s">
        <v>152</v>
      </c>
      <c r="D13" s="284" t="str">
        <f>IF('0-Présentation typeaction'!$B$16="","",'0-Présentation typeaction'!$B$16)</f>
        <v>Soutien à l’émergence de groupements ; regroupement d’organisations existantes et organisations de producteurs</v>
      </c>
      <c r="E13" s="292">
        <f>IF(AND(D13="",C13=""),"",SUMIFS('1-Frais de personnel'!$P$10:$P$109,'1-Frais de personnel'!$C$10:$C$109,D13,'1-Frais de personnel'!$B$10:$B$109,B13))</f>
        <v>0</v>
      </c>
      <c r="F13" s="217">
        <f t="shared" si="0"/>
        <v>0</v>
      </c>
      <c r="G13" s="11"/>
      <c r="H13" s="217" t="str">
        <f t="shared" si="1"/>
        <v/>
      </c>
      <c r="I13" s="285"/>
      <c r="J13" s="286" t="str">
        <f t="shared" si="2"/>
        <v>Partenaire 2</v>
      </c>
      <c r="K13" s="7" t="str">
        <f t="shared" si="3"/>
        <v>Soutien à l’émergence de groupements ; regroupement d’organisations existantes et organisations de producteurs</v>
      </c>
      <c r="L13" s="10">
        <f>IF(AND(K13="",J13=""),"",SUMIFS('1-Frais de personnel'!$AF$10:$AF$109,'1-Frais de personnel'!$S$10:$S$109,K13,'1-Frais de personnel'!$R$10:$R$109,J13))</f>
        <v>0</v>
      </c>
      <c r="M13" s="287">
        <f t="shared" si="4"/>
        <v>0</v>
      </c>
      <c r="N13" s="288" t="str">
        <f t="shared" si="5"/>
        <v/>
      </c>
      <c r="O13" s="287" t="str">
        <f t="shared" si="6"/>
        <v/>
      </c>
      <c r="P13" s="289"/>
      <c r="Q13" s="290"/>
      <c r="R13" s="291">
        <f t="shared" si="7"/>
        <v>0</v>
      </c>
    </row>
    <row r="14" spans="1:31" ht="14.45" customHeight="1">
      <c r="A14" s="632"/>
      <c r="B14" s="633"/>
      <c r="C14" s="633"/>
      <c r="D14" s="400" t="s">
        <v>121</v>
      </c>
      <c r="E14" s="401">
        <f>E10</f>
        <v>0</v>
      </c>
      <c r="F14" s="401">
        <f>SUM(F10:F13)</f>
        <v>0</v>
      </c>
      <c r="G14" s="171"/>
      <c r="H14" s="402">
        <f>SUM(H10:H13)</f>
        <v>0</v>
      </c>
      <c r="I14" s="171"/>
      <c r="J14" s="170"/>
      <c r="K14" s="171"/>
      <c r="L14" s="172">
        <f>SUM(L10:L13)</f>
        <v>0</v>
      </c>
      <c r="M14" s="171"/>
      <c r="N14" s="173" t="s">
        <v>155</v>
      </c>
      <c r="O14" s="174">
        <f>SUM(O10:O13)</f>
        <v>0</v>
      </c>
      <c r="P14" s="171"/>
      <c r="Q14" s="171"/>
      <c r="R14" s="175">
        <f>R10</f>
        <v>0</v>
      </c>
    </row>
    <row r="20" ht="53.1" customHeight="1"/>
  </sheetData>
  <sheetProtection algorithmName="SHA-512" hashValue="hngGHDVaOekZLCwM1alIc7djOz93a0t6YkF1Exx/V/0o8Mktjur/57AimLuykvs8DEdGMio3Ya+wXx1xgtQ0Lw==" saltValue="8lnNW/C4PIW43683iCNIYw==" spinCount="100000" sheet="1" formatColumns="0" formatRows="0" insertRows="0" autoFilter="0"/>
  <mergeCells count="16">
    <mergeCell ref="A2:I2"/>
    <mergeCell ref="J2:R2"/>
    <mergeCell ref="A7:A8"/>
    <mergeCell ref="A14:C14"/>
    <mergeCell ref="O5:O6"/>
    <mergeCell ref="AE5:AE6"/>
    <mergeCell ref="A5:F6"/>
    <mergeCell ref="G5:G6"/>
    <mergeCell ref="H5:H6"/>
    <mergeCell ref="I5:I6"/>
    <mergeCell ref="J5:N6"/>
    <mergeCell ref="P5:P6"/>
    <mergeCell ref="Q5:Q6"/>
    <mergeCell ref="R5:R6"/>
    <mergeCell ref="AC5:AC6"/>
    <mergeCell ref="AD5:AD6"/>
  </mergeCells>
  <conditionalFormatting sqref="J10:J13">
    <cfRule type="expression" dxfId="28" priority="1">
      <formula>B10&lt;&gt;J10</formula>
    </cfRule>
  </conditionalFormatting>
  <conditionalFormatting sqref="K10:O13">
    <cfRule type="expression" dxfId="27" priority="5">
      <formula>D10&lt;&gt;K10</formula>
    </cfRule>
  </conditionalFormatting>
  <conditionalFormatting sqref="Q9:Q13">
    <cfRule type="containsText" dxfId="26" priority="6" operator="containsText" text="OK">
      <formula>NOT(ISERROR(SEARCH("OK",Q9)))</formula>
    </cfRule>
    <cfRule type="containsText" dxfId="25" priority="7" operator="containsText" text="KO">
      <formula>NOT(ISERROR(SEARCH("KO",Q9)))</formula>
    </cfRule>
    <cfRule type="containsText" dxfId="24" priority="8" operator="containsText" text="Attention">
      <formula>NOT(ISERROR(SEARCH("Attention",Q9)))</formula>
    </cfRule>
  </conditionalFormatting>
  <dataValidations count="1">
    <dataValidation type="list" allowBlank="1" showInputMessage="1" showErrorMessage="1" sqref="G10:G13" xr:uid="{E3F02265-3C73-4A92-87B3-194E98FC9ABB}">
      <formula1>"Oui,Non"</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C4C4ECF-06C3-42C3-B55B-E18F47620CAE}">
          <x14:formula1>
            <xm:f>'0-Présentation typeaction'!$B$7:$B$8</xm:f>
          </x14:formula1>
          <xm:sqref>D9</xm:sqref>
        </x14:dataValidation>
        <x14:dataValidation type="list" allowBlank="1" showInputMessage="1" showErrorMessage="1" xr:uid="{D38B0E5E-3AF8-40FA-B488-574BC8712EF7}">
          <x14:formula1>
            <xm:f>'0-Présentation typeaction'!$H$23:$H$34</xm:f>
          </x14:formula1>
          <xm:sqref>B9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92D050"/>
    <pageSetUpPr fitToPage="1"/>
  </sheetPr>
  <dimension ref="A1:AF56"/>
  <sheetViews>
    <sheetView showGridLines="0" topLeftCell="D31" zoomScale="59" zoomScaleNormal="39" workbookViewId="0">
      <selection activeCell="H54" sqref="H54"/>
    </sheetView>
  </sheetViews>
  <sheetFormatPr defaultColWidth="11.42578125" defaultRowHeight="15"/>
  <cols>
    <col min="2" max="2" width="26.140625" customWidth="1"/>
    <col min="3" max="3" width="36.42578125" style="117" customWidth="1"/>
    <col min="4" max="4" width="26.85546875" customWidth="1"/>
    <col min="5" max="5" width="51.42578125" customWidth="1"/>
    <col min="6" max="6" width="47.42578125" customWidth="1"/>
    <col min="7" max="7" width="61.42578125" customWidth="1"/>
    <col min="8" max="8" width="45.42578125" customWidth="1"/>
    <col min="9" max="9" width="42.140625" customWidth="1"/>
    <col min="10" max="11" width="45.140625" customWidth="1"/>
    <col min="12" max="12" width="73.140625" customWidth="1"/>
    <col min="13" max="13" width="37.42578125" customWidth="1"/>
    <col min="14" max="14" width="65.42578125" customWidth="1"/>
    <col min="15" max="15" width="59.42578125" style="14" customWidth="1"/>
    <col min="16" max="16" width="43.42578125" style="14" customWidth="1"/>
    <col min="17" max="17" width="46.85546875" style="14" customWidth="1"/>
    <col min="18" max="18" width="55.85546875" style="14" customWidth="1"/>
    <col min="19" max="19" width="27.140625" style="14" customWidth="1"/>
    <col min="20" max="20" width="46.42578125" style="14" customWidth="1"/>
    <col min="21" max="21" width="53.42578125" style="14" customWidth="1"/>
    <col min="22" max="22" width="49.42578125" style="14" customWidth="1"/>
    <col min="23" max="23" width="41" customWidth="1"/>
    <col min="24" max="24" width="25" bestFit="1" customWidth="1"/>
    <col min="25" max="25" width="19.42578125" customWidth="1"/>
    <col min="26" max="26" width="50.42578125" customWidth="1"/>
    <col min="27" max="27" width="30.42578125" customWidth="1"/>
    <col min="28" max="28" width="19.42578125" customWidth="1"/>
    <col min="29" max="29" width="34.42578125" customWidth="1"/>
    <col min="30" max="30" width="32.42578125" customWidth="1"/>
    <col min="31" max="31" width="34" customWidth="1"/>
  </cols>
  <sheetData>
    <row r="1" spans="2:29" ht="15.95" thickBot="1"/>
    <row r="2" spans="2:29" ht="107.45" customHeight="1" thickBot="1">
      <c r="B2" s="641" t="s">
        <v>156</v>
      </c>
      <c r="C2" s="642"/>
      <c r="D2" s="642"/>
      <c r="E2" s="642"/>
      <c r="F2" s="642"/>
      <c r="G2" s="642"/>
      <c r="H2" s="642"/>
      <c r="I2" s="642"/>
      <c r="J2" s="642"/>
      <c r="K2" s="642"/>
      <c r="L2" s="642"/>
      <c r="M2" s="642"/>
      <c r="N2" s="642"/>
      <c r="O2" s="642"/>
      <c r="P2" s="642"/>
      <c r="Q2" s="642"/>
      <c r="R2" s="642"/>
      <c r="S2" s="642"/>
      <c r="T2" s="642"/>
      <c r="U2" s="643"/>
      <c r="V2"/>
    </row>
    <row r="3" spans="2:29" s="27" customFormat="1" ht="42" customHeight="1" thickBot="1">
      <c r="C3" s="118"/>
      <c r="D3" s="113"/>
      <c r="E3" s="112"/>
      <c r="F3" s="657"/>
      <c r="G3" s="657"/>
      <c r="H3" s="657"/>
      <c r="I3" s="657"/>
      <c r="J3" s="657"/>
      <c r="K3" s="657"/>
      <c r="L3" s="657"/>
      <c r="M3" s="114"/>
      <c r="N3" s="114"/>
      <c r="O3" s="111"/>
      <c r="P3" s="24"/>
      <c r="Q3" s="24"/>
      <c r="R3" s="322"/>
      <c r="S3" s="136"/>
      <c r="T3" s="136"/>
      <c r="U3" s="136"/>
      <c r="V3" s="24"/>
    </row>
    <row r="4" spans="2:29" s="27" customFormat="1" ht="165" customHeight="1">
      <c r="B4" s="654" t="s">
        <v>157</v>
      </c>
      <c r="C4" s="654"/>
      <c r="D4" s="654"/>
      <c r="E4" s="654"/>
      <c r="F4" s="654"/>
      <c r="G4" s="654"/>
      <c r="H4" s="198"/>
      <c r="I4" s="660" t="s">
        <v>158</v>
      </c>
      <c r="J4" s="661"/>
      <c r="K4" s="661"/>
      <c r="L4" s="661"/>
      <c r="M4" s="661"/>
      <c r="N4" s="661"/>
      <c r="O4" s="661"/>
      <c r="P4"/>
      <c r="Q4" s="646" t="s">
        <v>159</v>
      </c>
      <c r="R4" s="647"/>
      <c r="S4" s="647"/>
      <c r="T4" s="647"/>
      <c r="U4" s="648"/>
      <c r="Z4"/>
      <c r="AA4"/>
      <c r="AB4"/>
      <c r="AC4"/>
    </row>
    <row r="5" spans="2:29" s="27" customFormat="1" ht="206.45" customHeight="1" thickBot="1">
      <c r="B5" s="667" t="s">
        <v>160</v>
      </c>
      <c r="C5" s="667"/>
      <c r="D5" s="667"/>
      <c r="E5" s="667"/>
      <c r="F5" s="667"/>
      <c r="G5" s="667"/>
      <c r="H5" s="197"/>
      <c r="I5" s="674" t="s">
        <v>161</v>
      </c>
      <c r="J5" s="674"/>
      <c r="K5" s="674"/>
      <c r="L5" s="393" t="s">
        <v>162</v>
      </c>
      <c r="M5" s="393" t="s">
        <v>163</v>
      </c>
      <c r="N5" s="672" t="s">
        <v>164</v>
      </c>
      <c r="O5" s="673"/>
      <c r="P5"/>
      <c r="Q5" s="408" t="s">
        <v>165</v>
      </c>
      <c r="R5" s="340">
        <f>D23</f>
        <v>0</v>
      </c>
      <c r="S5" s="194" t="s">
        <v>166</v>
      </c>
      <c r="T5" s="678">
        <f>I23+L23+O23+P23</f>
        <v>0</v>
      </c>
      <c r="U5" s="679"/>
      <c r="Z5"/>
      <c r="AA5"/>
    </row>
    <row r="6" spans="2:29" s="27" customFormat="1" ht="218.45" customHeight="1" thickBot="1">
      <c r="B6" s="659" t="s">
        <v>167</v>
      </c>
      <c r="C6" s="659"/>
      <c r="D6" s="659"/>
      <c r="E6" s="659" t="s">
        <v>168</v>
      </c>
      <c r="F6" s="659"/>
      <c r="G6" s="396" t="s">
        <v>169</v>
      </c>
      <c r="H6" s="234"/>
      <c r="I6" s="323" t="s">
        <v>170</v>
      </c>
      <c r="J6" s="323" t="s">
        <v>171</v>
      </c>
      <c r="K6" s="323" t="s">
        <v>172</v>
      </c>
      <c r="L6" s="323" t="s">
        <v>173</v>
      </c>
      <c r="M6" s="327" t="s">
        <v>174</v>
      </c>
      <c r="N6" s="680" t="s">
        <v>175</v>
      </c>
      <c r="O6" s="681"/>
      <c r="P6"/>
      <c r="Q6" s="675" t="s">
        <v>176</v>
      </c>
      <c r="R6" s="676"/>
      <c r="S6" s="676"/>
      <c r="T6" s="676"/>
      <c r="U6" s="677"/>
      <c r="Z6"/>
      <c r="AA6"/>
    </row>
    <row r="7" spans="2:29" s="27" customFormat="1" ht="141.94999999999999" customHeight="1">
      <c r="B7" s="664" t="s">
        <v>177</v>
      </c>
      <c r="C7" s="664"/>
      <c r="D7" s="664"/>
      <c r="E7" s="276" t="s">
        <v>152</v>
      </c>
      <c r="F7" s="394" t="s">
        <v>178</v>
      </c>
      <c r="G7" s="397" t="str">
        <f>IF('0-Présentation typeaction'!B16="","Type d'action à renseigner dans l'onglet 0",'0-Présentation typeaction'!B16)</f>
        <v>Soutien à l’émergence de groupements ; regroupement d’organisations existantes et organisations de producteurs</v>
      </c>
      <c r="H7" s="234"/>
      <c r="I7" s="313"/>
      <c r="J7" s="314"/>
      <c r="K7" s="324"/>
      <c r="L7" s="670"/>
      <c r="M7" s="671"/>
      <c r="N7" s="312" t="s">
        <v>179</v>
      </c>
      <c r="O7" s="474"/>
      <c r="P7"/>
      <c r="Q7" s="408" t="s">
        <v>180</v>
      </c>
      <c r="R7" s="194" t="s">
        <v>181</v>
      </c>
      <c r="S7" s="195" t="s">
        <v>182</v>
      </c>
      <c r="T7" s="195" t="s">
        <v>183</v>
      </c>
      <c r="U7" s="336" t="s">
        <v>184</v>
      </c>
      <c r="Z7"/>
      <c r="AA7"/>
    </row>
    <row r="8" spans="2:29" s="27" customFormat="1" ht="84.95" customHeight="1" thickBot="1">
      <c r="B8" s="668">
        <f>IF('1-Frais de personnel'!P110=0,0,'1-Frais de personnel'!P110+'2-Taux forfaitaire'!H14)</f>
        <v>0</v>
      </c>
      <c r="C8" s="668"/>
      <c r="D8" s="668"/>
      <c r="E8" s="143">
        <f>IF('1-Frais de personnel'!P110=0,0,'1-Frais de personnel'!P110)</f>
        <v>0</v>
      </c>
      <c r="F8" s="395">
        <f>IF('2-Taux forfaitaire'!H14=0,0,'2-Taux forfaitaire'!H14)</f>
        <v>0</v>
      </c>
      <c r="G8" s="398" t="e">
        <f>IF(B8="","",SUMIFS('1-Frais de personnel'!P10:P109,'1-Frais de personnel'!C10:C109,G7)+IF('2-Taux forfaitaire'!D10='Syn pf Bénéficiaire'!G7,'2-Taux forfaitaire'!H10,0))</f>
        <v>#VALUE!</v>
      </c>
      <c r="H8" s="232"/>
      <c r="I8" s="313"/>
      <c r="J8" s="314"/>
      <c r="K8" s="324"/>
      <c r="L8" s="670"/>
      <c r="M8" s="671"/>
      <c r="N8" s="312" t="s">
        <v>12</v>
      </c>
      <c r="O8" s="475"/>
      <c r="Q8" s="409">
        <f>I23</f>
        <v>0</v>
      </c>
      <c r="R8" s="337">
        <f>N23</f>
        <v>0</v>
      </c>
      <c r="S8" s="337">
        <f>I7</f>
        <v>0</v>
      </c>
      <c r="T8" s="337">
        <f>I8</f>
        <v>0</v>
      </c>
      <c r="U8" s="338">
        <f>I9</f>
        <v>0</v>
      </c>
      <c r="Z8"/>
      <c r="AA8"/>
    </row>
    <row r="9" spans="2:29" s="27" customFormat="1" ht="119.1" customHeight="1">
      <c r="B9" s="190"/>
      <c r="C9" s="190"/>
      <c r="D9" s="190"/>
      <c r="E9" s="190"/>
      <c r="F9" s="190"/>
      <c r="G9" s="190"/>
      <c r="H9" s="190"/>
      <c r="I9" s="313"/>
      <c r="J9" s="314"/>
      <c r="K9" s="324"/>
      <c r="L9" s="670"/>
      <c r="M9" s="671"/>
      <c r="N9" s="312" t="s">
        <v>13</v>
      </c>
      <c r="O9" s="475"/>
    </row>
    <row r="10" spans="2:29" s="27" customFormat="1" ht="143.44999999999999" customHeight="1" thickBot="1">
      <c r="B10" s="190"/>
      <c r="C10" s="190"/>
      <c r="D10" s="190"/>
      <c r="E10" s="213"/>
      <c r="F10" s="213"/>
      <c r="G10" s="316"/>
      <c r="H10" s="316"/>
      <c r="I10" s="317">
        <f>SUM(I7:I9)</f>
        <v>0</v>
      </c>
      <c r="J10"/>
      <c r="K10"/>
      <c r="L10" s="321"/>
      <c r="M10" s="321"/>
      <c r="N10" s="339" t="s">
        <v>185</v>
      </c>
      <c r="O10" s="411">
        <f>SUM($O$7:$O$9)</f>
        <v>0</v>
      </c>
      <c r="V10" s="335"/>
      <c r="W10" s="191"/>
      <c r="X10" s="192"/>
      <c r="Y10" s="192"/>
    </row>
    <row r="11" spans="2:29" s="27" customFormat="1" ht="83.45" customHeight="1">
      <c r="E11" s="189"/>
      <c r="I11"/>
      <c r="J11"/>
      <c r="K11"/>
      <c r="L11" s="321"/>
      <c r="M11" s="321"/>
      <c r="S11" s="191"/>
      <c r="T11" s="192"/>
      <c r="U11" s="192"/>
      <c r="V11" s="113"/>
      <c r="W11" s="113"/>
      <c r="X11" s="113"/>
    </row>
    <row r="12" spans="2:29" s="27" customFormat="1" ht="83.45" customHeight="1">
      <c r="E12" s="189"/>
      <c r="J12" s="315"/>
      <c r="K12" s="321"/>
      <c r="L12" s="321"/>
      <c r="M12" s="321"/>
      <c r="S12" s="191"/>
    </row>
    <row r="13" spans="2:29" s="27" customFormat="1" ht="83.45" customHeight="1" thickBot="1">
      <c r="H13"/>
      <c r="I13"/>
      <c r="J13"/>
      <c r="K13"/>
      <c r="L13" s="112"/>
      <c r="M13" s="320"/>
      <c r="N13" s="318"/>
      <c r="O13" s="319"/>
      <c r="P13" s="190"/>
      <c r="S13" s="14"/>
    </row>
    <row r="14" spans="2:29" ht="117.95" customHeight="1" thickBot="1">
      <c r="C14" s="649" t="s">
        <v>186</v>
      </c>
      <c r="D14" s="650"/>
      <c r="E14" s="650"/>
      <c r="F14" s="650"/>
      <c r="G14" s="650"/>
      <c r="H14" s="650"/>
      <c r="I14" s="650"/>
      <c r="J14" s="650"/>
      <c r="K14" s="650"/>
      <c r="L14" s="650"/>
      <c r="M14" s="650"/>
      <c r="N14" s="650"/>
      <c r="O14" s="650"/>
      <c r="P14" s="650"/>
      <c r="Q14" s="651"/>
      <c r="R14"/>
      <c r="S14"/>
      <c r="T14"/>
      <c r="U14"/>
      <c r="V14"/>
    </row>
    <row r="15" spans="2:29" ht="42.95" customHeight="1">
      <c r="O15"/>
      <c r="P15"/>
      <c r="Q15"/>
      <c r="R15"/>
      <c r="S15"/>
      <c r="T15"/>
      <c r="U15"/>
      <c r="V15"/>
    </row>
    <row r="16" spans="2:29" ht="108" customHeight="1">
      <c r="D16" s="662" t="s">
        <v>187</v>
      </c>
      <c r="E16" s="662"/>
      <c r="F16" s="662"/>
      <c r="G16" s="662"/>
      <c r="H16" s="662"/>
      <c r="I16" s="662"/>
      <c r="K16" s="203"/>
      <c r="L16" s="662" t="s">
        <v>188</v>
      </c>
      <c r="M16" s="662"/>
      <c r="N16" s="662"/>
      <c r="O16" s="662"/>
      <c r="S16"/>
      <c r="T16"/>
      <c r="U16"/>
      <c r="V16"/>
    </row>
    <row r="17" spans="1:32" ht="147.6" customHeight="1" thickBot="1">
      <c r="D17" s="644" t="s">
        <v>189</v>
      </c>
      <c r="E17" s="644"/>
      <c r="F17" s="425">
        <f>IF($G$7='0-Présentation typeaction'!H8,$O$10*0.1,"Non applicable")</f>
        <v>0</v>
      </c>
      <c r="G17" s="645" t="s">
        <v>190</v>
      </c>
      <c r="H17" s="645"/>
      <c r="I17" s="267" t="str">
        <f>IF(F17="Non applicable","",IF(F22&gt;F17,"Plafond dépassé : l'aide est plafonnée","Plafond respecté"))</f>
        <v>Plafond respecté</v>
      </c>
      <c r="K17" s="204"/>
      <c r="L17" s="423" t="s">
        <v>191</v>
      </c>
      <c r="M17" s="424">
        <f>IF(B8="",0,IF(L7=2,160000,IF(L7=3,260000,0)))</f>
        <v>0</v>
      </c>
      <c r="N17" s="423" t="s">
        <v>192</v>
      </c>
      <c r="O17" s="267" t="str">
        <f>IF(M17=0,"",IF(F22&gt;M17,"Plafond dépassé : l'aide est plafonnée","Plafond respecté"))</f>
        <v/>
      </c>
      <c r="Q17" s="73"/>
      <c r="R17" s="73"/>
      <c r="S17" s="51"/>
      <c r="T17" s="51"/>
    </row>
    <row r="18" spans="1:32" s="51" customFormat="1" ht="138.6" customHeight="1">
      <c r="C18" s="205"/>
      <c r="G18"/>
      <c r="H18"/>
      <c r="K18" s="269"/>
      <c r="N18" s="204"/>
      <c r="Q18" s="73"/>
      <c r="R18" s="73"/>
      <c r="U18" s="73"/>
      <c r="V18" s="73"/>
    </row>
    <row r="19" spans="1:32" s="28" customFormat="1" ht="107.25" customHeight="1" thickBot="1">
      <c r="C19" s="669" t="s">
        <v>193</v>
      </c>
      <c r="D19" s="669"/>
      <c r="E19" s="669"/>
      <c r="F19" s="669"/>
      <c r="G19" s="669"/>
      <c r="H19" s="669"/>
      <c r="I19" s="669"/>
      <c r="J19" s="669"/>
      <c r="K19" s="669"/>
      <c r="L19" s="669"/>
      <c r="M19" s="669"/>
      <c r="N19" s="669"/>
      <c r="O19" s="669"/>
      <c r="P19" s="669"/>
      <c r="Q19" s="669"/>
      <c r="R19" s="197"/>
      <c r="S19" s="197"/>
      <c r="T19" s="51"/>
      <c r="AA19" s="27"/>
      <c r="AB19" s="27"/>
      <c r="AC19" s="27"/>
      <c r="AD19" s="27"/>
      <c r="AE19" s="27"/>
      <c r="AF19" s="27"/>
    </row>
    <row r="20" spans="1:32" ht="158.1" customHeight="1">
      <c r="C20" s="663" t="s">
        <v>32</v>
      </c>
      <c r="D20" s="663" t="s">
        <v>194</v>
      </c>
      <c r="E20" s="658" t="s">
        <v>195</v>
      </c>
      <c r="F20" s="199" t="s">
        <v>196</v>
      </c>
      <c r="G20" s="199" t="s">
        <v>197</v>
      </c>
      <c r="H20" s="193" t="s">
        <v>198</v>
      </c>
      <c r="I20" s="199" t="s">
        <v>199</v>
      </c>
      <c r="J20" s="199" t="s">
        <v>200</v>
      </c>
      <c r="K20" s="199" t="s">
        <v>201</v>
      </c>
      <c r="L20" s="658" t="s">
        <v>202</v>
      </c>
      <c r="M20" s="199" t="s">
        <v>203</v>
      </c>
      <c r="N20" s="199" t="s">
        <v>204</v>
      </c>
      <c r="O20" s="658" t="s">
        <v>205</v>
      </c>
      <c r="P20" s="495" t="s">
        <v>206</v>
      </c>
      <c r="Q20" s="665" t="s">
        <v>207</v>
      </c>
      <c r="R20" s="73"/>
    </row>
    <row r="21" spans="1:32" ht="236.25" customHeight="1" thickBot="1">
      <c r="C21" s="663"/>
      <c r="D21" s="663"/>
      <c r="E21" s="658"/>
      <c r="F21" s="328" t="s">
        <v>208</v>
      </c>
      <c r="G21" s="274" t="s">
        <v>209</v>
      </c>
      <c r="H21" s="193" t="s">
        <v>210</v>
      </c>
      <c r="I21" s="200" t="s">
        <v>211</v>
      </c>
      <c r="J21" s="334" t="s">
        <v>212</v>
      </c>
      <c r="K21" s="328" t="s">
        <v>213</v>
      </c>
      <c r="L21" s="658"/>
      <c r="M21" s="328" t="s">
        <v>214</v>
      </c>
      <c r="N21" s="328" t="s">
        <v>215</v>
      </c>
      <c r="O21" s="658"/>
      <c r="P21" s="496" t="s">
        <v>216</v>
      </c>
      <c r="Q21" s="666"/>
      <c r="R21" s="73"/>
    </row>
    <row r="22" spans="1:32" ht="154.5" customHeight="1">
      <c r="A22" s="407"/>
      <c r="B22" s="407"/>
      <c r="C22" s="397" t="str">
        <f>IF('0-Présentation typeaction'!B16="","Type d'action à renseigner dans l'onglet 0",'0-Présentation typeaction'!B16)</f>
        <v>Soutien à l’émergence de groupements ; regroupement d’organisations existantes et organisations de producteurs</v>
      </c>
      <c r="D22" s="329">
        <f>B8</f>
        <v>0</v>
      </c>
      <c r="E22" s="330">
        <f>IF(D22=0, 0, IFERROR(VALUE(D22)/VALUE($D$23), 0))</f>
        <v>0</v>
      </c>
      <c r="F22" s="332">
        <f>IF(D22=0,0,D22*M7)</f>
        <v>0</v>
      </c>
      <c r="G22" s="331">
        <f>IF(C22='0-Présentation typeaction'!H8,MIN(F17,D22*$M$7,M17),MIN(D22*$M$7,M17))</f>
        <v>0</v>
      </c>
      <c r="H22" s="427" t="str">
        <f>_xlfn.IFS(I10=0,"Non concerné",I10&lt;(0.15*G23),"Non",I10=(0.15*G23),"Oui",I10&gt;(0.15*G23),"Oui")</f>
        <v>Non concerné</v>
      </c>
      <c r="I22" s="202">
        <f>IF(E22=0,0,IF(H22="Oui", IFERROR(VALUE(G22)-VALUE(I10)*VALUE(E22),0),IFERROR(VALUE(G22)*0.85, 0)))</f>
        <v>0</v>
      </c>
      <c r="J22" s="333">
        <f>IFERROR(I23/G23,0)</f>
        <v>0</v>
      </c>
      <c r="K22" s="333">
        <f>IF(OR(G22=0,I22=0),0,L22/(I22*100/85))</f>
        <v>0</v>
      </c>
      <c r="L22" s="202">
        <f>IF(G22=0,0,IF($H$22="Oui",0.15*I22/0.85,G22-I22))</f>
        <v>0</v>
      </c>
      <c r="M22" s="403">
        <f>IF(E22=0,0,IF($H$22="Oui",L22,$I$10))</f>
        <v>0</v>
      </c>
      <c r="N22" s="428">
        <f>IF(L22=0,0,L22-M22)</f>
        <v>0</v>
      </c>
      <c r="O22" s="202">
        <f>IF($I$10=0,0,$I$10-M22)</f>
        <v>0</v>
      </c>
      <c r="P22" s="428">
        <f>IF(E22=0,0,D22-I22-L22-O22)</f>
        <v>0</v>
      </c>
      <c r="Q22" s="207">
        <f>IF(OR(P22=0,D22=0), 0, IFERROR(VALUE(P22)/VALUE(D22), 0))</f>
        <v>0</v>
      </c>
    </row>
    <row r="23" spans="1:32" ht="51.95" customHeight="1" thickBot="1">
      <c r="A23" s="407"/>
      <c r="B23" s="407"/>
      <c r="C23" s="155" t="s">
        <v>217</v>
      </c>
      <c r="D23" s="429">
        <f>D22</f>
        <v>0</v>
      </c>
      <c r="E23" s="430">
        <f>SUM(E22:E22)</f>
        <v>0</v>
      </c>
      <c r="F23" s="431">
        <f>F22</f>
        <v>0</v>
      </c>
      <c r="G23" s="429">
        <f>G22</f>
        <v>0</v>
      </c>
      <c r="H23" s="407"/>
      <c r="I23" s="406">
        <f>IF(E23="","",ROUNDDOWN(IF(H22="Oui", IFERROR(VALUE(G23)-VALUE(I15)*VALUE(E23),0),IFERROR(VALUE(G23)*0.85, 0)),2))</f>
        <v>0</v>
      </c>
      <c r="J23" s="407"/>
      <c r="K23" s="407"/>
      <c r="L23" s="406">
        <f>IF(G23=0,0,IF($H$22="Oui",ROUNDUP(0.15*I23/0.85,2),G23-I23))</f>
        <v>0</v>
      </c>
      <c r="M23" s="406">
        <f>IF(E23=0,0,IF($H$22="Oui",L23,$I$10))</f>
        <v>0</v>
      </c>
      <c r="N23" s="406">
        <f>IF(L23=0,0,L23-M23)</f>
        <v>0</v>
      </c>
      <c r="O23" s="406">
        <f>IF($I$10=0,0,$I$10-M23)</f>
        <v>0</v>
      </c>
      <c r="P23" s="429">
        <f>IF(E23=0,0,D23-I23-L23-O23)</f>
        <v>0</v>
      </c>
      <c r="Q23" s="430">
        <f>IF(OR(P23=0,D23=0), 0, IFERROR(VALUE(P23)/VALUE(D23), 0))</f>
        <v>0</v>
      </c>
    </row>
    <row r="24" spans="1:32" ht="14.45" customHeight="1">
      <c r="C24"/>
      <c r="D24" s="117"/>
      <c r="F24" s="51"/>
      <c r="W24" s="14"/>
    </row>
    <row r="25" spans="1:32" ht="20.45" customHeight="1">
      <c r="G25" s="275"/>
    </row>
    <row r="29" spans="1:32" ht="196.5" customHeight="1">
      <c r="C29" s="652" t="s">
        <v>218</v>
      </c>
      <c r="D29" s="653"/>
      <c r="E29" s="653"/>
      <c r="F29" s="653"/>
      <c r="G29" s="653"/>
      <c r="H29" s="653"/>
      <c r="I29" s="653"/>
      <c r="J29" s="653"/>
      <c r="K29" s="653"/>
      <c r="L29" s="653"/>
    </row>
    <row r="30" spans="1:32" ht="75.95" customHeight="1">
      <c r="C30" s="637" t="s">
        <v>11</v>
      </c>
      <c r="D30" s="638"/>
      <c r="E30" s="638"/>
      <c r="F30" s="638"/>
      <c r="G30" s="638"/>
      <c r="H30" s="638"/>
      <c r="I30" s="638"/>
      <c r="J30" s="638"/>
      <c r="K30" s="638"/>
      <c r="L30" s="638"/>
    </row>
    <row r="31" spans="1:32" ht="174.95" customHeight="1">
      <c r="C31" s="432" t="s">
        <v>219</v>
      </c>
      <c r="D31" s="432" t="s">
        <v>220</v>
      </c>
      <c r="E31" s="432" t="s">
        <v>221</v>
      </c>
      <c r="F31" s="432" t="s">
        <v>222</v>
      </c>
      <c r="G31" s="432" t="s">
        <v>199</v>
      </c>
      <c r="H31" s="432" t="s">
        <v>223</v>
      </c>
      <c r="I31" s="432" t="s">
        <v>203</v>
      </c>
      <c r="J31" s="432" t="s">
        <v>204</v>
      </c>
      <c r="K31" s="432" t="s">
        <v>205</v>
      </c>
      <c r="L31" s="432" t="s">
        <v>224</v>
      </c>
    </row>
    <row r="32" spans="1:32" ht="24.95">
      <c r="C32" s="433" t="s">
        <v>41</v>
      </c>
      <c r="D32" s="434">
        <f>SUMIFS('1-Frais de personnel'!$P$10:$P$109,'1-Frais de personnel'!$B$10:$B$109,"Chef de file")</f>
        <v>0</v>
      </c>
      <c r="E32" s="435">
        <f>IF(D32=0,0,D32/($D$34+$D$39+$D$44))</f>
        <v>0</v>
      </c>
      <c r="F32" s="634">
        <f>IF(D34=0,0,IF($C$22='0-Présentation typeaction'!$H$8,MIN(0.1*O7,D34*$M$7,$M$17*E34),MIN(D34*$M$7,$M$17*E34)))</f>
        <v>0</v>
      </c>
      <c r="G32" s="634">
        <f>ROUNDDOWN(IF(D34=0,0,IF($H$22="Oui",F32-$I$10*E34,F32*0.85)),2)</f>
        <v>0</v>
      </c>
      <c r="H32" s="634">
        <f>IF(D34=0,0,IF($H$22="Oui",ROUNDUP(0.15*G32/0.85,2),F32-G32))</f>
        <v>0</v>
      </c>
      <c r="I32" s="634" t="str">
        <f>IF(D34=0,"0,00",IF($H$22="Oui",H32,$I$10*E34))</f>
        <v>0,00</v>
      </c>
      <c r="J32" s="634">
        <f>IF(H32=0,0,H32-I32)</f>
        <v>0</v>
      </c>
      <c r="K32" s="634">
        <f>IF($I$10=0,0,$I$10*E34-I32)</f>
        <v>0</v>
      </c>
      <c r="L32" s="634">
        <f>D34-G32-H32-K32</f>
        <v>0</v>
      </c>
    </row>
    <row r="33" spans="3:19" s="341" customFormat="1" ht="48.6" customHeight="1" thickBot="1">
      <c r="C33" s="436" t="s">
        <v>44</v>
      </c>
      <c r="D33" s="437">
        <f>IF('2-Taux forfaitaire'!H11="",0,'2-Taux forfaitaire'!H11)</f>
        <v>0</v>
      </c>
      <c r="E33" s="439">
        <f>IF(D33=0,0,D33/($D$34+$D$39+$D$44))</f>
        <v>0</v>
      </c>
      <c r="F33" s="635"/>
      <c r="G33" s="635"/>
      <c r="H33" s="635"/>
      <c r="I33" s="635"/>
      <c r="J33" s="635"/>
      <c r="K33" s="635"/>
      <c r="L33" s="635"/>
      <c r="M33"/>
      <c r="N33"/>
      <c r="O33"/>
      <c r="P33"/>
      <c r="Q33"/>
      <c r="R33"/>
      <c r="S33" s="14"/>
    </row>
    <row r="34" spans="3:19" ht="107.45" customHeight="1" thickBot="1">
      <c r="C34" s="438" t="s">
        <v>225</v>
      </c>
      <c r="D34" s="440">
        <f>SUM(D32:D33)</f>
        <v>0</v>
      </c>
      <c r="E34" s="441">
        <f>IF(D34=0,0,D34/($D$34+$D$39+$D$44))</f>
        <v>0</v>
      </c>
      <c r="F34" s="639"/>
      <c r="G34" s="636"/>
      <c r="H34" s="636"/>
      <c r="I34" s="636"/>
      <c r="J34" s="636"/>
      <c r="K34" s="636"/>
      <c r="L34" s="636"/>
      <c r="O34"/>
      <c r="P34"/>
      <c r="Q34"/>
      <c r="R34"/>
      <c r="S34" s="342"/>
    </row>
    <row r="35" spans="3:19" ht="103.5" customHeight="1">
      <c r="C35" s="358" t="s">
        <v>219</v>
      </c>
      <c r="D35" s="637" t="s">
        <v>12</v>
      </c>
      <c r="E35" s="638"/>
      <c r="F35" s="638"/>
      <c r="G35" s="638"/>
      <c r="H35" s="638"/>
      <c r="I35" s="638"/>
      <c r="J35" s="638"/>
      <c r="K35" s="638"/>
      <c r="L35" s="638"/>
      <c r="R35" s="73"/>
      <c r="S35" s="73"/>
    </row>
    <row r="36" spans="3:19" ht="135.94999999999999" customHeight="1">
      <c r="C36" s="432"/>
      <c r="D36" s="432" t="s">
        <v>220</v>
      </c>
      <c r="E36" s="432" t="s">
        <v>221</v>
      </c>
      <c r="F36" s="432" t="s">
        <v>222</v>
      </c>
      <c r="G36" s="432" t="s">
        <v>199</v>
      </c>
      <c r="H36" s="432" t="s">
        <v>223</v>
      </c>
      <c r="I36" s="432" t="s">
        <v>203</v>
      </c>
      <c r="J36" s="432" t="s">
        <v>204</v>
      </c>
      <c r="K36" s="432" t="s">
        <v>205</v>
      </c>
      <c r="L36" s="432" t="s">
        <v>226</v>
      </c>
    </row>
    <row r="37" spans="3:19" ht="48.6" customHeight="1">
      <c r="C37" s="433" t="s">
        <v>41</v>
      </c>
      <c r="D37" s="434">
        <f>SUMIFS('1-Frais de personnel'!$P$10:$P$109,'1-Frais de personnel'!$B$10:$B$109,"Partenaire 1")</f>
        <v>0</v>
      </c>
      <c r="E37" s="435">
        <f>IF(D37=0,0,D37/($D$34+$D$39+$D$44))</f>
        <v>0</v>
      </c>
      <c r="F37" s="634">
        <f>IF(D39=0,0,IF($C$22='0-Présentation typeaction'!$H$8,MIN(0.1*O8,D39*$M$7,$M$17*E39),MIN(D39*$M$7,$M$17*E39)))</f>
        <v>0</v>
      </c>
      <c r="G37" s="634">
        <f>ROUNDDOWN(IF(D39=0,0,IF($H$22="Oui",F37-$I$10*E39,F37*0.85)),2)</f>
        <v>0</v>
      </c>
      <c r="H37" s="634">
        <f>IF(D39=0,0,IF($H$22="Oui",ROUNDUP(0.15*G37/0.85,2),F37-G37))</f>
        <v>0</v>
      </c>
      <c r="I37" s="634" t="str">
        <f>IF(D39=0,"0,00",IF($H$22="Oui",H37,$I$10*E39))</f>
        <v>0,00</v>
      </c>
      <c r="J37" s="634">
        <f>IF(H37=0,0,H37-I37)</f>
        <v>0</v>
      </c>
      <c r="K37" s="634">
        <f>IF($I$10=0,0,$I$10*E39-I37)</f>
        <v>0</v>
      </c>
      <c r="L37" s="634">
        <f>D39-G37-H37-K37</f>
        <v>0</v>
      </c>
    </row>
    <row r="38" spans="3:19" ht="62.1" customHeight="1" thickBot="1">
      <c r="C38" s="436" t="s">
        <v>44</v>
      </c>
      <c r="D38" s="437">
        <f>IF('2-Taux forfaitaire'!H12="",0,'2-Taux forfaitaire'!H12)</f>
        <v>0</v>
      </c>
      <c r="E38" s="439">
        <f t="shared" ref="E38" si="0">IF(D38=0,0,D38/($D$34+$D$39+$D$44))</f>
        <v>0</v>
      </c>
      <c r="F38" s="635"/>
      <c r="G38" s="635"/>
      <c r="H38" s="635"/>
      <c r="I38" s="635"/>
      <c r="J38" s="635"/>
      <c r="K38" s="635"/>
      <c r="L38" s="635"/>
    </row>
    <row r="39" spans="3:19" ht="97.5" customHeight="1" thickBot="1">
      <c r="C39" s="438" t="s">
        <v>227</v>
      </c>
      <c r="D39" s="440">
        <f>SUM(D37:D38)</f>
        <v>0</v>
      </c>
      <c r="E39" s="441">
        <f>IF(D39=0,0,D39/($D$34+$D$39+$D$44))</f>
        <v>0</v>
      </c>
      <c r="F39" s="639"/>
      <c r="G39" s="636"/>
      <c r="H39" s="636"/>
      <c r="I39" s="636"/>
      <c r="J39" s="636"/>
      <c r="K39" s="636"/>
      <c r="L39" s="636"/>
    </row>
    <row r="40" spans="3:19" ht="48.6" customHeight="1">
      <c r="C40" s="655" t="s">
        <v>219</v>
      </c>
      <c r="D40" s="637" t="s">
        <v>13</v>
      </c>
      <c r="E40" s="638"/>
      <c r="F40" s="638"/>
      <c r="G40" s="638"/>
      <c r="H40" s="638"/>
      <c r="I40" s="638"/>
      <c r="J40" s="638"/>
      <c r="K40" s="638"/>
      <c r="L40" s="638"/>
    </row>
    <row r="41" spans="3:19" ht="125.45" customHeight="1">
      <c r="C41" s="656"/>
      <c r="D41" s="432" t="s">
        <v>220</v>
      </c>
      <c r="E41" s="432" t="s">
        <v>221</v>
      </c>
      <c r="F41" s="432" t="s">
        <v>222</v>
      </c>
      <c r="G41" s="432" t="s">
        <v>199</v>
      </c>
      <c r="H41" s="432" t="s">
        <v>223</v>
      </c>
      <c r="I41" s="432" t="s">
        <v>203</v>
      </c>
      <c r="J41" s="432" t="s">
        <v>204</v>
      </c>
      <c r="K41" s="432" t="s">
        <v>205</v>
      </c>
      <c r="L41" s="432" t="s">
        <v>228</v>
      </c>
    </row>
    <row r="42" spans="3:19" ht="24.95">
      <c r="C42" s="433" t="s">
        <v>41</v>
      </c>
      <c r="D42" s="434">
        <f>SUMIFS('1-Frais de personnel'!$P$10:$P$109,'1-Frais de personnel'!$B$10:$B$109,"Partenaire 2")</f>
        <v>0</v>
      </c>
      <c r="E42" s="435">
        <f>IF(D42=0,0,D42/($D$34+$D$39+$D$44))</f>
        <v>0</v>
      </c>
      <c r="F42" s="634">
        <f>IF(D44=0,0,IF($C$22='0-Présentation typeaction'!$H$8,MIN(0.1*O9,D44*$M$7,$M$17*E44),MIN(D44*$M$7,$M$17*E44)))</f>
        <v>0</v>
      </c>
      <c r="G42" s="634">
        <f>ROUNDDOWN(IF(D44=0,0,IF($H$22="Oui",F42-$I$10*E44,F42*0.85)),2)</f>
        <v>0</v>
      </c>
      <c r="H42" s="634">
        <f>IF(D44=0,0,IF($H$22="Oui",ROUNDUP(0.15*G42/0.85,2),F42-G42))</f>
        <v>0</v>
      </c>
      <c r="I42" s="634" t="str">
        <f>IF(D44=0,"0,00",IF($H$22="Oui",H42,$I$10*E44))</f>
        <v>0,00</v>
      </c>
      <c r="J42" s="634">
        <f>IF(H42=0,0,H42-I42)</f>
        <v>0</v>
      </c>
      <c r="K42" s="634">
        <f>IF($I$10=0,0,$I$10*E44-I42)</f>
        <v>0</v>
      </c>
      <c r="L42" s="634">
        <f>D44-G42-H42-K42</f>
        <v>0</v>
      </c>
    </row>
    <row r="43" spans="3:19" ht="65.45" customHeight="1" thickBot="1">
      <c r="C43" s="436" t="s">
        <v>44</v>
      </c>
      <c r="D43" s="437">
        <f>IF('2-Taux forfaitaire'!H13="",0,'2-Taux forfaitaire'!H13)</f>
        <v>0</v>
      </c>
      <c r="E43" s="439">
        <f>IF(D43=0,0,D43/($D$34+$D$39+$D$44))</f>
        <v>0</v>
      </c>
      <c r="F43" s="635"/>
      <c r="G43" s="635"/>
      <c r="H43" s="635"/>
      <c r="I43" s="635"/>
      <c r="J43" s="635"/>
      <c r="K43" s="635"/>
      <c r="L43" s="635"/>
    </row>
    <row r="44" spans="3:19" ht="75.95" thickBot="1">
      <c r="C44" s="438" t="s">
        <v>229</v>
      </c>
      <c r="D44" s="440">
        <f>SUM(D42:D43)</f>
        <v>0</v>
      </c>
      <c r="E44" s="441">
        <f>IF(D44=0,0,D44/($D$34+$D$39+$D$44))</f>
        <v>0</v>
      </c>
      <c r="F44" s="639"/>
      <c r="G44" s="636"/>
      <c r="H44" s="636"/>
      <c r="I44" s="636"/>
      <c r="J44" s="636"/>
      <c r="K44" s="640"/>
      <c r="L44" s="636"/>
    </row>
    <row r="45" spans="3:19" ht="74.45" customHeight="1" thickBot="1">
      <c r="C45" s="442" t="s">
        <v>230</v>
      </c>
      <c r="D45" s="443">
        <f>D34+D39+D44</f>
        <v>0</v>
      </c>
      <c r="E45" s="441">
        <f>E34+E39+E44</f>
        <v>0</v>
      </c>
      <c r="F45" s="444">
        <f t="shared" ref="F45:L45" si="1">F32+F37+F42</f>
        <v>0</v>
      </c>
      <c r="G45" s="444">
        <f t="shared" si="1"/>
        <v>0</v>
      </c>
      <c r="H45" s="444">
        <f t="shared" si="1"/>
        <v>0</v>
      </c>
      <c r="I45" s="444">
        <f t="shared" si="1"/>
        <v>0</v>
      </c>
      <c r="J45" s="444">
        <f t="shared" si="1"/>
        <v>0</v>
      </c>
      <c r="K45" s="444">
        <f t="shared" si="1"/>
        <v>0</v>
      </c>
      <c r="L45" s="444">
        <f t="shared" si="1"/>
        <v>0</v>
      </c>
    </row>
    <row r="54" spans="2:9" ht="24">
      <c r="B54" s="359"/>
      <c r="C54" s="360"/>
      <c r="D54" s="359"/>
      <c r="E54" s="359"/>
      <c r="F54" s="359"/>
      <c r="G54" s="359"/>
      <c r="H54" s="359"/>
      <c r="I54" s="359"/>
    </row>
    <row r="55" spans="2:9" ht="24">
      <c r="B55" s="359"/>
      <c r="C55" s="360"/>
      <c r="D55" s="359"/>
      <c r="E55" s="359"/>
      <c r="F55" s="359"/>
      <c r="G55" s="359"/>
      <c r="H55" s="359"/>
      <c r="I55" s="359"/>
    </row>
    <row r="56" spans="2:9" ht="24">
      <c r="B56" s="359"/>
      <c r="C56" s="360"/>
      <c r="D56" s="359"/>
      <c r="E56" s="359"/>
      <c r="F56" s="359"/>
      <c r="G56" s="359"/>
      <c r="H56" s="359"/>
      <c r="I56" s="359"/>
    </row>
  </sheetData>
  <sheetProtection algorithmName="SHA-512" hashValue="HeMMsjhlh2ZyISHqUa6x5Z1xoOp1VtbcgDEmOLD1I12z9rQqv1EoqIDNX4LRPYNixDY7xIs1Aeg/pCZnsngF8w==" saltValue="NhBLQ30jcjnwIUL1ev7+5A==" spinCount="100000" sheet="1" formatCells="0" formatColumns="0" formatRows="0"/>
  <mergeCells count="55">
    <mergeCell ref="L37:L39"/>
    <mergeCell ref="Q20:Q21"/>
    <mergeCell ref="B5:G5"/>
    <mergeCell ref="B8:D8"/>
    <mergeCell ref="E6:F6"/>
    <mergeCell ref="C19:Q19"/>
    <mergeCell ref="L7:L9"/>
    <mergeCell ref="M7:M9"/>
    <mergeCell ref="N5:O5"/>
    <mergeCell ref="I5:K5"/>
    <mergeCell ref="Q6:U6"/>
    <mergeCell ref="T5:U5"/>
    <mergeCell ref="N6:O6"/>
    <mergeCell ref="C40:C41"/>
    <mergeCell ref="J42:J44"/>
    <mergeCell ref="F42:F44"/>
    <mergeCell ref="F3:L3"/>
    <mergeCell ref="L20:L21"/>
    <mergeCell ref="B6:D6"/>
    <mergeCell ref="I4:O4"/>
    <mergeCell ref="D16:I16"/>
    <mergeCell ref="L16:O16"/>
    <mergeCell ref="F37:F39"/>
    <mergeCell ref="G37:G39"/>
    <mergeCell ref="O20:O21"/>
    <mergeCell ref="D20:D21"/>
    <mergeCell ref="E20:E21"/>
    <mergeCell ref="B7:D7"/>
    <mergeCell ref="C20:C21"/>
    <mergeCell ref="B2:U2"/>
    <mergeCell ref="D17:E17"/>
    <mergeCell ref="G17:H17"/>
    <mergeCell ref="Q4:U4"/>
    <mergeCell ref="J32:J34"/>
    <mergeCell ref="K32:K34"/>
    <mergeCell ref="C14:Q14"/>
    <mergeCell ref="L32:L34"/>
    <mergeCell ref="C29:L29"/>
    <mergeCell ref="B4:G4"/>
    <mergeCell ref="L42:L44"/>
    <mergeCell ref="D40:L40"/>
    <mergeCell ref="D35:L35"/>
    <mergeCell ref="C30:L30"/>
    <mergeCell ref="F32:F34"/>
    <mergeCell ref="G32:G34"/>
    <mergeCell ref="H32:H34"/>
    <mergeCell ref="I32:I34"/>
    <mergeCell ref="H37:H39"/>
    <mergeCell ref="I37:I39"/>
    <mergeCell ref="J37:J39"/>
    <mergeCell ref="K37:K39"/>
    <mergeCell ref="G42:G44"/>
    <mergeCell ref="H42:H44"/>
    <mergeCell ref="I42:I44"/>
    <mergeCell ref="K42:K44"/>
  </mergeCells>
  <phoneticPr fontId="11" type="noConversion"/>
  <conditionalFormatting sqref="C22">
    <cfRule type="expression" dxfId="23" priority="5">
      <formula>C22="Type d'action à renseigner dans l'onglet 0"</formula>
    </cfRule>
  </conditionalFormatting>
  <conditionalFormatting sqref="F17">
    <cfRule type="containsText" dxfId="22" priority="33" operator="containsText" text="respecté">
      <formula>NOT(ISERROR(SEARCH("respecté",F17)))</formula>
    </cfRule>
    <cfRule type="containsText" dxfId="21" priority="34" stopIfTrue="1" operator="containsText" text="dépassé">
      <formula>NOT(ISERROR(SEARCH("dépassé",F17)))</formula>
    </cfRule>
  </conditionalFormatting>
  <conditionalFormatting sqref="G7">
    <cfRule type="expression" dxfId="20" priority="6">
      <formula>G7="Type d'action à renseigner dans l'onglet 0"</formula>
    </cfRule>
  </conditionalFormatting>
  <conditionalFormatting sqref="I17">
    <cfRule type="expression" dxfId="19" priority="3">
      <formula>I17="Plafond respecté"</formula>
    </cfRule>
    <cfRule type="expression" dxfId="18" priority="4">
      <formula>I17="Plafond dépassé : l'assiette éligible est plafonnée"</formula>
    </cfRule>
  </conditionalFormatting>
  <conditionalFormatting sqref="M17">
    <cfRule type="containsText" dxfId="17" priority="13" operator="containsText" text="respecté">
      <formula>NOT(ISERROR(SEARCH("respecté",M17)))</formula>
    </cfRule>
    <cfRule type="containsText" dxfId="16" priority="14" stopIfTrue="1" operator="containsText" text="dépassé">
      <formula>NOT(ISERROR(SEARCH("dépassé",M17)))</formula>
    </cfRule>
  </conditionalFormatting>
  <conditionalFormatting sqref="N18">
    <cfRule type="containsText" dxfId="15" priority="32" operator="containsText" text="non">
      <formula>NOT(ISERROR(SEARCH("non",N18)))</formula>
    </cfRule>
  </conditionalFormatting>
  <conditionalFormatting sqref="O17">
    <cfRule type="expression" dxfId="14" priority="1">
      <formula>O17="Plafond respecté"</formula>
    </cfRule>
    <cfRule type="expression" dxfId="13" priority="2">
      <formula>O17="Plafond dépassé : l'assiette éligible est plafonnée"</formula>
    </cfRule>
  </conditionalFormatting>
  <dataValidations count="4">
    <dataValidation type="list" allowBlank="1" showInputMessage="1" showErrorMessage="1" sqref="K7:K9" xr:uid="{968086B0-8B07-43C9-8F36-74808E277363}">
      <formula1>"Oui,Non"</formula1>
    </dataValidation>
    <dataValidation allowBlank="1" showErrorMessage="1" promptTitle="Sélectionnez un type d'action" sqref="C22 G7:G8" xr:uid="{DFEA3C17-9020-4E6B-8321-E165701F4284}"/>
    <dataValidation type="list" allowBlank="1" showInputMessage="1" showErrorMessage="1" sqref="L7" xr:uid="{24581BDD-FE70-4145-9BBF-81DECC784760}">
      <formula1>"2,3"</formula1>
    </dataValidation>
    <dataValidation type="list" allowBlank="1" showInputMessage="1" showErrorMessage="1" sqref="M7" xr:uid="{B709ED03-C948-4317-953A-A4211CBC117D}">
      <formula1>"80%,100%"</formula1>
    </dataValidation>
  </dataValidations>
  <pageMargins left="0.7" right="0.7" top="0.75" bottom="0.75" header="0.3" footer="0.3"/>
  <pageSetup paperSize="9" scale="10"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71AB-631F-4CB0-9E5E-F9865CB9C9EE}">
  <sheetPr>
    <tabColor theme="9" tint="-0.249977111117893"/>
    <pageSetUpPr fitToPage="1"/>
  </sheetPr>
  <dimension ref="B2:AA75"/>
  <sheetViews>
    <sheetView showGridLines="0" topLeftCell="A28" zoomScale="50" zoomScaleNormal="50" workbookViewId="0">
      <selection activeCell="G54" sqref="G54"/>
    </sheetView>
  </sheetViews>
  <sheetFormatPr defaultColWidth="11.42578125" defaultRowHeight="15"/>
  <cols>
    <col min="2" max="2" width="56.42578125" customWidth="1"/>
    <col min="3" max="3" width="23.42578125" style="117" customWidth="1"/>
    <col min="4" max="4" width="46.42578125" customWidth="1"/>
    <col min="5" max="5" width="44.140625" customWidth="1"/>
    <col min="6" max="6" width="45.42578125" customWidth="1"/>
    <col min="7" max="7" width="56.42578125" customWidth="1"/>
    <col min="8" max="8" width="54.42578125" customWidth="1"/>
    <col min="9" max="9" width="60.42578125" customWidth="1"/>
    <col min="10" max="11" width="49.42578125" customWidth="1"/>
    <col min="12" max="12" width="35.140625" style="14" customWidth="1"/>
    <col min="13" max="13" width="40.42578125" style="14" customWidth="1"/>
    <col min="14" max="14" width="39.140625" style="14" customWidth="1"/>
    <col min="15" max="15" width="36.140625" style="14" customWidth="1"/>
    <col min="16" max="16" width="31.42578125" style="14" customWidth="1"/>
    <col min="17" max="17" width="37" style="14" customWidth="1"/>
    <col min="18" max="18" width="34.85546875" style="14" customWidth="1"/>
    <col min="19" max="19" width="68.85546875" customWidth="1"/>
    <col min="20" max="20" width="25" bestFit="1" customWidth="1"/>
    <col min="21" max="21" width="19.42578125" customWidth="1"/>
    <col min="22" max="22" width="50.42578125" customWidth="1"/>
    <col min="23" max="23" width="30.42578125" customWidth="1"/>
    <col min="24" max="24" width="19.42578125" customWidth="1"/>
    <col min="25" max="25" width="34.42578125" customWidth="1"/>
    <col min="26" max="26" width="32.42578125" customWidth="1"/>
    <col min="27" max="27" width="34" customWidth="1"/>
  </cols>
  <sheetData>
    <row r="2" spans="2:25" ht="32.450000000000003" customHeight="1">
      <c r="B2" s="698" t="s">
        <v>231</v>
      </c>
      <c r="C2" s="698"/>
      <c r="D2" s="698"/>
      <c r="E2" s="698"/>
      <c r="F2" s="698"/>
      <c r="G2" s="698"/>
      <c r="H2" s="698"/>
      <c r="I2" s="698"/>
      <c r="J2" s="698"/>
      <c r="K2" s="698"/>
      <c r="L2" s="698"/>
      <c r="M2" s="698"/>
      <c r="N2" s="698"/>
      <c r="O2" s="698"/>
      <c r="P2" s="698"/>
      <c r="Q2" s="698"/>
      <c r="R2" s="698"/>
      <c r="S2" s="698"/>
      <c r="T2" s="698"/>
      <c r="U2" s="51"/>
      <c r="V2" s="51"/>
      <c r="W2" s="51"/>
      <c r="X2" s="51"/>
      <c r="Y2" s="51"/>
    </row>
    <row r="3" spans="2:25" ht="90.95" customHeight="1">
      <c r="B3" s="698"/>
      <c r="C3" s="698"/>
      <c r="D3" s="698"/>
      <c r="E3" s="698"/>
      <c r="F3" s="698"/>
      <c r="G3" s="698"/>
      <c r="H3" s="698"/>
      <c r="I3" s="698"/>
      <c r="J3" s="698"/>
      <c r="K3" s="698"/>
      <c r="L3" s="698"/>
      <c r="M3" s="698"/>
      <c r="N3" s="699"/>
      <c r="O3" s="699"/>
      <c r="P3" s="699"/>
      <c r="Q3" s="698"/>
      <c r="R3" s="698"/>
      <c r="S3" s="698"/>
      <c r="T3" s="698"/>
      <c r="U3" s="51"/>
      <c r="V3" s="51"/>
      <c r="W3" s="51"/>
      <c r="X3" s="51"/>
      <c r="Y3" s="51"/>
    </row>
    <row r="4" spans="2:25" ht="187.5" customHeight="1">
      <c r="B4" s="700" t="s">
        <v>232</v>
      </c>
      <c r="C4" s="701"/>
      <c r="D4" s="701"/>
      <c r="E4" s="701"/>
      <c r="F4" s="701"/>
      <c r="G4" s="701"/>
      <c r="H4" s="701"/>
      <c r="I4" s="701"/>
      <c r="J4" s="701"/>
      <c r="K4" s="701"/>
      <c r="L4" s="701"/>
      <c r="M4" s="701"/>
      <c r="N4" s="702"/>
      <c r="O4" s="702"/>
      <c r="P4" s="702"/>
      <c r="Q4" s="701"/>
      <c r="R4" s="701"/>
      <c r="S4" s="701"/>
      <c r="T4" s="701"/>
      <c r="U4" s="51"/>
      <c r="V4" s="51"/>
      <c r="W4" s="51"/>
      <c r="X4" s="51"/>
      <c r="Y4" s="51"/>
    </row>
    <row r="5" spans="2:25" s="27" customFormat="1" ht="33.950000000000003" thickBot="1">
      <c r="C5" s="118"/>
      <c r="D5" s="113"/>
      <c r="E5" s="112"/>
      <c r="F5" s="657"/>
      <c r="G5" s="657"/>
      <c r="H5" s="657"/>
      <c r="I5" s="657"/>
      <c r="J5" s="657"/>
      <c r="K5" s="114"/>
      <c r="L5" s="111"/>
      <c r="M5" s="24"/>
      <c r="N5" s="24"/>
      <c r="O5" s="26"/>
      <c r="P5" s="26"/>
      <c r="Q5" s="26"/>
      <c r="R5" s="24"/>
      <c r="T5" s="190"/>
      <c r="U5" s="190"/>
      <c r="V5" s="190"/>
      <c r="W5" s="190"/>
      <c r="X5" s="190"/>
      <c r="Y5" s="190"/>
    </row>
    <row r="6" spans="2:25" s="27" customFormat="1" ht="33">
      <c r="B6" s="717" t="s">
        <v>233</v>
      </c>
      <c r="C6" s="718"/>
      <c r="D6" s="718"/>
      <c r="E6" s="718"/>
      <c r="F6" s="718"/>
      <c r="G6" s="718"/>
      <c r="H6" s="718"/>
      <c r="I6" s="718"/>
      <c r="J6" s="718"/>
      <c r="K6" s="718"/>
      <c r="L6" s="718"/>
      <c r="M6" s="718"/>
      <c r="N6" s="718"/>
      <c r="O6" s="718"/>
      <c r="P6" s="719"/>
      <c r="Q6" s="719"/>
      <c r="R6" s="718"/>
      <c r="S6" s="718"/>
      <c r="T6" s="720"/>
      <c r="U6" s="190"/>
      <c r="V6" s="190"/>
      <c r="W6" s="190"/>
      <c r="X6" s="190"/>
      <c r="Y6" s="190"/>
    </row>
    <row r="7" spans="2:25" s="27" customFormat="1" ht="33.950000000000003" thickBot="1">
      <c r="B7" s="366"/>
      <c r="E7" s="118"/>
      <c r="F7" s="113"/>
      <c r="G7" s="112"/>
      <c r="M7" s="111"/>
      <c r="N7" s="24"/>
      <c r="O7" s="24"/>
      <c r="P7" s="367"/>
      <c r="Q7" s="367"/>
      <c r="T7" s="368"/>
      <c r="U7" s="190"/>
      <c r="V7" s="190"/>
      <c r="W7" s="190"/>
      <c r="X7" s="190"/>
      <c r="Y7" s="190"/>
    </row>
    <row r="8" spans="2:25" s="27" customFormat="1" ht="29.1" customHeight="1" thickBot="1">
      <c r="B8" s="366"/>
      <c r="D8" s="721" t="s">
        <v>234</v>
      </c>
      <c r="E8" s="722"/>
      <c r="F8" s="722"/>
      <c r="G8" s="722"/>
      <c r="H8" s="722"/>
      <c r="I8" s="723"/>
      <c r="L8" s="682" t="s">
        <v>235</v>
      </c>
      <c r="M8" s="683"/>
      <c r="N8" s="683"/>
      <c r="O8" s="683"/>
      <c r="P8" s="683"/>
      <c r="Q8" s="684"/>
      <c r="T8" s="368"/>
      <c r="U8" s="190"/>
      <c r="V8" s="190"/>
      <c r="W8" s="190"/>
      <c r="X8" s="190"/>
      <c r="Y8" s="190"/>
    </row>
    <row r="9" spans="2:25" s="27" customFormat="1" ht="144.94999999999999" customHeight="1">
      <c r="B9" s="366"/>
      <c r="D9" s="724" t="s">
        <v>236</v>
      </c>
      <c r="E9" s="725"/>
      <c r="F9" s="725"/>
      <c r="G9" s="369" t="s">
        <v>237</v>
      </c>
      <c r="H9" s="370" t="s">
        <v>238</v>
      </c>
      <c r="I9" s="371" t="s">
        <v>239</v>
      </c>
      <c r="K9"/>
      <c r="L9" s="372" t="s">
        <v>240</v>
      </c>
      <c r="M9" s="372" t="s">
        <v>241</v>
      </c>
      <c r="N9" s="372" t="s">
        <v>242</v>
      </c>
      <c r="O9" s="372" t="s">
        <v>202</v>
      </c>
      <c r="P9" s="372" t="s">
        <v>243</v>
      </c>
      <c r="Q9" s="373" t="s">
        <v>244</v>
      </c>
      <c r="T9" s="368"/>
      <c r="U9" s="190"/>
      <c r="V9" s="190"/>
      <c r="W9" s="190"/>
      <c r="X9" s="190"/>
      <c r="Y9" s="190"/>
    </row>
    <row r="10" spans="2:25" s="27" customFormat="1" ht="171.6" customHeight="1">
      <c r="B10" s="366"/>
      <c r="D10" s="703" t="s">
        <v>245</v>
      </c>
      <c r="E10" s="704"/>
      <c r="F10" s="705"/>
      <c r="G10" s="375" t="s">
        <v>246</v>
      </c>
      <c r="H10" s="376" t="s">
        <v>247</v>
      </c>
      <c r="I10" s="377" t="s">
        <v>248</v>
      </c>
      <c r="K10"/>
      <c r="L10" s="374" t="s">
        <v>249</v>
      </c>
      <c r="M10" s="374" t="s">
        <v>250</v>
      </c>
      <c r="N10" s="374" t="s">
        <v>251</v>
      </c>
      <c r="O10" s="374" t="s">
        <v>252</v>
      </c>
      <c r="P10" s="374" t="s">
        <v>251</v>
      </c>
      <c r="Q10" s="378" t="s">
        <v>253</v>
      </c>
      <c r="T10" s="368"/>
      <c r="U10" s="190"/>
      <c r="V10" s="190"/>
      <c r="W10" s="190"/>
      <c r="X10" s="190"/>
      <c r="Y10" s="190"/>
    </row>
    <row r="11" spans="2:25" s="27" customFormat="1" ht="148.5" customHeight="1" thickBot="1">
      <c r="B11" s="366"/>
      <c r="D11" s="730">
        <f>IF('1-Frais de personnel'!AF110=0,0,'1-Frais de personnel'!AF110+'2-Taux forfaitaire'!O14)</f>
        <v>0</v>
      </c>
      <c r="E11" s="731"/>
      <c r="F11" s="732"/>
      <c r="G11" s="379">
        <f>IF('1-Frais de personnel'!AF110=0,0,'1-Frais de personnel'!AI110+'2-Taux forfaitaire'!R10)</f>
        <v>0</v>
      </c>
      <c r="H11" s="380">
        <f>D11</f>
        <v>0</v>
      </c>
      <c r="I11" s="381">
        <f>G11</f>
        <v>0</v>
      </c>
      <c r="K11"/>
      <c r="L11" s="382">
        <f>IF(D11=0, 0, IFERROR(F30/C30, ""))</f>
        <v>0</v>
      </c>
      <c r="M11" s="383">
        <f>F30</f>
        <v>0</v>
      </c>
      <c r="N11" s="383">
        <f>H30</f>
        <v>0</v>
      </c>
      <c r="O11" s="383">
        <f>K30</f>
        <v>0</v>
      </c>
      <c r="P11" s="383">
        <f>N30</f>
        <v>0</v>
      </c>
      <c r="Q11" s="384">
        <f>O30</f>
        <v>0</v>
      </c>
      <c r="T11" s="368"/>
      <c r="U11" s="190"/>
      <c r="V11" s="190"/>
      <c r="W11" s="190"/>
      <c r="X11" s="190"/>
      <c r="Y11" s="190"/>
    </row>
    <row r="12" spans="2:25" s="27" customFormat="1" ht="24.95" thickBot="1">
      <c r="B12" s="385"/>
      <c r="C12" s="386"/>
      <c r="D12" s="387"/>
      <c r="E12" s="387"/>
      <c r="F12" s="388"/>
      <c r="G12" s="389"/>
      <c r="H12" s="387"/>
      <c r="I12" s="389"/>
      <c r="J12" s="386"/>
      <c r="K12" s="387"/>
      <c r="L12" s="390"/>
      <c r="M12" s="391"/>
      <c r="N12" s="391"/>
      <c r="O12" s="391"/>
      <c r="P12" s="391"/>
      <c r="Q12" s="391"/>
      <c r="R12" s="386"/>
      <c r="S12" s="386"/>
      <c r="T12" s="392"/>
      <c r="U12" s="190"/>
      <c r="V12" s="190"/>
      <c r="W12" s="190"/>
      <c r="X12" s="190"/>
      <c r="Y12" s="190"/>
    </row>
    <row r="13" spans="2:25" s="27" customFormat="1" ht="33">
      <c r="B13" s="726" t="s">
        <v>254</v>
      </c>
      <c r="C13" s="727"/>
      <c r="D13" s="727"/>
      <c r="E13" s="727"/>
      <c r="F13" s="727"/>
      <c r="G13" s="727"/>
      <c r="H13" s="727"/>
      <c r="I13" s="727"/>
      <c r="J13" s="727"/>
      <c r="K13" s="727"/>
      <c r="L13" s="727"/>
      <c r="M13" s="727"/>
      <c r="N13" s="727"/>
      <c r="O13" s="727"/>
      <c r="P13" s="727"/>
      <c r="Q13" s="727"/>
      <c r="R13" s="727"/>
      <c r="S13" s="727"/>
      <c r="T13" s="728"/>
      <c r="U13" s="190"/>
      <c r="V13" s="190"/>
      <c r="W13" s="190"/>
      <c r="X13" s="190"/>
      <c r="Y13" s="190"/>
    </row>
    <row r="14" spans="2:25" s="27" customFormat="1" ht="33">
      <c r="C14" s="118"/>
      <c r="D14" s="113"/>
      <c r="E14" s="112"/>
      <c r="F14" s="114"/>
      <c r="G14" s="114"/>
      <c r="H14" s="114"/>
      <c r="I14" s="114"/>
      <c r="J14" s="114"/>
      <c r="K14" s="114"/>
      <c r="L14" s="111"/>
      <c r="M14" s="24"/>
      <c r="N14" s="24"/>
      <c r="O14" s="26"/>
      <c r="P14" s="26"/>
      <c r="Q14" s="26"/>
      <c r="R14" s="24"/>
      <c r="T14" s="190"/>
      <c r="U14" s="190"/>
      <c r="V14" s="190"/>
      <c r="W14" s="190"/>
      <c r="X14" s="190"/>
      <c r="Y14" s="190"/>
    </row>
    <row r="15" spans="2:25" s="27" customFormat="1" ht="33.950000000000003" thickBot="1">
      <c r="C15" s="118"/>
      <c r="D15" s="113"/>
      <c r="E15" s="112"/>
      <c r="F15" s="114"/>
      <c r="G15" s="114"/>
      <c r="H15" s="114"/>
      <c r="I15" s="114"/>
      <c r="J15" s="114"/>
      <c r="K15" s="114"/>
      <c r="L15" s="111"/>
      <c r="M15" s="24"/>
      <c r="N15" s="24"/>
      <c r="O15" s="26"/>
      <c r="P15" s="26"/>
      <c r="Q15" s="26"/>
      <c r="R15" s="24"/>
      <c r="T15" s="190"/>
      <c r="U15" s="190"/>
      <c r="V15" s="190"/>
      <c r="W15" s="190"/>
      <c r="X15" s="190"/>
      <c r="Y15" s="190"/>
    </row>
    <row r="16" spans="2:25" s="27" customFormat="1" ht="57.75" customHeight="1" thickBot="1">
      <c r="B16"/>
      <c r="C16" s="706" t="s">
        <v>68</v>
      </c>
      <c r="D16" s="707"/>
      <c r="E16" s="707"/>
      <c r="F16" s="708"/>
      <c r="H16" s="694" t="s">
        <v>255</v>
      </c>
      <c r="I16" s="695"/>
      <c r="J16" s="695"/>
      <c r="K16" s="695"/>
      <c r="L16" s="695"/>
      <c r="M16" s="696"/>
      <c r="N16" s="696"/>
      <c r="O16" s="260"/>
      <c r="P16" s="232"/>
      <c r="Q16" s="711" t="s">
        <v>256</v>
      </c>
      <c r="R16" s="712"/>
      <c r="S16" s="713"/>
      <c r="T16" s="190"/>
      <c r="U16" s="190"/>
      <c r="V16" s="190"/>
      <c r="W16" s="190"/>
      <c r="X16" s="190"/>
      <c r="Y16" s="190"/>
    </row>
    <row r="17" spans="2:27" s="27" customFormat="1" ht="80.099999999999994" customHeight="1" thickBot="1">
      <c r="B17"/>
      <c r="C17" s="714" t="s">
        <v>257</v>
      </c>
      <c r="D17" s="715"/>
      <c r="E17" s="714" t="s">
        <v>258</v>
      </c>
      <c r="F17" s="716"/>
      <c r="H17" s="737" t="s">
        <v>259</v>
      </c>
      <c r="I17" s="737"/>
      <c r="J17" s="737"/>
      <c r="K17" s="454" t="s">
        <v>162</v>
      </c>
      <c r="L17" s="455" t="s">
        <v>163</v>
      </c>
      <c r="M17" s="692" t="s">
        <v>260</v>
      </c>
      <c r="N17" s="693"/>
      <c r="O17" s="234"/>
      <c r="P17" s="190"/>
      <c r="Q17" s="709" t="s">
        <v>168</v>
      </c>
      <c r="R17" s="710"/>
      <c r="S17" s="481" t="s">
        <v>261</v>
      </c>
      <c r="T17" s="190"/>
      <c r="U17" s="190"/>
      <c r="V17" s="733"/>
      <c r="W17" s="733"/>
      <c r="X17" s="190"/>
      <c r="Y17" s="190"/>
    </row>
    <row r="18" spans="2:27" s="27" customFormat="1" ht="248.45" customHeight="1" thickBot="1">
      <c r="B18"/>
      <c r="C18" s="457" t="s">
        <v>262</v>
      </c>
      <c r="D18" s="459">
        <f>IF(D11=0,0,IF(K19=2,160000,IF(K19=3,260000,"")))</f>
        <v>0</v>
      </c>
      <c r="E18" s="457" t="s">
        <v>263</v>
      </c>
      <c r="F18" s="425">
        <f>IF(S18='0-Présentation typeaction'!H8,N22*0.1,"Non applicable")</f>
        <v>0</v>
      </c>
      <c r="H18" s="325" t="s">
        <v>170</v>
      </c>
      <c r="I18" s="325" t="s">
        <v>171</v>
      </c>
      <c r="J18" s="325" t="s">
        <v>172</v>
      </c>
      <c r="K18" s="325" t="s">
        <v>264</v>
      </c>
      <c r="L18" s="456" t="s">
        <v>174</v>
      </c>
      <c r="M18" s="734" t="s">
        <v>265</v>
      </c>
      <c r="N18" s="734"/>
      <c r="O18" s="259"/>
      <c r="P18" s="190"/>
      <c r="Q18" s="479" t="s">
        <v>152</v>
      </c>
      <c r="R18" s="480" t="s">
        <v>178</v>
      </c>
      <c r="S18" s="478" t="str">
        <f>IF('0-Présentation typeaction'!B16="","Type d'action à renseigner dans l'onglet 0",'0-Présentation typeaction'!B16)</f>
        <v>Soutien à l’émergence de groupements ; regroupement d’organisations existantes et organisations de producteurs</v>
      </c>
      <c r="T18"/>
      <c r="U18"/>
      <c r="V18"/>
      <c r="W18"/>
      <c r="X18"/>
      <c r="Y18" s="190"/>
    </row>
    <row r="19" spans="2:27" s="27" customFormat="1" ht="156" customHeight="1" thickBot="1">
      <c r="B19"/>
      <c r="C19" s="458" t="s">
        <v>266</v>
      </c>
      <c r="D19" s="482">
        <f>IF(D18=0,0,IF(E29&gt;D18,"Plafond dépassé : l'aide doit être plafonnée","Plafond respecté"))</f>
        <v>0</v>
      </c>
      <c r="E19" s="458" t="s">
        <v>267</v>
      </c>
      <c r="F19" s="267" t="str">
        <f>IF(F18="Non applicable","Plafond respecté",IF(E29&gt;F18,"Plafond dépassé : l'aide doit être plafonnée","Plafond respecté"))</f>
        <v>Plafond respecté</v>
      </c>
      <c r="H19" s="326" t="str">
        <f>IF('Syn pf Bénéficiaire'!I7="","",'Syn pf Bénéficiaire'!I7)</f>
        <v/>
      </c>
      <c r="I19" s="326" t="str">
        <f>IF('Syn pf Bénéficiaire'!J7="","",'Syn pf Bénéficiaire'!J7)</f>
        <v/>
      </c>
      <c r="J19" s="326" t="str">
        <f>IF('Syn pf Bénéficiaire'!K7="","",'Syn pf Bénéficiaire'!K7)</f>
        <v/>
      </c>
      <c r="K19" s="697" t="str">
        <f>IF('Syn pf Bénéficiaire'!L7="","",'Syn pf Bénéficiaire'!L7)</f>
        <v/>
      </c>
      <c r="L19" s="691" t="str">
        <f>IF('Syn pf Bénéficiaire'!M7="","",'Syn pf Bénéficiaire'!M7)</f>
        <v/>
      </c>
      <c r="M19" s="460" t="s">
        <v>179</v>
      </c>
      <c r="N19" s="461" t="str">
        <f>IF('Syn pf Bénéficiaire'!O7="","",'Syn pf Bénéficiaire'!O7)</f>
        <v/>
      </c>
      <c r="O19" s="232"/>
      <c r="P19" s="232"/>
      <c r="Q19" s="261">
        <f>IF(D11=0,0,'1-Frais de personnel'!AF110)</f>
        <v>0</v>
      </c>
      <c r="R19" s="453">
        <f>IF(D11=0,0,'2-Taux forfaitaire'!O14)</f>
        <v>0</v>
      </c>
      <c r="S19" s="466">
        <f>IF(D11=0,0,SUMIFS('1-Frais de personnel'!AF10:AF109,'1-Frais de personnel'!S10:S109,S18)+SUMIFS('2-Taux forfaitaire'!O10:O13,'2-Taux forfaitaire'!K10:K13,S18))</f>
        <v>0</v>
      </c>
      <c r="T19"/>
      <c r="U19"/>
      <c r="V19"/>
      <c r="W19"/>
      <c r="X19"/>
      <c r="Y19" s="190"/>
    </row>
    <row r="20" spans="2:27" s="27" customFormat="1" ht="78.599999999999994" customHeight="1">
      <c r="B20"/>
      <c r="C20"/>
      <c r="D20"/>
      <c r="E20"/>
      <c r="F20"/>
      <c r="G20"/>
      <c r="H20" s="326" t="str">
        <f>IF('Syn pf Bénéficiaire'!I8="","",'Syn pf Bénéficiaire'!I8)</f>
        <v/>
      </c>
      <c r="I20" s="326" t="str">
        <f>IF('Syn pf Bénéficiaire'!J8="","",'Syn pf Bénéficiaire'!J8)</f>
        <v/>
      </c>
      <c r="J20" s="326" t="str">
        <f>IF('Syn pf Bénéficiaire'!K8="","",'Syn pf Bénéficiaire'!K8)</f>
        <v/>
      </c>
      <c r="K20" s="697"/>
      <c r="L20" s="691"/>
      <c r="M20" s="462" t="s">
        <v>12</v>
      </c>
      <c r="N20" s="463" t="str">
        <f>IF('Syn pf Bénéficiaire'!O8="","",'Syn pf Bénéficiaire'!O8)</f>
        <v/>
      </c>
      <c r="O20" s="232"/>
      <c r="P20" s="232"/>
      <c r="Q20" s="233"/>
      <c r="R20"/>
      <c r="S20"/>
      <c r="T20"/>
      <c r="U20"/>
      <c r="V20"/>
      <c r="W20"/>
      <c r="X20"/>
      <c r="Y20" s="190"/>
    </row>
    <row r="21" spans="2:27" s="27" customFormat="1" ht="78.599999999999994" customHeight="1" thickBot="1">
      <c r="B21"/>
      <c r="C21"/>
      <c r="D21"/>
      <c r="E21"/>
      <c r="F21"/>
      <c r="G21"/>
      <c r="H21" s="326" t="str">
        <f>IF('Syn pf Bénéficiaire'!I9="","",'Syn pf Bénéficiaire'!I9)</f>
        <v/>
      </c>
      <c r="I21" s="326" t="str">
        <f>IF('Syn pf Bénéficiaire'!J9="","",'Syn pf Bénéficiaire'!J9)</f>
        <v/>
      </c>
      <c r="J21" s="326" t="str">
        <f>IF('Syn pf Bénéficiaire'!K9="","",'Syn pf Bénéficiaire'!K9)</f>
        <v/>
      </c>
      <c r="K21" s="697"/>
      <c r="L21" s="691"/>
      <c r="M21" s="464" t="s">
        <v>13</v>
      </c>
      <c r="N21" s="465" t="str">
        <f>IF('Syn pf Bénéficiaire'!O9="","",'Syn pf Bénéficiaire'!O9)</f>
        <v/>
      </c>
      <c r="O21" s="232"/>
      <c r="P21" s="232"/>
      <c r="Q21" s="233"/>
      <c r="R21"/>
      <c r="S21"/>
      <c r="T21"/>
      <c r="U21"/>
      <c r="V21"/>
      <c r="W21"/>
      <c r="X21"/>
      <c r="Y21" s="190"/>
    </row>
    <row r="22" spans="2:27" s="27" customFormat="1" ht="78.599999999999994" customHeight="1" thickBot="1">
      <c r="B22"/>
      <c r="C22"/>
      <c r="D22"/>
      <c r="E22"/>
      <c r="F22"/>
      <c r="G22"/>
      <c r="H22" s="317">
        <f>SUM(H19:H21)</f>
        <v>0</v>
      </c>
      <c r="I22"/>
      <c r="J22"/>
      <c r="K22"/>
      <c r="L22"/>
      <c r="M22" s="359"/>
      <c r="N22" s="317">
        <f>SUM($N$19:$N$21)</f>
        <v>0</v>
      </c>
      <c r="O22"/>
      <c r="P22" s="232"/>
      <c r="Q22" s="233"/>
      <c r="R22"/>
      <c r="S22"/>
      <c r="T22"/>
      <c r="U22"/>
      <c r="V22"/>
      <c r="W22"/>
      <c r="X22"/>
      <c r="Y22" s="190"/>
    </row>
    <row r="23" spans="2:27" s="27" customFormat="1" ht="78.599999999999994" customHeight="1">
      <c r="B23"/>
      <c r="F23"/>
      <c r="G23"/>
      <c r="H23"/>
      <c r="I23"/>
      <c r="J23"/>
      <c r="K23"/>
      <c r="L23"/>
      <c r="M23"/>
      <c r="N23"/>
      <c r="O23" s="232"/>
      <c r="P23" s="232"/>
      <c r="Q23" s="233"/>
      <c r="R23"/>
      <c r="S23"/>
      <c r="T23"/>
      <c r="U23"/>
      <c r="V23"/>
      <c r="W23"/>
      <c r="X23"/>
      <c r="Y23" s="190"/>
    </row>
    <row r="24" spans="2:27" s="27" customFormat="1" ht="78.599999999999994" customHeight="1">
      <c r="B24"/>
      <c r="F24"/>
      <c r="G24"/>
      <c r="H24"/>
      <c r="I24"/>
      <c r="J24"/>
      <c r="K24"/>
      <c r="L24"/>
      <c r="M24"/>
      <c r="N24"/>
      <c r="O24" s="232"/>
      <c r="P24" s="232"/>
      <c r="Q24" s="233"/>
      <c r="R24"/>
      <c r="S24"/>
      <c r="T24"/>
      <c r="U24"/>
      <c r="V24"/>
      <c r="W24"/>
      <c r="X24"/>
      <c r="Y24" s="190"/>
    </row>
    <row r="25" spans="2:27" ht="57" customHeight="1">
      <c r="B25" s="156"/>
      <c r="C25" s="157"/>
      <c r="D25" s="158"/>
      <c r="L25" s="116"/>
      <c r="M25" s="121"/>
      <c r="N25" s="111"/>
      <c r="O25" s="115"/>
      <c r="P25" s="115"/>
      <c r="Q25" s="115"/>
      <c r="S25" s="73"/>
      <c r="T25" s="73"/>
      <c r="U25" s="51"/>
      <c r="V25" s="51"/>
      <c r="W25" s="51"/>
      <c r="X25" s="51"/>
    </row>
    <row r="26" spans="2:27" s="28" customFormat="1" ht="132.6" customHeight="1" thickBot="1">
      <c r="B26" s="738" t="s">
        <v>268</v>
      </c>
      <c r="C26" s="738"/>
      <c r="D26" s="738"/>
      <c r="E26" s="738"/>
      <c r="F26" s="738"/>
      <c r="G26" s="738"/>
      <c r="H26" s="738"/>
      <c r="I26" s="738"/>
      <c r="J26" s="738"/>
      <c r="K26" s="738"/>
      <c r="L26" s="738"/>
      <c r="M26" s="738"/>
      <c r="N26" s="738"/>
      <c r="O26" s="738"/>
      <c r="P26" s="738"/>
      <c r="Q26" s="738"/>
      <c r="R26" s="738"/>
      <c r="S26" s="208"/>
      <c r="T26" s="208"/>
      <c r="U26" s="208"/>
      <c r="V26" s="208"/>
      <c r="W26" s="51"/>
      <c r="X26" s="51"/>
      <c r="Y26"/>
      <c r="Z26" s="27"/>
      <c r="AA26" s="27"/>
    </row>
    <row r="27" spans="2:27" ht="170.1" customHeight="1">
      <c r="B27" s="734" t="s">
        <v>32</v>
      </c>
      <c r="C27" s="735" t="s">
        <v>269</v>
      </c>
      <c r="D27" s="736" t="s">
        <v>270</v>
      </c>
      <c r="E27" s="736" t="s">
        <v>271</v>
      </c>
      <c r="F27" s="271" t="s">
        <v>272</v>
      </c>
      <c r="G27" s="271" t="s">
        <v>273</v>
      </c>
      <c r="H27" s="271" t="s">
        <v>199</v>
      </c>
      <c r="I27" s="271" t="s">
        <v>200</v>
      </c>
      <c r="J27" s="271" t="s">
        <v>201</v>
      </c>
      <c r="K27" s="271" t="s">
        <v>202</v>
      </c>
      <c r="L27" s="271" t="s">
        <v>203</v>
      </c>
      <c r="M27" s="271" t="s">
        <v>204</v>
      </c>
      <c r="N27" s="729" t="s">
        <v>205</v>
      </c>
      <c r="O27" s="484" t="s">
        <v>206</v>
      </c>
      <c r="P27" s="485" t="s">
        <v>207</v>
      </c>
      <c r="Q27" s="729" t="s">
        <v>274</v>
      </c>
      <c r="S27" s="279"/>
      <c r="T27" s="51"/>
      <c r="U27" s="51"/>
      <c r="V27" s="51"/>
      <c r="W27" s="51"/>
      <c r="X27" s="51"/>
    </row>
    <row r="28" spans="2:27" ht="97.5" customHeight="1">
      <c r="B28" s="734"/>
      <c r="C28" s="735"/>
      <c r="D28" s="736"/>
      <c r="E28" s="736"/>
      <c r="F28" s="271" t="s">
        <v>275</v>
      </c>
      <c r="G28" s="281" t="s">
        <v>276</v>
      </c>
      <c r="H28" s="281" t="s">
        <v>211</v>
      </c>
      <c r="I28" s="282" t="s">
        <v>213</v>
      </c>
      <c r="J28" s="281" t="s">
        <v>213</v>
      </c>
      <c r="K28" s="271"/>
      <c r="L28" s="283" t="s">
        <v>277</v>
      </c>
      <c r="M28" s="271" t="s">
        <v>215</v>
      </c>
      <c r="N28" s="729"/>
      <c r="O28" s="486" t="s">
        <v>278</v>
      </c>
      <c r="P28" s="486" t="s">
        <v>279</v>
      </c>
      <c r="Q28" s="729"/>
      <c r="S28" s="279"/>
      <c r="T28" s="51"/>
      <c r="U28" s="51"/>
      <c r="V28" s="51"/>
      <c r="W28" s="51"/>
      <c r="X28" s="51"/>
    </row>
    <row r="29" spans="2:27" ht="98.45" customHeight="1">
      <c r="B29" s="483" t="str">
        <f>IF('0-Présentation typeaction'!B16="","Type d'action à renseigner dans l'onglet 0",'0-Présentation typeaction'!B16)</f>
        <v>Soutien à l’émergence de groupements ; regroupement d’organisations existantes et organisations de producteurs</v>
      </c>
      <c r="C29" s="201">
        <f>IFERROR(D11,0)</f>
        <v>0</v>
      </c>
      <c r="D29" s="272">
        <f>IF($C$29=0,0, IFERROR(VALUE(C29)/VALUE(C30), "0"))</f>
        <v>0</v>
      </c>
      <c r="E29" s="201">
        <f>IF(C29=0,0,C29*$L$19)</f>
        <v>0</v>
      </c>
      <c r="F29" s="202">
        <f>IF(C29=0,0,IF($B$29='0-Présentation typeaction'!$H$8,MIN('Syn pf Instructeur'!$F$18,$C$29,$D$18)*$L$19,MIN($C$29,$D$18)*$L$19))</f>
        <v>0</v>
      </c>
      <c r="G29" s="209" t="str">
        <f>_xlfn.IFS(H22=0,"Non concerné",H22&lt;(0.15*F29),"Non",H22=(0.15*F29),"Oui",H22&gt;(0.15*F29),"Oui")</f>
        <v>Non concerné</v>
      </c>
      <c r="H29" s="202">
        <f>IF(D29=0,0,IF(G29="Oui", IFERROR(VALUE(F29)-VALUE(H22)*VALUE(D29),0),IFERROR(VALUE(F29)*0.85, 0)))</f>
        <v>0</v>
      </c>
      <c r="I29" s="333">
        <f>IFERROR(H30/F30,0)</f>
        <v>0</v>
      </c>
      <c r="J29" s="333">
        <f>IF(OR(F29=0,H29=0),0,K29/(H29*100/85))</f>
        <v>0</v>
      </c>
      <c r="K29" s="202">
        <f>IF(F29=0,0,IF($G$29="Oui",0.15*H29/0.85,F29-H29))</f>
        <v>0</v>
      </c>
      <c r="L29" s="403">
        <f>IF(D29=0,0,IF($G$29="Oui",K29,$H$22))</f>
        <v>0</v>
      </c>
      <c r="M29" s="202">
        <f>IF(K29=0,0,K29-L29)</f>
        <v>0</v>
      </c>
      <c r="N29" s="202">
        <f>IF($H$22=0,0,$H$22-L29)</f>
        <v>0</v>
      </c>
      <c r="O29" s="202">
        <f>IF(D29=0,0, IFERROR(VALUE(C29)-VALUE(H29)-VALUE(K29)-VALUE(N29), 0))</f>
        <v>0</v>
      </c>
      <c r="P29" s="207">
        <f>IF(OR(O29=0,C29=0), 0, IFERROR(VALUE(O29)/VALUE(C29), 0))</f>
        <v>0</v>
      </c>
      <c r="Q29" s="277"/>
      <c r="S29" s="280"/>
      <c r="T29" s="51"/>
    </row>
    <row r="30" spans="2:27" ht="35.25" customHeight="1">
      <c r="B30" s="273" t="s">
        <v>280</v>
      </c>
      <c r="C30" s="404">
        <f>C29</f>
        <v>0</v>
      </c>
      <c r="D30" s="405">
        <f>D29</f>
        <v>0</v>
      </c>
      <c r="E30" s="467"/>
      <c r="F30" s="406">
        <f>F29</f>
        <v>0</v>
      </c>
      <c r="G30" s="407"/>
      <c r="H30" s="406">
        <f>IF(D30="","",ROUNDDOWN(IF(G29="Oui", IFERROR(VALUE(F30)-VALUE(H22)*VALUE(D30),0),IFERROR(VALUE(F30)*0.85, 0)),2))</f>
        <v>0</v>
      </c>
      <c r="I30" s="407"/>
      <c r="J30" s="407"/>
      <c r="K30" s="406">
        <f>IF(F30=0,0,IF($G$29="Oui",ROUNDUP(0.15*H30/0.85,2),F30-H30))</f>
        <v>0</v>
      </c>
      <c r="L30" s="406">
        <f>IF(D30=0,0,IF($G$29="Oui",K30,$H$22))</f>
        <v>0</v>
      </c>
      <c r="M30" s="406">
        <f>IF(K30=0,0,K30-L30)</f>
        <v>0</v>
      </c>
      <c r="N30" s="406">
        <f>IF($H$22=0,0,$H$22-L30)</f>
        <v>0</v>
      </c>
      <c r="O30" s="406">
        <f>IF(D30=0,0, IFERROR(VALUE(C30)-VALUE(H30)-VALUE(K30)-VALUE(N30), 0))</f>
        <v>0</v>
      </c>
      <c r="P30" s="487">
        <f>IF(OR(O30=0,C30=0), 0, IFERROR(VALUE(O30)/VALUE(C30), 0))</f>
        <v>0</v>
      </c>
      <c r="Q30" s="270"/>
      <c r="S30" s="270"/>
      <c r="T30" s="51"/>
    </row>
    <row r="31" spans="2:27">
      <c r="M31" s="128"/>
      <c r="N31" s="127"/>
      <c r="O31" s="129"/>
      <c r="P31" s="129"/>
      <c r="Q31" s="127"/>
      <c r="R31" s="206"/>
      <c r="S31" s="278"/>
      <c r="T31" s="278"/>
      <c r="U31" s="127"/>
      <c r="V31" s="130"/>
      <c r="W31" s="128"/>
      <c r="X31" s="127"/>
    </row>
    <row r="32" spans="2:27" s="51" customFormat="1" ht="18.95">
      <c r="B32" s="190"/>
      <c r="C32" s="190"/>
      <c r="D32" s="190"/>
      <c r="E32"/>
      <c r="F32"/>
    </row>
    <row r="33" spans="2:20" ht="20.100000000000001" thickBot="1">
      <c r="E33" s="190"/>
      <c r="F33" s="190"/>
      <c r="S33" s="51"/>
      <c r="T33" s="51"/>
    </row>
    <row r="34" spans="2:20" ht="168.6" customHeight="1" thickBot="1">
      <c r="B34" s="688" t="s">
        <v>281</v>
      </c>
      <c r="C34" s="689"/>
      <c r="D34" s="689"/>
      <c r="E34" s="689"/>
      <c r="F34" s="689"/>
      <c r="G34" s="689"/>
      <c r="H34" s="689"/>
      <c r="I34" s="689"/>
      <c r="J34" s="689"/>
      <c r="K34" s="689"/>
      <c r="S34" s="51"/>
      <c r="T34" s="51"/>
    </row>
    <row r="35" spans="2:20" ht="24">
      <c r="B35" s="685" t="s">
        <v>11</v>
      </c>
      <c r="C35" s="686"/>
      <c r="D35" s="686"/>
      <c r="E35" s="686"/>
      <c r="F35" s="686"/>
      <c r="G35" s="686"/>
      <c r="H35" s="686"/>
      <c r="I35" s="686"/>
      <c r="J35" s="686"/>
      <c r="K35" s="686"/>
      <c r="S35" s="51"/>
      <c r="T35" s="51"/>
    </row>
    <row r="36" spans="2:20" ht="200.1">
      <c r="B36" s="470" t="s">
        <v>219</v>
      </c>
      <c r="C36" s="470" t="s">
        <v>220</v>
      </c>
      <c r="D36" s="470" t="s">
        <v>221</v>
      </c>
      <c r="E36" s="470" t="s">
        <v>222</v>
      </c>
      <c r="F36" s="470" t="s">
        <v>199</v>
      </c>
      <c r="G36" s="470" t="s">
        <v>223</v>
      </c>
      <c r="H36" s="470" t="s">
        <v>203</v>
      </c>
      <c r="I36" s="470" t="s">
        <v>204</v>
      </c>
      <c r="J36" s="470" t="s">
        <v>205</v>
      </c>
      <c r="K36" s="470" t="s">
        <v>224</v>
      </c>
    </row>
    <row r="37" spans="2:20" ht="24.95">
      <c r="B37" s="472" t="s">
        <v>41</v>
      </c>
      <c r="C37" s="434">
        <f>SUMIFS('1-Frais de personnel'!$AF$10:$AF$109,'1-Frais de personnel'!$R$10:$R$109,"Chef de file")</f>
        <v>0</v>
      </c>
      <c r="D37" s="435">
        <f>IF(C37=0,0,C37/($C$39+$C$44+$C$49))</f>
        <v>0</v>
      </c>
      <c r="E37" s="690">
        <f>IF(C39=0,0,IF($B$29='0-Présentation typeaction'!$H$8,MIN(0.1*$N$19,C39*$L$19,$D$18*D39),MIN(C39*$L$19,$D$18*D39)))</f>
        <v>0</v>
      </c>
      <c r="F37" s="690">
        <f>ROUNDDOWN(IF(C39=0,0,IF($G$29="Oui",E37-$H$22*D39,E37*0.85)),2)</f>
        <v>0</v>
      </c>
      <c r="G37" s="634">
        <f>IF(C39=0,0,IF($G$29="Oui",ROUNDUP(0.15*F37/0.85,2),E37-F37))</f>
        <v>0</v>
      </c>
      <c r="H37" s="634" t="str">
        <f>IF(C39=0,"0,00",IF($G$29="Oui",G37,$H$22*D39))</f>
        <v>0,00</v>
      </c>
      <c r="I37" s="634">
        <f>IF(G37=0,0,G37-H37)</f>
        <v>0</v>
      </c>
      <c r="J37" s="634">
        <f>IF($H$22=0,0,$H$22*D39-H37)</f>
        <v>0</v>
      </c>
      <c r="K37" s="634">
        <f>C39-F37-G37-J37</f>
        <v>0</v>
      </c>
      <c r="L37" s="73"/>
      <c r="M37" s="73"/>
      <c r="N37" s="73"/>
      <c r="O37" s="73"/>
      <c r="P37" s="73"/>
      <c r="Q37" s="73"/>
    </row>
    <row r="38" spans="2:20" ht="24.95">
      <c r="B38" s="472" t="s">
        <v>44</v>
      </c>
      <c r="C38" s="434">
        <f>IF('2-Taux forfaitaire'!O11="",0,'2-Taux forfaitaire'!O11)</f>
        <v>0</v>
      </c>
      <c r="D38" s="435">
        <f t="shared" ref="D38" si="0">IF(C38=0,0,C38/($C$39+$C$44+$C$49))</f>
        <v>0</v>
      </c>
      <c r="E38" s="690"/>
      <c r="F38" s="690"/>
      <c r="G38" s="635"/>
      <c r="H38" s="635"/>
      <c r="I38" s="635"/>
      <c r="J38" s="635"/>
      <c r="K38" s="635"/>
      <c r="L38" s="73"/>
      <c r="M38" s="73"/>
      <c r="N38" s="73"/>
      <c r="O38" s="73"/>
      <c r="P38" s="73"/>
      <c r="Q38" s="73"/>
    </row>
    <row r="39" spans="2:20" ht="50.1">
      <c r="B39" s="488" t="s">
        <v>225</v>
      </c>
      <c r="C39" s="489">
        <f>SUM(C37:C38)</f>
        <v>0</v>
      </c>
      <c r="D39" s="490">
        <f>IF(C39=0,0,C39/($C$39+$C$44+$C$49))</f>
        <v>0</v>
      </c>
      <c r="E39" s="690"/>
      <c r="F39" s="690"/>
      <c r="G39" s="636"/>
      <c r="H39" s="636"/>
      <c r="I39" s="636"/>
      <c r="J39" s="636"/>
      <c r="K39" s="636"/>
    </row>
    <row r="40" spans="2:20" ht="24">
      <c r="B40" s="687" t="s">
        <v>12</v>
      </c>
      <c r="C40" s="687"/>
      <c r="D40" s="687"/>
      <c r="E40" s="687"/>
      <c r="F40" s="687"/>
      <c r="G40" s="687"/>
      <c r="H40" s="687"/>
      <c r="I40" s="687"/>
      <c r="J40" s="687"/>
      <c r="K40" s="687"/>
    </row>
    <row r="41" spans="2:20" ht="65.099999999999994" customHeight="1">
      <c r="B41" s="471" t="s">
        <v>219</v>
      </c>
      <c r="C41" s="470" t="s">
        <v>220</v>
      </c>
      <c r="D41" s="470" t="s">
        <v>221</v>
      </c>
      <c r="E41" s="470" t="s">
        <v>222</v>
      </c>
      <c r="F41" s="470" t="s">
        <v>199</v>
      </c>
      <c r="G41" s="470" t="s">
        <v>223</v>
      </c>
      <c r="H41" s="470" t="s">
        <v>203</v>
      </c>
      <c r="I41" s="470" t="s">
        <v>204</v>
      </c>
      <c r="J41" s="470" t="s">
        <v>205</v>
      </c>
      <c r="K41" s="470" t="s">
        <v>226</v>
      </c>
    </row>
    <row r="42" spans="2:20" ht="24.95">
      <c r="B42" s="472" t="s">
        <v>41</v>
      </c>
      <c r="C42" s="434">
        <f>SUMIFS('1-Frais de personnel'!$AF$10:$AF$109,'1-Frais de personnel'!$R$10:$R$109,"Partenaire 1")</f>
        <v>0</v>
      </c>
      <c r="D42" s="435">
        <f>IF(C42=0,0,C42/($C$39+$C$44+$C$49))</f>
        <v>0</v>
      </c>
      <c r="E42" s="690">
        <f>IF(C44=0,0,IF($B$29='0-Présentation typeaction'!$H$8,MIN(0.1*$N$20,C44*$L$19,$D$18*D44),MIN(C44*$L$19,$D$18*D44)))</f>
        <v>0</v>
      </c>
      <c r="F42" s="690">
        <f>ROUNDDOWN(IF(C44=0,0,IF($G$29="Oui",E42-$H$22*D44,E42*0.85)),2)</f>
        <v>0</v>
      </c>
      <c r="G42" s="634">
        <f>IF(C44=0,0,IF($G$29="Oui",ROUNDUP(0.15*F42/0.85,2),E42-F42))</f>
        <v>0</v>
      </c>
      <c r="H42" s="634" t="str">
        <f>IF(C44=0,"0,00",IF($G$29="Oui",G42,$H$22*D44))</f>
        <v>0,00</v>
      </c>
      <c r="I42" s="634">
        <f>IF(G42=0,0,G42-H42)</f>
        <v>0</v>
      </c>
      <c r="J42" s="634">
        <f>IF($H$22=0,0,$H$22*D44-H42)</f>
        <v>0</v>
      </c>
      <c r="K42" s="634">
        <f>C44-F42-G42-J42</f>
        <v>0</v>
      </c>
    </row>
    <row r="43" spans="2:20" ht="109.5" customHeight="1">
      <c r="B43" s="472" t="s">
        <v>44</v>
      </c>
      <c r="C43" s="434">
        <f>IF('2-Taux forfaitaire'!O12="",0,'2-Taux forfaitaire'!O12)</f>
        <v>0</v>
      </c>
      <c r="D43" s="435">
        <f t="shared" ref="D43" si="1">IF(C43=0,0,C43/($C$39+$C$44+$C$49))</f>
        <v>0</v>
      </c>
      <c r="E43" s="690"/>
      <c r="F43" s="690"/>
      <c r="G43" s="635"/>
      <c r="H43" s="635"/>
      <c r="I43" s="635"/>
      <c r="J43" s="635"/>
      <c r="K43" s="635"/>
    </row>
    <row r="44" spans="2:20" ht="50.1">
      <c r="B44" s="488" t="s">
        <v>227</v>
      </c>
      <c r="C44" s="489">
        <f>SUM(C42:C43)</f>
        <v>0</v>
      </c>
      <c r="D44" s="490">
        <f>IF(C44=0,0,C44/($C$39+$C$44+$C$49))</f>
        <v>0</v>
      </c>
      <c r="E44" s="690"/>
      <c r="F44" s="690"/>
      <c r="G44" s="636"/>
      <c r="H44" s="636"/>
      <c r="I44" s="636"/>
      <c r="J44" s="636"/>
      <c r="K44" s="636"/>
    </row>
    <row r="45" spans="2:20" ht="24">
      <c r="B45" s="687" t="s">
        <v>13</v>
      </c>
      <c r="C45" s="687"/>
      <c r="D45" s="687"/>
      <c r="E45" s="687"/>
      <c r="F45" s="687"/>
      <c r="G45" s="687"/>
      <c r="H45" s="687"/>
      <c r="I45" s="687"/>
      <c r="J45" s="687"/>
      <c r="K45" s="687"/>
    </row>
    <row r="46" spans="2:20" ht="200.1">
      <c r="B46" s="473" t="s">
        <v>219</v>
      </c>
      <c r="C46" s="470" t="s">
        <v>220</v>
      </c>
      <c r="D46" s="470" t="s">
        <v>221</v>
      </c>
      <c r="E46" s="470" t="s">
        <v>222</v>
      </c>
      <c r="F46" s="470" t="s">
        <v>199</v>
      </c>
      <c r="G46" s="470" t="s">
        <v>223</v>
      </c>
      <c r="H46" s="470" t="s">
        <v>203</v>
      </c>
      <c r="I46" s="470" t="s">
        <v>204</v>
      </c>
      <c r="J46" s="470" t="s">
        <v>205</v>
      </c>
      <c r="K46" s="470" t="s">
        <v>228</v>
      </c>
    </row>
    <row r="47" spans="2:20" ht="24.95">
      <c r="B47" s="472" t="s">
        <v>41</v>
      </c>
      <c r="C47" s="434">
        <f>SUMIFS('1-Frais de personnel'!$AF$10:$AF$109,'1-Frais de personnel'!$R$10:$R$109,"Partenaire 2")</f>
        <v>0</v>
      </c>
      <c r="D47" s="435">
        <f t="shared" ref="D47:D49" si="2">IF(C47=0,0,C47/($C$39+$C$44+$C$49))</f>
        <v>0</v>
      </c>
      <c r="E47" s="690">
        <f>IF(C49=0,0,IF($B$29='0-Présentation typeaction'!$H$8,MIN(0.1*$N$21,C49*$L$19,$D$18*D49),MIN(C49*$L$19,$D$18*D49)))</f>
        <v>0</v>
      </c>
      <c r="F47" s="634">
        <f>ROUNDDOWN(IF(C49=0,0,IF($G$29="Oui",E47-$H$22*D49,E47*0.85)),2)</f>
        <v>0</v>
      </c>
      <c r="G47" s="634">
        <f>IF(C49=0,0,IF($G$29="Oui",ROUNDUP(0.15*F47/0.85,2),E47-F47))</f>
        <v>0</v>
      </c>
      <c r="H47" s="634" t="str">
        <f>IF(C49=0,"0,00",IF($G$29="Oui",G47,$H$22*D49))</f>
        <v>0,00</v>
      </c>
      <c r="I47" s="634">
        <f>IF(G47=0,0,G47-H47)</f>
        <v>0</v>
      </c>
      <c r="J47" s="634">
        <f>IF($H$22=0,0,$H$22*D49-H47)</f>
        <v>0</v>
      </c>
      <c r="K47" s="634">
        <f>C49-F47-G47-J47</f>
        <v>0</v>
      </c>
    </row>
    <row r="48" spans="2:20" ht="24.95">
      <c r="B48" s="472" t="s">
        <v>44</v>
      </c>
      <c r="C48" s="434">
        <f>IF('2-Taux forfaitaire'!O13="",0,'2-Taux forfaitaire'!O13)</f>
        <v>0</v>
      </c>
      <c r="D48" s="435">
        <f t="shared" si="2"/>
        <v>0</v>
      </c>
      <c r="E48" s="690"/>
      <c r="F48" s="635"/>
      <c r="G48" s="635"/>
      <c r="H48" s="635"/>
      <c r="I48" s="635"/>
      <c r="J48" s="635"/>
      <c r="K48" s="635"/>
    </row>
    <row r="49" spans="2:11" ht="80.45" customHeight="1" thickBot="1">
      <c r="B49" s="491" t="s">
        <v>229</v>
      </c>
      <c r="C49" s="492">
        <f>SUM(C47:C48)</f>
        <v>0</v>
      </c>
      <c r="D49" s="493">
        <f t="shared" si="2"/>
        <v>0</v>
      </c>
      <c r="E49" s="634"/>
      <c r="F49" s="636"/>
      <c r="G49" s="636"/>
      <c r="H49" s="636"/>
      <c r="I49" s="636"/>
      <c r="J49" s="636"/>
      <c r="K49" s="636"/>
    </row>
    <row r="50" spans="2:11" ht="26.1" thickBot="1">
      <c r="B50" s="442" t="s">
        <v>230</v>
      </c>
      <c r="C50" s="443">
        <f>C39+C44+C49</f>
        <v>0</v>
      </c>
      <c r="D50" s="441">
        <f>D39+D44+D49</f>
        <v>0</v>
      </c>
      <c r="E50" s="494">
        <f t="shared" ref="E50:K50" si="3">E37+E42+E47</f>
        <v>0</v>
      </c>
      <c r="F50" s="444">
        <f t="shared" si="3"/>
        <v>0</v>
      </c>
      <c r="G50" s="444">
        <f t="shared" si="3"/>
        <v>0</v>
      </c>
      <c r="H50" s="444">
        <f t="shared" si="3"/>
        <v>0</v>
      </c>
      <c r="I50" s="444">
        <f t="shared" si="3"/>
        <v>0</v>
      </c>
      <c r="J50" s="444">
        <f t="shared" si="3"/>
        <v>0</v>
      </c>
      <c r="K50" s="444">
        <f t="shared" si="3"/>
        <v>0</v>
      </c>
    </row>
    <row r="51" spans="2:11" ht="124.5" customHeight="1">
      <c r="C51"/>
    </row>
    <row r="52" spans="2:11">
      <c r="C52"/>
    </row>
    <row r="53" spans="2:11">
      <c r="C53"/>
    </row>
    <row r="54" spans="2:11">
      <c r="C54"/>
    </row>
    <row r="55" spans="2:11">
      <c r="C55"/>
    </row>
    <row r="56" spans="2:11">
      <c r="C56"/>
    </row>
    <row r="57" spans="2:11">
      <c r="C57"/>
    </row>
    <row r="58" spans="2:11">
      <c r="C58"/>
    </row>
    <row r="59" spans="2:11">
      <c r="C59"/>
    </row>
    <row r="60" spans="2:11">
      <c r="C60"/>
    </row>
    <row r="61" spans="2:11">
      <c r="C61"/>
    </row>
    <row r="62" spans="2:11">
      <c r="C62"/>
    </row>
    <row r="63" spans="2:11">
      <c r="C63"/>
    </row>
    <row r="64" spans="2:11">
      <c r="C64"/>
    </row>
    <row r="65" spans="2:9">
      <c r="C65"/>
    </row>
    <row r="66" spans="2:9">
      <c r="C66"/>
    </row>
    <row r="67" spans="2:9">
      <c r="C67"/>
    </row>
    <row r="68" spans="2:9">
      <c r="C68"/>
    </row>
    <row r="69" spans="2:9">
      <c r="C69"/>
    </row>
    <row r="70" spans="2:9">
      <c r="C70"/>
    </row>
    <row r="71" spans="2:9">
      <c r="C71"/>
    </row>
    <row r="72" spans="2:9">
      <c r="C72"/>
    </row>
    <row r="73" spans="2:9" ht="21">
      <c r="B73" s="361"/>
      <c r="C73" s="362"/>
      <c r="D73" s="361"/>
      <c r="E73" s="361"/>
      <c r="F73" s="361"/>
      <c r="G73" s="361"/>
      <c r="H73" s="361"/>
      <c r="I73" s="361"/>
    </row>
    <row r="74" spans="2:9" ht="21">
      <c r="B74" s="361"/>
      <c r="C74" s="362"/>
      <c r="D74" s="361"/>
      <c r="E74" s="361"/>
      <c r="F74" s="361"/>
      <c r="G74" s="361"/>
      <c r="H74" s="361"/>
      <c r="I74" s="361"/>
    </row>
    <row r="75" spans="2:9" ht="21">
      <c r="B75" s="361"/>
      <c r="C75" s="362"/>
      <c r="D75" s="361"/>
      <c r="E75" s="361"/>
      <c r="F75" s="361"/>
      <c r="G75" s="361"/>
      <c r="H75" s="361"/>
      <c r="I75" s="361"/>
    </row>
  </sheetData>
  <sheetProtection formatCells="0" formatColumns="0" formatRows="0" insertColumns="0" insertRows="0" insertHyperlinks="0" deleteColumns="0" deleteRows="0" sort="0" autoFilter="0" pivotTables="0"/>
  <mergeCells count="54">
    <mergeCell ref="B13:T13"/>
    <mergeCell ref="N27:N28"/>
    <mergeCell ref="Q27:Q28"/>
    <mergeCell ref="D11:F11"/>
    <mergeCell ref="V17:W17"/>
    <mergeCell ref="B27:B28"/>
    <mergeCell ref="C27:C28"/>
    <mergeCell ref="D27:D28"/>
    <mergeCell ref="M18:N18"/>
    <mergeCell ref="E27:E28"/>
    <mergeCell ref="H17:J17"/>
    <mergeCell ref="B26:R26"/>
    <mergeCell ref="F42:F44"/>
    <mergeCell ref="G42:G44"/>
    <mergeCell ref="H42:H44"/>
    <mergeCell ref="I42:I44"/>
    <mergeCell ref="B2:T3"/>
    <mergeCell ref="B4:T4"/>
    <mergeCell ref="D10:F10"/>
    <mergeCell ref="F5:J5"/>
    <mergeCell ref="C16:F16"/>
    <mergeCell ref="Q17:R17"/>
    <mergeCell ref="Q16:S16"/>
    <mergeCell ref="C17:D17"/>
    <mergeCell ref="E17:F17"/>
    <mergeCell ref="B6:T6"/>
    <mergeCell ref="D8:I8"/>
    <mergeCell ref="D9:F9"/>
    <mergeCell ref="J47:J49"/>
    <mergeCell ref="K47:K49"/>
    <mergeCell ref="J42:J44"/>
    <mergeCell ref="K42:K44"/>
    <mergeCell ref="K19:K21"/>
    <mergeCell ref="E47:E49"/>
    <mergeCell ref="F47:F49"/>
    <mergeCell ref="G47:G49"/>
    <mergeCell ref="H47:H49"/>
    <mergeCell ref="I47:I49"/>
    <mergeCell ref="L8:Q8"/>
    <mergeCell ref="B35:K35"/>
    <mergeCell ref="B40:K40"/>
    <mergeCell ref="B45:K45"/>
    <mergeCell ref="B34:K34"/>
    <mergeCell ref="E37:E39"/>
    <mergeCell ref="F37:F39"/>
    <mergeCell ref="G37:G39"/>
    <mergeCell ref="H37:H39"/>
    <mergeCell ref="I37:I39"/>
    <mergeCell ref="J37:J39"/>
    <mergeCell ref="K37:K39"/>
    <mergeCell ref="L19:L21"/>
    <mergeCell ref="M17:N17"/>
    <mergeCell ref="H16:N16"/>
    <mergeCell ref="E42:E44"/>
  </mergeCells>
  <conditionalFormatting sqref="B29">
    <cfRule type="expression" dxfId="12" priority="1">
      <formula>B29="Type d'action à renseigner dans l'onglet 0"</formula>
    </cfRule>
  </conditionalFormatting>
  <conditionalFormatting sqref="D18">
    <cfRule type="containsText" dxfId="11" priority="43" operator="containsText" text="respecté">
      <formula>NOT(ISERROR(SEARCH("respecté",D18)))</formula>
    </cfRule>
    <cfRule type="containsText" dxfId="10" priority="44" stopIfTrue="1" operator="containsText" text="dépassé">
      <formula>NOT(ISERROR(SEARCH("dépassé",D18)))</formula>
    </cfRule>
  </conditionalFormatting>
  <conditionalFormatting sqref="D19">
    <cfRule type="containsText" dxfId="9" priority="11" operator="containsText" text="Plafond respecté">
      <formula>NOT(ISERROR(SEARCH("Plafond respecté",D19)))</formula>
    </cfRule>
    <cfRule type="containsText" dxfId="8" priority="12" operator="containsText" text="Plafond dépassé">
      <formula>NOT(ISERROR(SEARCH("Plafond dépassé",D19)))</formula>
    </cfRule>
  </conditionalFormatting>
  <conditionalFormatting sqref="F18">
    <cfRule type="containsText" dxfId="7" priority="45" operator="containsText" text="respecté">
      <formula>NOT(ISERROR(SEARCH("respecté",F18)))</formula>
    </cfRule>
    <cfRule type="containsText" dxfId="6" priority="46" stopIfTrue="1" operator="containsText" text="dépassé">
      <formula>NOT(ISERROR(SEARCH("dépassé",F18)))</formula>
    </cfRule>
  </conditionalFormatting>
  <conditionalFormatting sqref="F19">
    <cfRule type="containsText" dxfId="5" priority="10" operator="containsText" text="Plafond respecté">
      <formula>NOT(ISERROR(SEARCH("Plafond respecté",F19)))</formula>
    </cfRule>
    <cfRule type="containsText" dxfId="4" priority="49" operator="containsText" text="Plafond dépassé">
      <formula>NOT(ISERROR(SEARCH("Plafond dépassé",F19)))</formula>
    </cfRule>
  </conditionalFormatting>
  <conditionalFormatting sqref="S18">
    <cfRule type="expression" dxfId="3" priority="3">
      <formula>S18="Type d'action à renseigner dans l'onglet 0"</formula>
    </cfRule>
  </conditionalFormatting>
  <dataValidations count="2">
    <dataValidation type="list" allowBlank="1" showInputMessage="1" showErrorMessage="1" sqref="D25" xr:uid="{696D0761-3C07-4B19-B0AF-D8C22FF6A74D}">
      <formula1>"Oui,Non"</formula1>
    </dataValidation>
    <dataValidation allowBlank="1" showErrorMessage="1" promptTitle="Sélectionnez un type d'action" sqref="S18 B29" xr:uid="{6E5A0007-8FC2-419C-916A-C107F9F0EE7E}"/>
  </dataValidations>
  <pageMargins left="0.7" right="0.7" top="0.75" bottom="0.75" header="0.3" footer="0.3"/>
  <pageSetup paperSize="9" scale="10"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53" id="{E2E7DD2D-CD7A-43EB-934A-0963A2B398D5}">
            <xm:f>N19&lt;&gt;'Syn pf Bénéficiaire'!O7</xm:f>
            <x14:dxf>
              <font>
                <b/>
                <i val="0"/>
                <color rgb="FFFF0000"/>
              </font>
              <fill>
                <patternFill>
                  <bgColor rgb="FFFFFF00"/>
                </patternFill>
              </fill>
            </x14:dxf>
          </x14:cfRule>
          <xm:sqref>N19</xm:sqref>
        </x14:conditionalFormatting>
        <x14:conditionalFormatting xmlns:xm="http://schemas.microsoft.com/office/excel/2006/main">
          <x14:cfRule type="expression" priority="350" id="{E2E7DD2D-CD7A-43EB-934A-0963A2B398D5}">
            <xm:f>N21&lt;&gt;'Syn pf Bénéficiaire'!O9</xm:f>
            <x14:dxf>
              <font>
                <b/>
                <i val="0"/>
                <color rgb="FFFF0000"/>
              </font>
              <fill>
                <patternFill>
                  <bgColor rgb="FFFFFF00"/>
                </patternFill>
              </fill>
            </x14:dxf>
          </x14:cfRule>
          <xm:sqref>N20:N21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pageSetUpPr autoPageBreaks="0"/>
  </sheetPr>
  <dimension ref="E1:AA79"/>
  <sheetViews>
    <sheetView showGridLines="0" topLeftCell="A18" zoomScale="55" zoomScaleNormal="55" workbookViewId="0">
      <selection activeCell="N37" sqref="N37"/>
    </sheetView>
  </sheetViews>
  <sheetFormatPr defaultColWidth="11.42578125" defaultRowHeight="15"/>
  <cols>
    <col min="5" max="6" width="37" customWidth="1"/>
    <col min="7" max="7" width="34.140625" customWidth="1"/>
    <col min="8" max="8" width="38" customWidth="1"/>
    <col min="9" max="9" width="41.140625" style="38" customWidth="1"/>
    <col min="10" max="10" width="66.42578125" customWidth="1"/>
    <col min="11" max="11" width="34.42578125" customWidth="1"/>
    <col min="12" max="12" width="26.42578125" customWidth="1"/>
    <col min="14" max="19" width="27.140625" customWidth="1"/>
  </cols>
  <sheetData>
    <row r="1" spans="5:12" ht="21.95">
      <c r="E1" s="31" t="s">
        <v>282</v>
      </c>
      <c r="F1" s="31"/>
      <c r="G1" s="31"/>
      <c r="H1" s="32"/>
      <c r="I1" s="36"/>
      <c r="J1" s="32"/>
      <c r="K1" s="32"/>
      <c r="L1" s="32"/>
    </row>
    <row r="2" spans="5:12" ht="48" customHeight="1">
      <c r="E2" s="776" t="s">
        <v>283</v>
      </c>
      <c r="F2" s="776"/>
      <c r="G2" s="776"/>
      <c r="H2" s="776"/>
      <c r="I2" s="776"/>
      <c r="J2" s="776"/>
      <c r="K2" s="776"/>
      <c r="L2" s="776"/>
    </row>
    <row r="3" spans="5:12" ht="21.95">
      <c r="E3" s="33" t="s">
        <v>284</v>
      </c>
      <c r="F3" s="33"/>
      <c r="G3" s="33"/>
      <c r="H3" s="34"/>
      <c r="I3" s="37"/>
      <c r="J3" s="34"/>
      <c r="K3" s="34"/>
      <c r="L3" s="34"/>
    </row>
    <row r="4" spans="5:12" ht="18.95">
      <c r="E4" s="776" t="s">
        <v>285</v>
      </c>
      <c r="F4" s="776"/>
      <c r="G4" s="776"/>
      <c r="H4" s="776"/>
      <c r="I4" s="776"/>
      <c r="J4" s="776"/>
      <c r="K4" s="776"/>
      <c r="L4" s="776"/>
    </row>
    <row r="5" spans="5:12" ht="6.95" customHeight="1">
      <c r="E5" s="119"/>
      <c r="F5" s="119"/>
      <c r="G5" s="119"/>
      <c r="H5" s="119"/>
      <c r="I5" s="120"/>
      <c r="J5" s="119"/>
      <c r="K5" s="119"/>
      <c r="L5" s="119"/>
    </row>
    <row r="6" spans="5:12" ht="74.45" customHeight="1">
      <c r="E6" s="777" t="s">
        <v>286</v>
      </c>
      <c r="F6" s="777"/>
      <c r="G6" s="777"/>
      <c r="H6" s="777"/>
      <c r="I6" s="777"/>
      <c r="J6" s="777"/>
      <c r="K6" s="777"/>
      <c r="L6" s="777"/>
    </row>
    <row r="7" spans="5:12" ht="35.1" thickBot="1">
      <c r="E7" s="413"/>
      <c r="F7" s="413"/>
      <c r="G7" s="413"/>
      <c r="H7" s="413"/>
      <c r="I7" s="414"/>
      <c r="J7" s="413"/>
      <c r="K7" s="413"/>
      <c r="L7" s="413"/>
    </row>
    <row r="8" spans="5:12" ht="21.95" thickBot="1">
      <c r="E8" s="778" t="s">
        <v>287</v>
      </c>
      <c r="F8" s="779"/>
      <c r="G8" s="779"/>
      <c r="H8" s="779"/>
      <c r="I8" s="779"/>
      <c r="J8" s="779"/>
      <c r="K8" s="779"/>
      <c r="L8" s="780"/>
    </row>
    <row r="9" spans="5:12" ht="26.1">
      <c r="E9" s="781" t="str">
        <f>Accueil!G15</f>
        <v>SAISIR ICI</v>
      </c>
      <c r="F9" s="782"/>
      <c r="G9" s="782"/>
      <c r="H9" s="782"/>
      <c r="I9" s="782"/>
      <c r="J9" s="782"/>
      <c r="K9" s="782"/>
      <c r="L9" s="783"/>
    </row>
    <row r="10" spans="5:12" ht="26.1">
      <c r="E10" s="784" t="str">
        <f>Accueil!G16</f>
        <v>SAISIR ICI</v>
      </c>
      <c r="F10" s="785"/>
      <c r="G10" s="785"/>
      <c r="H10" s="785"/>
      <c r="I10" s="785"/>
      <c r="J10" s="785"/>
      <c r="K10" s="785"/>
      <c r="L10" s="786"/>
    </row>
    <row r="11" spans="5:12" ht="21">
      <c r="E11" s="796" t="s">
        <v>288</v>
      </c>
      <c r="F11" s="797"/>
      <c r="G11" s="797"/>
      <c r="H11" s="797"/>
      <c r="I11" s="797"/>
      <c r="J11" s="797"/>
      <c r="K11" s="797"/>
      <c r="L11" s="798"/>
    </row>
    <row r="12" spans="5:12" ht="42" customHeight="1" thickBot="1">
      <c r="E12" s="800" t="str">
        <f>Accueil!C18</f>
        <v>Raison sociale / nom du chef de file et des partenaires</v>
      </c>
      <c r="F12" s="799"/>
      <c r="G12" s="799"/>
      <c r="H12" s="799"/>
      <c r="I12" s="799"/>
      <c r="J12" s="799"/>
      <c r="K12" s="799"/>
      <c r="L12" s="801"/>
    </row>
    <row r="13" spans="5:12" ht="21">
      <c r="E13" s="802" t="str">
        <f>Accueil!C19</f>
        <v>Chef de file</v>
      </c>
      <c r="F13" s="803"/>
      <c r="G13" s="803"/>
      <c r="H13" s="802" t="str">
        <f>Accueil!G19</f>
        <v>Partenaire 1</v>
      </c>
      <c r="I13" s="803"/>
      <c r="J13" s="802" t="str">
        <f>Accueil!M19</f>
        <v>Partenaire 2</v>
      </c>
      <c r="K13" s="803"/>
      <c r="L13" s="804"/>
    </row>
    <row r="14" spans="5:12" ht="23.1" thickBot="1">
      <c r="E14" s="416" t="str">
        <f>Accueil!C20</f>
        <v>Raison sociale / nom</v>
      </c>
      <c r="F14" s="739" t="str">
        <f>IF(Accueil!D20="","",Accueil!D20)</f>
        <v/>
      </c>
      <c r="G14" s="740"/>
      <c r="H14" s="417" t="str">
        <f>IF(Accueil!G20="","",Accueil!G20)</f>
        <v>Raison sociale / nom</v>
      </c>
      <c r="I14" s="412" t="str">
        <f>IF(Accueil!H20="","",Accueil!H20)</f>
        <v/>
      </c>
      <c r="J14" s="417" t="str">
        <f>Accueil!M20</f>
        <v>Raison sociale / nom</v>
      </c>
      <c r="K14" s="739" t="str">
        <f>IF(Accueil!N20="","",Accueil!N20)</f>
        <v/>
      </c>
      <c r="L14" s="740"/>
    </row>
    <row r="15" spans="5:12" ht="21">
      <c r="E15" s="415"/>
      <c r="F15" s="418"/>
      <c r="G15" s="415"/>
      <c r="H15" s="418"/>
      <c r="I15" s="415"/>
      <c r="J15" s="418"/>
      <c r="K15" s="415"/>
      <c r="L15" s="418"/>
    </row>
    <row r="16" spans="5:12" ht="21">
      <c r="E16" s="799"/>
      <c r="F16" s="799"/>
      <c r="G16" s="799"/>
      <c r="H16" s="799"/>
      <c r="I16" s="799"/>
      <c r="J16" s="799"/>
      <c r="K16" s="419"/>
      <c r="L16" s="419"/>
    </row>
    <row r="17" spans="5:27" ht="21">
      <c r="E17" s="415"/>
      <c r="F17" s="418"/>
      <c r="G17" s="415"/>
      <c r="H17" s="418"/>
      <c r="I17" s="415"/>
      <c r="J17" s="418"/>
      <c r="K17" s="419"/>
      <c r="L17" s="419"/>
    </row>
    <row r="18" spans="5:27" ht="24.95" thickBot="1">
      <c r="E18" s="794" t="s">
        <v>289</v>
      </c>
      <c r="F18" s="794"/>
      <c r="G18" s="794"/>
      <c r="H18" s="794"/>
      <c r="I18" s="794"/>
      <c r="J18" s="794"/>
      <c r="K18" s="794"/>
      <c r="L18" s="794"/>
      <c r="M18" s="76"/>
      <c r="N18" s="76"/>
      <c r="O18" s="76"/>
      <c r="P18" s="76"/>
      <c r="Q18" s="76"/>
      <c r="R18" s="76"/>
      <c r="S18" s="76"/>
      <c r="T18" s="76"/>
      <c r="U18" s="76"/>
      <c r="V18" s="76"/>
      <c r="W18" s="76"/>
      <c r="X18" s="76"/>
      <c r="Y18" s="76"/>
      <c r="Z18" s="76"/>
      <c r="AA18" s="51"/>
    </row>
    <row r="19" spans="5:27" ht="24.95" thickBot="1">
      <c r="E19" s="547" t="s">
        <v>16</v>
      </c>
      <c r="F19" s="548"/>
      <c r="G19" s="548"/>
      <c r="H19" s="266"/>
      <c r="I19" s="795" t="str">
        <f>Accueil!G23</f>
        <v>SAISIR ICI</v>
      </c>
      <c r="J19" s="795"/>
      <c r="K19" s="795"/>
      <c r="L19" s="795"/>
      <c r="M19" s="304"/>
      <c r="N19" s="304"/>
      <c r="O19" s="304"/>
      <c r="P19" s="304"/>
      <c r="Q19" s="304"/>
      <c r="R19" s="304"/>
      <c r="S19" s="304"/>
      <c r="T19" s="304"/>
      <c r="U19" s="304"/>
      <c r="V19" s="304"/>
      <c r="W19" s="304"/>
      <c r="X19" s="304"/>
      <c r="Y19" s="304"/>
      <c r="Z19" s="304"/>
      <c r="AA19" s="51"/>
    </row>
    <row r="20" spans="5:27" ht="21">
      <c r="E20" s="420"/>
      <c r="F20" s="421"/>
      <c r="G20" s="421"/>
      <c r="H20" s="421"/>
      <c r="I20" s="421"/>
      <c r="J20" s="421"/>
      <c r="K20" s="421"/>
      <c r="L20" s="421"/>
      <c r="M20" s="51"/>
      <c r="N20" s="51"/>
      <c r="O20" s="51"/>
      <c r="P20" s="51"/>
      <c r="Q20" s="51"/>
      <c r="R20" s="51"/>
      <c r="S20" s="51"/>
      <c r="T20" s="51"/>
      <c r="U20" s="51"/>
      <c r="V20" s="51"/>
      <c r="W20" s="51"/>
      <c r="X20" s="51"/>
      <c r="Y20" s="51"/>
      <c r="Z20" s="51"/>
      <c r="AA20" s="51"/>
    </row>
    <row r="21" spans="5:27" ht="21">
      <c r="E21" s="787" t="str">
        <f>Accueil!B9</f>
        <v>Intervention 77.02 : Encourager les organisations, groupements de producteurs ou organisations interprofessionnelles</v>
      </c>
      <c r="F21" s="788"/>
      <c r="G21" s="788"/>
      <c r="H21" s="788"/>
      <c r="I21" s="788"/>
      <c r="J21" s="788"/>
      <c r="K21" s="788"/>
      <c r="L21" s="789"/>
    </row>
    <row r="22" spans="5:27" ht="30" thickBot="1">
      <c r="E22" s="790" t="s">
        <v>290</v>
      </c>
      <c r="F22" s="791"/>
      <c r="G22" s="791"/>
      <c r="H22" s="791"/>
      <c r="I22" s="791"/>
      <c r="J22" s="791"/>
      <c r="K22" s="791"/>
      <c r="L22" s="792"/>
    </row>
    <row r="23" spans="5:27" ht="15.95">
      <c r="E23" s="793" t="s">
        <v>291</v>
      </c>
      <c r="F23" s="793"/>
      <c r="G23" s="793"/>
      <c r="H23" s="793"/>
      <c r="I23" s="793"/>
      <c r="J23" s="793"/>
      <c r="K23" s="793"/>
      <c r="L23" s="793"/>
    </row>
    <row r="24" spans="5:27">
      <c r="I24" s="422"/>
    </row>
    <row r="25" spans="5:27" ht="15.95" thickBot="1">
      <c r="I25" s="422"/>
    </row>
    <row r="26" spans="5:27" ht="30" customHeight="1" thickBot="1">
      <c r="E26" s="747" t="s">
        <v>292</v>
      </c>
      <c r="F26" s="748"/>
      <c r="G26" s="749"/>
      <c r="H26" s="300"/>
      <c r="J26" s="743" t="s">
        <v>293</v>
      </c>
      <c r="K26" s="744"/>
      <c r="L26" s="138"/>
    </row>
    <row r="27" spans="5:27" ht="48" customHeight="1" thickBot="1">
      <c r="E27" s="745" t="s">
        <v>294</v>
      </c>
      <c r="F27" s="746"/>
      <c r="G27" s="305" t="s">
        <v>295</v>
      </c>
      <c r="H27" s="51"/>
      <c r="J27" s="139" t="s">
        <v>296</v>
      </c>
      <c r="K27" s="469">
        <f>'Syn pf Instructeur'!D11</f>
        <v>0</v>
      </c>
      <c r="L27" s="137"/>
    </row>
    <row r="28" spans="5:27" ht="23.25" customHeight="1" thickBot="1">
      <c r="E28" s="741" t="s">
        <v>297</v>
      </c>
      <c r="F28" s="742"/>
      <c r="G28" s="306"/>
      <c r="H28" s="51"/>
      <c r="J28" s="139" t="s">
        <v>240</v>
      </c>
      <c r="K28" s="159">
        <f>'Syn pf Instructeur'!L11</f>
        <v>0</v>
      </c>
      <c r="L28" s="301"/>
      <c r="O28" s="51"/>
      <c r="P28" s="51"/>
    </row>
    <row r="29" spans="5:27" ht="21" customHeight="1">
      <c r="E29" s="131" t="s">
        <v>41</v>
      </c>
      <c r="F29" s="134">
        <f>'1-Frais de personnel'!AF110</f>
        <v>0</v>
      </c>
      <c r="G29" s="307">
        <f>'Syn pf Instructeur'!Q19</f>
        <v>0</v>
      </c>
      <c r="H29" s="51"/>
      <c r="J29" s="139" t="s">
        <v>298</v>
      </c>
      <c r="K29" s="160">
        <f>'Syn pf Instructeur'!M11</f>
        <v>0</v>
      </c>
      <c r="L29" s="302"/>
      <c r="O29" s="51"/>
      <c r="P29" s="51"/>
    </row>
    <row r="30" spans="5:27" ht="21" customHeight="1">
      <c r="E30" s="131" t="s">
        <v>44</v>
      </c>
      <c r="F30" s="135">
        <f>'2-Taux forfaitaire'!O14</f>
        <v>0</v>
      </c>
      <c r="G30" s="308">
        <f>'Syn pf Instructeur'!R19</f>
        <v>0</v>
      </c>
      <c r="H30" s="51"/>
      <c r="J30" s="140" t="s">
        <v>299</v>
      </c>
      <c r="K30" s="161">
        <f>'Syn pf Instructeur'!N11</f>
        <v>0</v>
      </c>
      <c r="L30" s="302"/>
      <c r="O30" s="51"/>
      <c r="P30" s="51"/>
    </row>
    <row r="31" spans="5:27" ht="21" customHeight="1">
      <c r="E31" s="309" t="s">
        <v>300</v>
      </c>
      <c r="F31" s="310">
        <f>SUM(F29:F30)</f>
        <v>0</v>
      </c>
      <c r="G31" s="311">
        <f>F31</f>
        <v>0</v>
      </c>
      <c r="H31" s="51"/>
      <c r="J31" s="140" t="s">
        <v>301</v>
      </c>
      <c r="K31" s="161">
        <f>'Syn pf Instructeur'!M30</f>
        <v>0</v>
      </c>
      <c r="L31" s="302"/>
      <c r="O31" s="51"/>
      <c r="P31" s="51"/>
    </row>
    <row r="32" spans="5:27" ht="21" customHeight="1">
      <c r="H32" s="51"/>
      <c r="J32" s="468" t="s">
        <v>302</v>
      </c>
      <c r="K32" s="161" t="str">
        <f>'Syn pf Instructeur'!H19</f>
        <v/>
      </c>
      <c r="L32" s="302"/>
      <c r="O32" s="51"/>
      <c r="P32" s="51"/>
    </row>
    <row r="33" spans="5:16" ht="21" customHeight="1">
      <c r="H33" s="51"/>
      <c r="J33" s="468" t="s">
        <v>303</v>
      </c>
      <c r="K33" s="161" t="str">
        <f>'Syn pf Instructeur'!H20</f>
        <v/>
      </c>
      <c r="L33" s="302"/>
      <c r="O33" s="51"/>
      <c r="P33" s="51"/>
    </row>
    <row r="34" spans="5:16" ht="21" customHeight="1">
      <c r="J34" s="468" t="s">
        <v>304</v>
      </c>
      <c r="K34" s="161" t="str">
        <f>'Syn pf Instructeur'!H21</f>
        <v/>
      </c>
      <c r="L34" s="302"/>
      <c r="O34" s="51"/>
      <c r="P34" s="51"/>
    </row>
    <row r="35" spans="5:16" ht="21" customHeight="1">
      <c r="J35" s="140" t="s">
        <v>305</v>
      </c>
      <c r="K35" s="161">
        <f>'Syn pf Instructeur'!N30</f>
        <v>0</v>
      </c>
      <c r="L35" s="302"/>
      <c r="O35" s="303"/>
      <c r="P35" s="51"/>
    </row>
    <row r="36" spans="5:16" ht="21" customHeight="1" thickBot="1">
      <c r="J36" s="139" t="s">
        <v>306</v>
      </c>
      <c r="K36" s="160">
        <f>'Syn pf Instructeur'!Q11</f>
        <v>0</v>
      </c>
      <c r="L36" s="302"/>
      <c r="M36" s="299"/>
      <c r="N36" s="268"/>
      <c r="O36" s="303"/>
      <c r="P36" s="51"/>
    </row>
    <row r="37" spans="5:16" ht="23.1" thickBot="1">
      <c r="J37" s="141" t="s">
        <v>300</v>
      </c>
      <c r="K37" s="162">
        <f>IF(K29="","",K29+K36)</f>
        <v>0</v>
      </c>
      <c r="L37" s="302"/>
      <c r="M37" s="299"/>
      <c r="N37" s="268"/>
      <c r="O37" s="303"/>
      <c r="P37" s="51"/>
    </row>
    <row r="38" spans="5:16" ht="42" customHeight="1">
      <c r="L38" s="302"/>
      <c r="M38" s="299"/>
      <c r="N38" s="268"/>
      <c r="O38" s="303"/>
      <c r="P38" s="51"/>
    </row>
    <row r="39" spans="5:16" ht="21">
      <c r="L39" s="302"/>
      <c r="M39" s="299"/>
      <c r="N39" s="268"/>
      <c r="O39" s="303"/>
      <c r="P39" s="51"/>
    </row>
    <row r="40" spans="5:16" ht="21">
      <c r="E40" s="132"/>
      <c r="F40" s="132"/>
      <c r="G40" s="133"/>
      <c r="H40" s="299"/>
      <c r="L40" s="302"/>
      <c r="M40" s="51"/>
      <c r="N40" s="51"/>
      <c r="O40" s="51"/>
      <c r="P40" s="51"/>
    </row>
    <row r="41" spans="5:16" ht="21">
      <c r="E41" s="132"/>
      <c r="F41" s="132"/>
      <c r="G41" s="133"/>
      <c r="H41" s="299"/>
      <c r="L41" s="51"/>
      <c r="M41" s="51"/>
      <c r="N41" s="51"/>
      <c r="O41" s="51"/>
      <c r="P41" s="51"/>
    </row>
    <row r="42" spans="5:16" ht="15.95" thickBot="1">
      <c r="H42" s="51"/>
      <c r="L42" s="51"/>
      <c r="M42" s="51"/>
      <c r="N42" s="51"/>
      <c r="O42" s="51"/>
      <c r="P42" s="51"/>
    </row>
    <row r="43" spans="5:16" ht="24.95" thickBot="1">
      <c r="E43" s="755" t="s">
        <v>307</v>
      </c>
      <c r="F43" s="756"/>
      <c r="G43" s="757"/>
      <c r="H43" s="234"/>
      <c r="L43" s="51"/>
      <c r="M43" s="51"/>
      <c r="N43" s="51"/>
      <c r="O43" s="51"/>
      <c r="P43" s="51"/>
    </row>
    <row r="44" spans="5:16" ht="45.95" customHeight="1" thickBot="1">
      <c r="E44" s="397" t="str">
        <f>IF('0-Présentation typeaction'!E31="","Type d'action à renseigner dans l'onglet 0",'0-Présentation typeaction'!E31)</f>
        <v>Type d'action à renseigner dans l'onglet 0</v>
      </c>
      <c r="F44" s="135">
        <f>SUMIFS('1-Frais de personnel'!P10:P109,'1-Frais de personnel'!C10:C109,E44)+IF('2-Taux forfaitaire'!D10=E44,'2-Taux forfaitaire'!H10,0)</f>
        <v>0</v>
      </c>
      <c r="G44" s="347">
        <f>'Syn pf Instructeur'!S19</f>
        <v>0</v>
      </c>
      <c r="H44" s="51"/>
    </row>
    <row r="45" spans="5:16" ht="27.95" customHeight="1" thickBot="1">
      <c r="E45" s="348" t="s">
        <v>300</v>
      </c>
      <c r="F45" s="349">
        <f>SUM(F44:F44)</f>
        <v>0</v>
      </c>
      <c r="G45" s="350">
        <f>SUM(G44:G44)</f>
        <v>0</v>
      </c>
      <c r="H45" s="51"/>
      <c r="I45" s="55"/>
    </row>
    <row r="46" spans="5:16" ht="48" customHeight="1" thickBot="1">
      <c r="E46" s="56"/>
      <c r="F46" s="56"/>
    </row>
    <row r="47" spans="5:16" ht="50.25" customHeight="1" thickBot="1">
      <c r="E47" s="771" t="s">
        <v>308</v>
      </c>
      <c r="F47" s="772"/>
      <c r="G47" s="772"/>
      <c r="H47" s="772"/>
      <c r="I47" s="772"/>
      <c r="J47" s="772"/>
      <c r="K47" s="773"/>
    </row>
    <row r="48" spans="5:16" ht="81.95" customHeight="1">
      <c r="E48" s="351" t="s">
        <v>309</v>
      </c>
      <c r="F48" s="298" t="s">
        <v>310</v>
      </c>
      <c r="G48" s="35" t="s">
        <v>311</v>
      </c>
      <c r="H48" s="35" t="s">
        <v>133</v>
      </c>
      <c r="I48" s="53" t="s">
        <v>312</v>
      </c>
      <c r="J48" s="35" t="s">
        <v>313</v>
      </c>
      <c r="K48" s="352" t="s">
        <v>314</v>
      </c>
    </row>
    <row r="49" spans="5:20" ht="24" customHeight="1" thickBot="1">
      <c r="E49" s="758" t="s">
        <v>152</v>
      </c>
      <c r="F49" s="759"/>
      <c r="G49" s="759"/>
      <c r="H49" s="759"/>
      <c r="I49" s="759"/>
      <c r="J49" s="759"/>
      <c r="K49" s="760"/>
    </row>
    <row r="50" spans="5:20" ht="105" customHeight="1">
      <c r="E50" s="353">
        <f xml:space="preserve"> IF('1-Frais de personnel'!A18="","",'1-Frais de personnel'!A10)</f>
        <v>1</v>
      </c>
      <c r="F50" s="54" t="str">
        <f xml:space="preserve"> IF('1-Frais de personnel'!R10="","",'1-Frais de personnel'!R10)</f>
        <v/>
      </c>
      <c r="G50" s="54" t="str">
        <f xml:space="preserve"> IF('1-Frais de personnel'!W10="","",'1-Frais de personnel'!W10)</f>
        <v/>
      </c>
      <c r="H50" s="764" t="str">
        <f xml:space="preserve"> IF('1-Frais de personnel'!S10="","",'1-Frais de personnel'!S10)</f>
        <v/>
      </c>
      <c r="I50" s="142" t="str">
        <f xml:space="preserve"> IF('1-Frais de personnel'!AB10="","",'1-Frais de personnel'!AB10)</f>
        <v/>
      </c>
      <c r="J50" s="768" t="s">
        <v>315</v>
      </c>
      <c r="K50" s="354" t="str">
        <f xml:space="preserve"> IF('1-Frais de personnel'!AF10="","",'1-Frais de personnel'!AF10)</f>
        <v/>
      </c>
    </row>
    <row r="51" spans="5:20" ht="105" customHeight="1">
      <c r="E51" s="353">
        <f xml:space="preserve"> IF('1-Frais de personnel'!A19="","",'1-Frais de personnel'!A11)</f>
        <v>2</v>
      </c>
      <c r="F51" s="54" t="str">
        <f xml:space="preserve"> IF('1-Frais de personnel'!R11="","",'1-Frais de personnel'!R11)</f>
        <v/>
      </c>
      <c r="G51" s="54" t="str">
        <f xml:space="preserve"> IF('1-Frais de personnel'!W11="","",'1-Frais de personnel'!W11)</f>
        <v/>
      </c>
      <c r="H51" s="765"/>
      <c r="I51" s="142" t="str">
        <f xml:space="preserve"> IF('1-Frais de personnel'!AB11="","",'1-Frais de personnel'!AB11)</f>
        <v/>
      </c>
      <c r="J51" s="769"/>
      <c r="K51" s="354" t="str">
        <f xml:space="preserve"> IF('1-Frais de personnel'!AF11="","",'1-Frais de personnel'!AF11)</f>
        <v/>
      </c>
    </row>
    <row r="52" spans="5:20" ht="21.95">
      <c r="E52" s="353">
        <f xml:space="preserve"> IF('1-Frais de personnel'!A20="","",'1-Frais de personnel'!A12)</f>
        <v>3</v>
      </c>
      <c r="F52" s="54" t="str">
        <f xml:space="preserve"> IF('1-Frais de personnel'!R12="","",'1-Frais de personnel'!R12)</f>
        <v/>
      </c>
      <c r="G52" s="54" t="str">
        <f xml:space="preserve"> IF('1-Frais de personnel'!W12="","",'1-Frais de personnel'!W12)</f>
        <v/>
      </c>
      <c r="H52" s="765"/>
      <c r="I52" s="142" t="str">
        <f xml:space="preserve"> IF('1-Frais de personnel'!AB12="","",'1-Frais de personnel'!AB12)</f>
        <v/>
      </c>
      <c r="J52" s="769"/>
      <c r="K52" s="354" t="str">
        <f xml:space="preserve"> IF('1-Frais de personnel'!AF12="","",'1-Frais de personnel'!AF12)</f>
        <v/>
      </c>
    </row>
    <row r="53" spans="5:20" ht="21.95">
      <c r="E53" s="353">
        <f xml:space="preserve"> IF('1-Frais de personnel'!A21="","",'1-Frais de personnel'!A13)</f>
        <v>4</v>
      </c>
      <c r="F53" s="54" t="str">
        <f xml:space="preserve"> IF('1-Frais de personnel'!R13="","",'1-Frais de personnel'!R13)</f>
        <v/>
      </c>
      <c r="G53" s="54" t="str">
        <f xml:space="preserve"> IF('1-Frais de personnel'!W13="","",'1-Frais de personnel'!W13)</f>
        <v/>
      </c>
      <c r="H53" s="765"/>
      <c r="I53" s="142" t="str">
        <f xml:space="preserve"> IF('1-Frais de personnel'!AB13="","",'1-Frais de personnel'!AB13)</f>
        <v/>
      </c>
      <c r="J53" s="769"/>
      <c r="K53" s="354" t="str">
        <f xml:space="preserve"> IF('1-Frais de personnel'!AF13="","",'1-Frais de personnel'!AF13)</f>
        <v/>
      </c>
    </row>
    <row r="54" spans="5:20" ht="23.1" thickBot="1">
      <c r="E54" s="353">
        <f xml:space="preserve"> IF('1-Frais de personnel'!A22="","",'1-Frais de personnel'!A14)</f>
        <v>5</v>
      </c>
      <c r="F54" s="54" t="str">
        <f xml:space="preserve"> IF('1-Frais de personnel'!R14="","",'1-Frais de personnel'!R14)</f>
        <v/>
      </c>
      <c r="G54" s="54" t="str">
        <f xml:space="preserve"> IF('1-Frais de personnel'!W14="","",'1-Frais de personnel'!W14)</f>
        <v/>
      </c>
      <c r="H54" s="767"/>
      <c r="I54" s="142" t="str">
        <f xml:space="preserve"> IF('1-Frais de personnel'!AB14="","",'1-Frais de personnel'!AB14)</f>
        <v/>
      </c>
      <c r="J54" s="770"/>
      <c r="K54" s="354" t="str">
        <f xml:space="preserve"> IF('1-Frais de personnel'!AF14="","",'1-Frais de personnel'!AF14)</f>
        <v/>
      </c>
    </row>
    <row r="55" spans="5:20" ht="24" customHeight="1" thickBot="1">
      <c r="E55" s="761" t="s">
        <v>316</v>
      </c>
      <c r="F55" s="762"/>
      <c r="G55" s="762"/>
      <c r="H55" s="762"/>
      <c r="I55" s="762"/>
      <c r="J55" s="762"/>
      <c r="K55" s="763"/>
    </row>
    <row r="56" spans="5:20" ht="105" customHeight="1">
      <c r="E56" s="353">
        <f xml:space="preserve"> IF('2-Taux forfaitaire'!A10="","",'2-Taux forfaitaire'!A10)</f>
        <v>1</v>
      </c>
      <c r="F56" s="54" t="str">
        <f xml:space="preserve"> IF('2-Taux forfaitaire'!B10="","",'2-Taux forfaitaire'!B10)</f>
        <v>Le groupement existant</v>
      </c>
      <c r="G56" s="751" t="s">
        <v>315</v>
      </c>
      <c r="H56" s="764" t="str">
        <f xml:space="preserve"> IF('2-Taux forfaitaire'!K10="","",'2-Taux forfaitaire'!K10)</f>
        <v>Soutien à l’émergence de groupements ; regroupement d’organisations existantes et organisations de producteurs</v>
      </c>
      <c r="I56" s="751" t="s">
        <v>315</v>
      </c>
      <c r="J56" s="754" t="s">
        <v>315</v>
      </c>
      <c r="K56" s="354" t="str">
        <f xml:space="preserve"> IF('2-Taux forfaitaire'!O10="","",'2-Taux forfaitaire'!O10)</f>
        <v/>
      </c>
    </row>
    <row r="57" spans="5:20" ht="105" customHeight="1">
      <c r="E57" s="353">
        <f xml:space="preserve"> IF('2-Taux forfaitaire'!A11="","",'2-Taux forfaitaire'!A11)</f>
        <v>2</v>
      </c>
      <c r="F57" s="54" t="str">
        <f xml:space="preserve"> IF('2-Taux forfaitaire'!B11="","",'2-Taux forfaitaire'!B11)</f>
        <v>Chef de file</v>
      </c>
      <c r="G57" s="752"/>
      <c r="H57" s="765"/>
      <c r="I57" s="752"/>
      <c r="J57" s="752"/>
      <c r="K57" s="354" t="str">
        <f xml:space="preserve"> IF('2-Taux forfaitaire'!O11="","",'2-Taux forfaitaire'!O11)</f>
        <v/>
      </c>
    </row>
    <row r="58" spans="5:20" ht="105" customHeight="1">
      <c r="E58" s="353">
        <f xml:space="preserve"> IF('2-Taux forfaitaire'!A12="","",'2-Taux forfaitaire'!A12)</f>
        <v>3</v>
      </c>
      <c r="F58" s="54" t="str">
        <f xml:space="preserve"> IF('2-Taux forfaitaire'!B12="","",'2-Taux forfaitaire'!B12)</f>
        <v>Partenaire 1</v>
      </c>
      <c r="G58" s="752"/>
      <c r="H58" s="765"/>
      <c r="I58" s="752"/>
      <c r="J58" s="752"/>
      <c r="K58" s="354" t="str">
        <f xml:space="preserve"> IF('2-Taux forfaitaire'!O12="","",'2-Taux forfaitaire'!O12)</f>
        <v/>
      </c>
    </row>
    <row r="59" spans="5:20" ht="105" customHeight="1" thickBot="1">
      <c r="E59" s="355">
        <f xml:space="preserve"> IF('2-Taux forfaitaire'!A13="","",'2-Taux forfaitaire'!A13)</f>
        <v>4</v>
      </c>
      <c r="F59" s="356" t="str">
        <f xml:space="preserve"> IF('2-Taux forfaitaire'!B13="","",'2-Taux forfaitaire'!B13)</f>
        <v>Partenaire 2</v>
      </c>
      <c r="G59" s="753"/>
      <c r="H59" s="766"/>
      <c r="I59" s="753"/>
      <c r="J59" s="753"/>
      <c r="K59" s="357" t="str">
        <f xml:space="preserve"> IF('2-Taux forfaitaire'!O13="","",'2-Taux forfaitaire'!O13)</f>
        <v/>
      </c>
    </row>
    <row r="60" spans="5:20" ht="18.95">
      <c r="E60" s="46"/>
      <c r="F60" s="46"/>
      <c r="G60" s="42"/>
      <c r="H60" s="47"/>
      <c r="I60" s="775"/>
      <c r="J60" s="775"/>
      <c r="K60" s="775"/>
      <c r="L60" s="48"/>
      <c r="M60" s="39"/>
      <c r="N60" s="39"/>
      <c r="O60" s="39"/>
      <c r="P60" s="39"/>
      <c r="Q60" s="39"/>
      <c r="R60" s="39"/>
      <c r="S60" s="39"/>
      <c r="T60" s="39"/>
    </row>
    <row r="61" spans="5:20" ht="18.95">
      <c r="E61" s="46"/>
      <c r="F61" s="46"/>
      <c r="G61" s="42"/>
      <c r="H61" s="47"/>
      <c r="I61" s="775"/>
      <c r="J61" s="775"/>
      <c r="K61" s="775"/>
      <c r="L61" s="48"/>
      <c r="M61" s="39"/>
      <c r="N61" s="39"/>
      <c r="O61" s="39"/>
      <c r="P61" s="39"/>
      <c r="Q61" s="39"/>
      <c r="R61" s="39"/>
      <c r="S61" s="39"/>
      <c r="T61" s="39"/>
    </row>
    <row r="62" spans="5:20" ht="18.95">
      <c r="E62" s="46"/>
      <c r="F62" s="46"/>
      <c r="G62" s="42"/>
      <c r="H62" s="47"/>
      <c r="I62" s="775"/>
      <c r="J62" s="775"/>
      <c r="K62" s="775"/>
      <c r="L62" s="48"/>
      <c r="M62" s="39"/>
      <c r="N62" s="39"/>
      <c r="O62" s="39"/>
      <c r="P62" s="39"/>
      <c r="Q62" s="39"/>
      <c r="R62" s="39"/>
      <c r="S62" s="39"/>
      <c r="T62" s="39"/>
    </row>
    <row r="63" spans="5:20" ht="18.95">
      <c r="E63" s="46"/>
      <c r="F63" s="46"/>
      <c r="G63" s="42"/>
      <c r="H63" s="47"/>
      <c r="I63" s="775"/>
      <c r="J63" s="775"/>
      <c r="K63" s="775"/>
      <c r="L63" s="48"/>
      <c r="M63" s="39"/>
      <c r="N63" s="39"/>
      <c r="O63" s="39"/>
      <c r="P63" s="39"/>
      <c r="Q63" s="39"/>
      <c r="R63" s="39"/>
      <c r="S63" s="39"/>
      <c r="T63" s="39"/>
    </row>
    <row r="64" spans="5:20" ht="18.95">
      <c r="E64" s="46"/>
      <c r="F64" s="46"/>
      <c r="G64" s="42"/>
      <c r="H64" s="47"/>
      <c r="I64" s="775"/>
      <c r="J64" s="775"/>
      <c r="K64" s="775"/>
      <c r="L64" s="48"/>
      <c r="M64" s="39"/>
      <c r="N64" s="39"/>
      <c r="O64" s="39"/>
      <c r="P64" s="39"/>
      <c r="Q64" s="39"/>
      <c r="R64" s="39"/>
      <c r="S64" s="39"/>
      <c r="T64" s="39"/>
    </row>
    <row r="65" spans="5:20" ht="24">
      <c r="E65" s="750"/>
      <c r="F65" s="750"/>
      <c r="G65" s="750"/>
      <c r="H65" s="750"/>
      <c r="I65" s="750"/>
      <c r="J65" s="750"/>
      <c r="K65" s="750"/>
      <c r="L65" s="750"/>
      <c r="M65" s="39"/>
      <c r="N65" s="750"/>
      <c r="O65" s="750"/>
      <c r="P65" s="750"/>
      <c r="Q65" s="750"/>
      <c r="R65" s="750"/>
      <c r="S65" s="750"/>
      <c r="T65" s="750"/>
    </row>
    <row r="66" spans="5:20" ht="24">
      <c r="E66" s="40"/>
      <c r="F66" s="40"/>
      <c r="G66" s="40"/>
      <c r="H66" s="40"/>
      <c r="I66" s="41"/>
      <c r="J66" s="40"/>
      <c r="K66" s="750"/>
      <c r="L66" s="40"/>
      <c r="M66" s="39"/>
      <c r="N66" s="39"/>
      <c r="O66" s="46"/>
      <c r="P66" s="39"/>
      <c r="Q66" s="39"/>
      <c r="R66" s="44"/>
      <c r="S66" s="39"/>
      <c r="T66" s="39"/>
    </row>
    <row r="67" spans="5:20" ht="18.95">
      <c r="E67" s="46"/>
      <c r="F67" s="46"/>
      <c r="G67" s="46"/>
      <c r="H67" s="46"/>
      <c r="I67" s="43"/>
      <c r="J67" s="45"/>
      <c r="K67" s="750"/>
      <c r="L67" s="49"/>
      <c r="M67" s="39"/>
      <c r="N67" s="39"/>
      <c r="O67" s="39"/>
      <c r="P67" s="39"/>
      <c r="Q67" s="39"/>
      <c r="R67" s="39"/>
      <c r="S67" s="39"/>
      <c r="T67" s="39"/>
    </row>
    <row r="68" spans="5:20" ht="18.95">
      <c r="E68" s="46"/>
      <c r="F68" s="46"/>
      <c r="G68" s="46"/>
      <c r="H68" s="46"/>
      <c r="I68" s="43"/>
      <c r="J68" s="45"/>
      <c r="K68" s="750"/>
      <c r="L68" s="49"/>
      <c r="M68" s="39"/>
      <c r="N68" s="39"/>
      <c r="O68" s="39"/>
      <c r="P68" s="39"/>
      <c r="Q68" s="39"/>
      <c r="R68" s="39"/>
      <c r="S68" s="39"/>
      <c r="T68" s="39"/>
    </row>
    <row r="69" spans="5:20" ht="18.95">
      <c r="E69" s="46"/>
      <c r="F69" s="46"/>
      <c r="G69" s="46"/>
      <c r="H69" s="46"/>
      <c r="I69" s="43"/>
      <c r="J69" s="45"/>
      <c r="K69" s="750"/>
      <c r="L69" s="49"/>
      <c r="M69" s="39"/>
      <c r="N69" s="39"/>
      <c r="O69" s="39"/>
      <c r="P69" s="39"/>
      <c r="Q69" s="39"/>
      <c r="R69" s="39"/>
      <c r="S69" s="39"/>
      <c r="T69" s="39"/>
    </row>
    <row r="70" spans="5:20" ht="18.95">
      <c r="E70" s="46"/>
      <c r="F70" s="46"/>
      <c r="G70" s="46"/>
      <c r="H70" s="46"/>
      <c r="I70" s="43"/>
      <c r="J70" s="45"/>
      <c r="K70" s="750"/>
      <c r="L70" s="49"/>
      <c r="M70" s="39"/>
      <c r="N70" s="39"/>
      <c r="O70" s="39"/>
      <c r="P70" s="39"/>
      <c r="Q70" s="39"/>
      <c r="R70" s="39"/>
      <c r="S70" s="39"/>
      <c r="T70" s="39"/>
    </row>
    <row r="71" spans="5:20" ht="24">
      <c r="E71" s="750"/>
      <c r="F71" s="750"/>
      <c r="G71" s="750"/>
      <c r="H71" s="750"/>
      <c r="I71" s="750"/>
      <c r="J71" s="750"/>
      <c r="K71" s="750"/>
      <c r="L71" s="750"/>
      <c r="M71" s="39"/>
      <c r="N71" s="39"/>
      <c r="O71" s="39"/>
      <c r="P71" s="39"/>
      <c r="Q71" s="39"/>
      <c r="R71" s="39"/>
      <c r="S71" s="39"/>
      <c r="T71" s="39"/>
    </row>
    <row r="72" spans="5:20" ht="24">
      <c r="E72" s="40"/>
      <c r="F72" s="40"/>
      <c r="G72" s="40"/>
      <c r="H72" s="40"/>
      <c r="I72" s="41"/>
      <c r="J72" s="40"/>
      <c r="K72" s="40"/>
      <c r="L72" s="40"/>
      <c r="M72" s="39"/>
      <c r="N72" s="39"/>
      <c r="O72" s="39"/>
      <c r="P72" s="39"/>
      <c r="Q72" s="39"/>
      <c r="R72" s="39"/>
      <c r="S72" s="39"/>
      <c r="T72" s="39"/>
    </row>
    <row r="73" spans="5:20" ht="18.95">
      <c r="E73" s="46"/>
      <c r="F73" s="46"/>
      <c r="G73" s="46"/>
      <c r="H73" s="46"/>
      <c r="I73" s="43"/>
      <c r="J73" s="45"/>
      <c r="K73" s="39"/>
      <c r="L73" s="49"/>
      <c r="M73" s="39"/>
      <c r="N73" s="39"/>
      <c r="O73" s="39"/>
      <c r="P73" s="39"/>
      <c r="Q73" s="39"/>
      <c r="R73" s="39"/>
      <c r="S73" s="39"/>
      <c r="T73" s="39"/>
    </row>
    <row r="74" spans="5:20" ht="18.95">
      <c r="E74" s="46"/>
      <c r="F74" s="46"/>
      <c r="G74" s="46"/>
      <c r="H74" s="46"/>
      <c r="I74" s="43"/>
      <c r="J74" s="45"/>
      <c r="K74" s="39"/>
      <c r="L74" s="49"/>
      <c r="M74" s="39"/>
      <c r="N74" s="39"/>
      <c r="O74" s="39"/>
      <c r="P74" s="39"/>
      <c r="Q74" s="39"/>
      <c r="R74" s="39"/>
      <c r="S74" s="39"/>
      <c r="T74" s="39"/>
    </row>
    <row r="75" spans="5:20" ht="18.95">
      <c r="E75" s="46"/>
      <c r="F75" s="46"/>
      <c r="G75" s="46"/>
      <c r="H75" s="46"/>
      <c r="I75" s="43"/>
      <c r="J75" s="45"/>
      <c r="K75" s="39"/>
      <c r="L75" s="49"/>
      <c r="M75" s="39"/>
      <c r="N75" s="39"/>
      <c r="O75" s="39"/>
      <c r="P75" s="39"/>
      <c r="Q75" s="39"/>
      <c r="R75" s="39"/>
      <c r="S75" s="39"/>
      <c r="T75" s="39"/>
    </row>
    <row r="76" spans="5:20" ht="18.95">
      <c r="E76" s="46"/>
      <c r="F76" s="46"/>
      <c r="G76" s="46"/>
      <c r="H76" s="46"/>
      <c r="I76" s="43"/>
      <c r="J76" s="45"/>
      <c r="K76" s="39"/>
      <c r="L76" s="49"/>
      <c r="M76" s="39"/>
      <c r="N76" s="39"/>
      <c r="O76" s="39"/>
      <c r="P76" s="39"/>
      <c r="Q76" s="39"/>
      <c r="R76" s="39"/>
      <c r="S76" s="39"/>
      <c r="T76" s="39"/>
    </row>
    <row r="77" spans="5:20" ht="21">
      <c r="E77" s="774"/>
      <c r="F77" s="774"/>
      <c r="G77" s="774"/>
      <c r="H77" s="774"/>
      <c r="I77" s="774"/>
      <c r="J77" s="774"/>
      <c r="K77" s="774"/>
      <c r="L77" s="50"/>
      <c r="M77" s="39"/>
      <c r="N77" s="39"/>
      <c r="O77" s="39"/>
      <c r="P77" s="39"/>
      <c r="Q77" s="39"/>
      <c r="R77" s="39"/>
      <c r="S77" s="39"/>
      <c r="T77" s="39"/>
    </row>
    <row r="78" spans="5:20">
      <c r="E78" s="51"/>
      <c r="F78" s="51"/>
      <c r="G78" s="51"/>
      <c r="H78" s="51"/>
      <c r="I78" s="52"/>
      <c r="J78" s="51"/>
      <c r="K78" s="51"/>
      <c r="L78" s="51"/>
      <c r="M78" s="51"/>
      <c r="N78" s="51"/>
      <c r="O78" s="51"/>
      <c r="P78" s="51"/>
      <c r="Q78" s="51"/>
      <c r="R78" s="51"/>
      <c r="S78" s="51"/>
      <c r="T78" s="51"/>
    </row>
    <row r="79" spans="5:20">
      <c r="E79" s="51"/>
      <c r="F79" s="51"/>
      <c r="G79" s="51"/>
      <c r="H79" s="51"/>
      <c r="I79" s="52"/>
      <c r="J79" s="51"/>
      <c r="K79" s="51"/>
      <c r="L79" s="51"/>
      <c r="M79" s="51"/>
      <c r="N79" s="51"/>
      <c r="O79" s="51"/>
      <c r="P79" s="51"/>
      <c r="Q79" s="51"/>
      <c r="R79" s="51"/>
      <c r="S79" s="51"/>
      <c r="T79" s="51"/>
    </row>
  </sheetData>
  <sheetProtection formatColumns="0" formatRows="0" insertRows="0" autoFilter="0"/>
  <mergeCells count="42">
    <mergeCell ref="E10:L10"/>
    <mergeCell ref="E21:L21"/>
    <mergeCell ref="E22:L22"/>
    <mergeCell ref="E23:L23"/>
    <mergeCell ref="E18:L18"/>
    <mergeCell ref="I19:L19"/>
    <mergeCell ref="E19:G19"/>
    <mergeCell ref="E11:L11"/>
    <mergeCell ref="K14:L14"/>
    <mergeCell ref="E16:F16"/>
    <mergeCell ref="G16:H16"/>
    <mergeCell ref="I16:J16"/>
    <mergeCell ref="E12:L12"/>
    <mergeCell ref="E13:G13"/>
    <mergeCell ref="H13:I13"/>
    <mergeCell ref="J13:L13"/>
    <mergeCell ref="E2:L2"/>
    <mergeCell ref="E4:L4"/>
    <mergeCell ref="E6:L6"/>
    <mergeCell ref="E8:L8"/>
    <mergeCell ref="E9:L9"/>
    <mergeCell ref="K66:K70"/>
    <mergeCell ref="E71:L71"/>
    <mergeCell ref="E77:K77"/>
    <mergeCell ref="I60:K64"/>
    <mergeCell ref="E65:L65"/>
    <mergeCell ref="N65:T65"/>
    <mergeCell ref="G56:G59"/>
    <mergeCell ref="I56:I59"/>
    <mergeCell ref="J56:J59"/>
    <mergeCell ref="E43:G43"/>
    <mergeCell ref="E49:K49"/>
    <mergeCell ref="E55:K55"/>
    <mergeCell ref="H56:H59"/>
    <mergeCell ref="H50:H54"/>
    <mergeCell ref="J50:J54"/>
    <mergeCell ref="E47:K47"/>
    <mergeCell ref="F14:G14"/>
    <mergeCell ref="E28:F28"/>
    <mergeCell ref="J26:K26"/>
    <mergeCell ref="E27:F27"/>
    <mergeCell ref="E26:G26"/>
  </mergeCells>
  <phoneticPr fontId="11" type="noConversion"/>
  <conditionalFormatting sqref="E44">
    <cfRule type="expression" dxfId="0" priority="1">
      <formula>E44="Type d'action à renseigner dans l'onglet 0"</formula>
    </cfRule>
  </conditionalFormatting>
  <dataValidations count="1">
    <dataValidation allowBlank="1" showErrorMessage="1" promptTitle="Sélectionnez un type d'action" sqref="E44" xr:uid="{F95E1302-F98E-425E-BE3B-F4F2A74105D2}"/>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391F14-4724-47DB-A2D9-65E6FDB9E000}"/>
</file>

<file path=customXml/itemProps2.xml><?xml version="1.0" encoding="utf-8"?>
<ds:datastoreItem xmlns:ds="http://schemas.openxmlformats.org/officeDocument/2006/customXml" ds:itemID="{D4BF93EC-1DED-4D0C-BCD8-4816FDF34A1E}"/>
</file>

<file path=customXml/itemProps3.xml><?xml version="1.0" encoding="utf-8"?>
<ds:datastoreItem xmlns:ds="http://schemas.openxmlformats.org/officeDocument/2006/customXml" ds:itemID="{40D26ED7-CD7E-4BFC-8B70-DECD4F5BF41F}"/>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