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Livrables/Interventions/73.06/"/>
    </mc:Choice>
  </mc:AlternateContent>
  <xr:revisionPtr revIDLastSave="0" documentId="8_{AE48D635-FB6B-4CB6-8471-D0905351CADC}" xr6:coauthVersionLast="47" xr6:coauthVersionMax="47" xr10:uidLastSave="{00000000-0000-0000-0000-000000000000}"/>
  <workbookProtection workbookAlgorithmName="SHA-512" workbookHashValue="8P5VaoVHJM3cO7Er2TqhIxtCVQsB1GrV/fNlYeOQzjNaelqh9qlnDg0z2Lp/M6iroWXLrAutbTQH24PIH7uoHQ==" workbookSaltValue="fLzg1ts51TpWeTtXtWiSHw==" workbookSpinCount="100000" lockStructure="1"/>
  <bookViews>
    <workbookView xWindow="29400" yWindow="500" windowWidth="38400" windowHeight="21100" tabRatio="703" firstSheet="5" activeTab="5" xr2:uid="{4BE93CBF-7E4E-4187-BB02-E7C4FA4B0F62}"/>
  </bookViews>
  <sheets>
    <sheet name="Accueil" sheetId="81" r:id="rId1"/>
    <sheet name="0-Présentation typeaction" sheetId="51" r:id="rId2"/>
    <sheet name="1-Investissements" sheetId="80" r:id="rId3"/>
    <sheet name="2-Frais généraux" sheetId="67" r:id="rId4"/>
    <sheet name="3-Tx forf personnel+autoconst" sheetId="88" r:id="rId5"/>
    <sheet name="Syn pf Bénéficiaire" sheetId="84" r:id="rId6"/>
    <sheet name="Syn pf Instructeur" sheetId="91" state="hidden" r:id="rId7"/>
    <sheet name="Annexe fi DJ" sheetId="77" state="hidden" r:id="rId8"/>
  </sheets>
  <externalReferences>
    <externalReference r:id="rId9"/>
  </externalReference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Accueil!$B$1:$Y$38</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8" i="91" l="1"/>
  <c r="M29" i="91"/>
  <c r="M28" i="84"/>
  <c r="M27" i="84"/>
  <c r="I27" i="84"/>
  <c r="D27" i="84"/>
  <c r="G27" i="84"/>
  <c r="H27" i="84" s="1"/>
  <c r="F27" i="84"/>
  <c r="O22" i="84"/>
  <c r="M22" i="84"/>
  <c r="T12" i="80"/>
  <c r="O19" i="91" l="1"/>
  <c r="J25" i="77" s="1"/>
  <c r="R19" i="91"/>
  <c r="J29" i="77" s="1"/>
  <c r="P19" i="91"/>
  <c r="Q19" i="91"/>
  <c r="S19" i="91"/>
  <c r="T19" i="91"/>
  <c r="O20" i="91"/>
  <c r="J26" i="77" s="1"/>
  <c r="P20" i="91"/>
  <c r="Q20" i="91"/>
  <c r="R20" i="91"/>
  <c r="J30" i="77" s="1"/>
  <c r="S20" i="91"/>
  <c r="T20" i="91"/>
  <c r="P18" i="91"/>
  <c r="Q18" i="91"/>
  <c r="R18" i="91"/>
  <c r="J28" i="77" s="1"/>
  <c r="S18" i="91"/>
  <c r="T18" i="91"/>
  <c r="O18" i="91"/>
  <c r="J24" i="77" s="1"/>
  <c r="M21" i="91"/>
  <c r="O21" i="91" l="1"/>
  <c r="R21" i="91"/>
  <c r="K11" i="91" s="1"/>
  <c r="AH12" i="67"/>
  <c r="J15" i="84" l="1"/>
  <c r="I15" i="84"/>
  <c r="H15" i="84"/>
  <c r="D17" i="84"/>
  <c r="C17" i="84"/>
  <c r="B17" i="84"/>
  <c r="Q10" i="84"/>
  <c r="M17" i="84" l="1"/>
  <c r="P17" i="84"/>
  <c r="G49" i="77"/>
  <c r="I41" i="77"/>
  <c r="BB11" i="67" l="1" a="1"/>
  <c r="BB11" i="67" s="1"/>
  <c r="AB12" i="80"/>
  <c r="AA12" i="80"/>
  <c r="H9" i="88" l="1"/>
  <c r="AF11" i="80" l="1"/>
  <c r="AH13" i="67" l="1"/>
  <c r="AH14" i="67"/>
  <c r="AH15" i="67"/>
  <c r="AH16" i="67"/>
  <c r="AH17" i="67"/>
  <c r="AH18" i="67"/>
  <c r="AH19" i="67"/>
  <c r="AH20" i="67"/>
  <c r="AH21" i="67"/>
  <c r="AH22" i="67"/>
  <c r="AH23" i="67"/>
  <c r="AH24" i="67"/>
  <c r="AH25" i="67"/>
  <c r="AH26" i="67"/>
  <c r="AH27" i="67"/>
  <c r="AH28" i="67"/>
  <c r="AH29" i="67"/>
  <c r="AH30" i="67"/>
  <c r="AH31" i="67"/>
  <c r="AH32" i="67"/>
  <c r="AH33" i="67"/>
  <c r="AH34" i="67"/>
  <c r="AH35" i="67"/>
  <c r="AH36" i="67"/>
  <c r="AH37" i="67"/>
  <c r="AH38" i="67"/>
  <c r="AH39" i="67"/>
  <c r="AH40" i="67"/>
  <c r="AH41" i="67"/>
  <c r="AH42" i="67"/>
  <c r="AH43" i="67"/>
  <c r="AH44" i="67"/>
  <c r="AH45" i="67"/>
  <c r="AH46" i="67"/>
  <c r="AH47" i="67"/>
  <c r="AH48" i="67"/>
  <c r="AH49" i="67"/>
  <c r="AH50" i="67"/>
  <c r="AH51" i="67"/>
  <c r="AH52" i="67"/>
  <c r="AH53" i="67"/>
  <c r="AH54" i="67"/>
  <c r="AH55" i="67"/>
  <c r="AH56" i="67"/>
  <c r="AH57" i="67"/>
  <c r="AH58" i="67"/>
  <c r="AH59" i="67"/>
  <c r="AH60" i="67"/>
  <c r="AH61" i="67"/>
  <c r="AH62" i="67"/>
  <c r="AH63" i="67"/>
  <c r="AH64" i="67"/>
  <c r="AH65" i="67"/>
  <c r="AH66" i="67"/>
  <c r="AH67" i="67"/>
  <c r="AH68" i="67"/>
  <c r="AH69" i="67"/>
  <c r="AH70" i="67"/>
  <c r="AH71" i="67"/>
  <c r="AH72" i="67"/>
  <c r="AH73" i="67"/>
  <c r="AH74" i="67"/>
  <c r="AH75" i="67"/>
  <c r="AH76" i="67"/>
  <c r="AH77" i="67"/>
  <c r="AH78" i="67"/>
  <c r="AH79" i="67"/>
  <c r="AH80" i="67"/>
  <c r="AH81" i="67"/>
  <c r="AH82" i="67"/>
  <c r="AH83" i="67"/>
  <c r="AH84" i="67"/>
  <c r="AH85" i="67"/>
  <c r="AH86" i="67"/>
  <c r="AH87" i="67"/>
  <c r="AH88" i="67"/>
  <c r="AH89" i="67"/>
  <c r="AH90" i="67"/>
  <c r="AH91" i="67"/>
  <c r="AH92" i="67"/>
  <c r="AH93" i="67"/>
  <c r="AH94" i="67"/>
  <c r="AH95" i="67"/>
  <c r="AH96" i="67"/>
  <c r="AH97" i="67"/>
  <c r="AH98" i="67"/>
  <c r="AH99" i="67"/>
  <c r="AH100" i="67"/>
  <c r="AH101" i="67"/>
  <c r="AH102" i="67"/>
  <c r="AH103" i="67"/>
  <c r="AH104" i="67"/>
  <c r="AH105" i="67"/>
  <c r="AH106" i="67"/>
  <c r="AH107" i="67"/>
  <c r="AH108" i="67"/>
  <c r="AH109" i="67"/>
  <c r="AH110" i="67"/>
  <c r="AH111" i="67"/>
  <c r="AH11" i="67"/>
  <c r="AD11" i="67"/>
  <c r="AE11" i="67"/>
  <c r="Z13" i="67" l="1"/>
  <c r="AA13" i="67"/>
  <c r="AB13" i="67"/>
  <c r="AC13" i="67"/>
  <c r="AD13" i="67"/>
  <c r="AE13" i="67"/>
  <c r="AF13" i="67"/>
  <c r="AG13" i="67"/>
  <c r="AI13" i="67"/>
  <c r="Z14" i="67"/>
  <c r="AA14" i="67"/>
  <c r="AB14" i="67"/>
  <c r="AC14" i="67"/>
  <c r="AD14" i="67"/>
  <c r="AE14" i="67"/>
  <c r="AF14" i="67"/>
  <c r="AG14" i="67"/>
  <c r="AI14" i="67"/>
  <c r="Z15" i="67"/>
  <c r="AA15" i="67"/>
  <c r="AB15" i="67"/>
  <c r="AC15" i="67"/>
  <c r="AD15" i="67"/>
  <c r="AE15" i="67"/>
  <c r="AF15" i="67"/>
  <c r="AG15" i="67"/>
  <c r="AI15" i="67"/>
  <c r="Z16" i="67"/>
  <c r="AA16" i="67"/>
  <c r="AB16" i="67"/>
  <c r="AC16" i="67"/>
  <c r="AD16" i="67"/>
  <c r="AE16" i="67"/>
  <c r="AF16" i="67"/>
  <c r="AG16" i="67"/>
  <c r="AI16" i="67"/>
  <c r="Z17" i="67"/>
  <c r="AA17" i="67"/>
  <c r="AB17" i="67"/>
  <c r="AC17" i="67"/>
  <c r="AD17" i="67"/>
  <c r="AE17" i="67"/>
  <c r="AF17" i="67"/>
  <c r="AG17" i="67"/>
  <c r="AI17" i="67"/>
  <c r="Z18" i="67"/>
  <c r="AA18" i="67"/>
  <c r="AB18" i="67"/>
  <c r="AC18" i="67"/>
  <c r="AD18" i="67"/>
  <c r="AE18" i="67"/>
  <c r="AF18" i="67"/>
  <c r="AG18" i="67"/>
  <c r="AI18" i="67"/>
  <c r="Z19" i="67"/>
  <c r="AA19" i="67"/>
  <c r="AB19" i="67"/>
  <c r="AC19" i="67"/>
  <c r="AD19" i="67"/>
  <c r="AE19" i="67"/>
  <c r="AF19" i="67"/>
  <c r="AG19" i="67"/>
  <c r="AI19" i="67"/>
  <c r="Z20" i="67"/>
  <c r="AA20" i="67"/>
  <c r="AB20" i="67"/>
  <c r="AC20" i="67"/>
  <c r="AD20" i="67"/>
  <c r="AE20" i="67"/>
  <c r="AF20" i="67"/>
  <c r="AG20" i="67"/>
  <c r="AI20" i="67"/>
  <c r="Z21" i="67"/>
  <c r="AA21" i="67"/>
  <c r="AB21" i="67"/>
  <c r="AC21" i="67"/>
  <c r="AD21" i="67"/>
  <c r="AE21" i="67"/>
  <c r="AF21" i="67"/>
  <c r="AG21" i="67"/>
  <c r="AI21" i="67"/>
  <c r="Z22" i="67"/>
  <c r="AA22" i="67"/>
  <c r="AB22" i="67"/>
  <c r="AC22" i="67"/>
  <c r="AD22" i="67"/>
  <c r="AE22" i="67"/>
  <c r="AF22" i="67"/>
  <c r="AG22" i="67"/>
  <c r="AI22" i="67"/>
  <c r="Z23" i="67"/>
  <c r="AA23" i="67"/>
  <c r="AB23" i="67"/>
  <c r="AC23" i="67"/>
  <c r="AD23" i="67"/>
  <c r="AE23" i="67"/>
  <c r="AF23" i="67"/>
  <c r="AG23" i="67"/>
  <c r="AI23" i="67"/>
  <c r="Z24" i="67"/>
  <c r="AA24" i="67"/>
  <c r="AB24" i="67"/>
  <c r="AC24" i="67"/>
  <c r="AD24" i="67"/>
  <c r="AE24" i="67"/>
  <c r="AF24" i="67"/>
  <c r="AG24" i="67"/>
  <c r="AI24" i="67"/>
  <c r="Z25" i="67"/>
  <c r="AA25" i="67"/>
  <c r="AB25" i="67"/>
  <c r="AC25" i="67"/>
  <c r="AD25" i="67"/>
  <c r="AE25" i="67"/>
  <c r="AF25" i="67"/>
  <c r="AG25" i="67"/>
  <c r="AI25" i="67"/>
  <c r="Z26" i="67"/>
  <c r="AA26" i="67"/>
  <c r="AB26" i="67"/>
  <c r="AC26" i="67"/>
  <c r="AD26" i="67"/>
  <c r="AE26" i="67"/>
  <c r="AF26" i="67"/>
  <c r="AG26" i="67"/>
  <c r="AI26" i="67"/>
  <c r="Z27" i="67"/>
  <c r="AA27" i="67"/>
  <c r="AB27" i="67"/>
  <c r="AC27" i="67"/>
  <c r="AD27" i="67"/>
  <c r="AE27" i="67"/>
  <c r="AF27" i="67"/>
  <c r="AG27" i="67"/>
  <c r="AI27" i="67"/>
  <c r="Z28" i="67"/>
  <c r="AA28" i="67"/>
  <c r="AB28" i="67"/>
  <c r="AC28" i="67"/>
  <c r="AD28" i="67"/>
  <c r="AE28" i="67"/>
  <c r="AF28" i="67"/>
  <c r="AG28" i="67"/>
  <c r="AI28" i="67"/>
  <c r="Z29" i="67"/>
  <c r="AA29" i="67"/>
  <c r="AB29" i="67"/>
  <c r="AC29" i="67"/>
  <c r="AD29" i="67"/>
  <c r="AE29" i="67"/>
  <c r="AF29" i="67"/>
  <c r="AG29" i="67"/>
  <c r="AI29" i="67"/>
  <c r="Z30" i="67"/>
  <c r="AA30" i="67"/>
  <c r="AB30" i="67"/>
  <c r="AC30" i="67"/>
  <c r="AD30" i="67"/>
  <c r="AE30" i="67"/>
  <c r="AF30" i="67"/>
  <c r="AG30" i="67"/>
  <c r="AI30" i="67"/>
  <c r="Z31" i="67"/>
  <c r="AA31" i="67"/>
  <c r="AB31" i="67"/>
  <c r="AC31" i="67"/>
  <c r="AD31" i="67"/>
  <c r="AE31" i="67"/>
  <c r="AF31" i="67"/>
  <c r="AG31" i="67"/>
  <c r="AI31" i="67"/>
  <c r="Z32" i="67"/>
  <c r="AA32" i="67"/>
  <c r="AB32" i="67"/>
  <c r="AC32" i="67"/>
  <c r="AD32" i="67"/>
  <c r="AE32" i="67"/>
  <c r="AF32" i="67"/>
  <c r="AG32" i="67"/>
  <c r="AI32" i="67"/>
  <c r="Z33" i="67"/>
  <c r="AA33" i="67"/>
  <c r="AB33" i="67"/>
  <c r="AC33" i="67"/>
  <c r="AD33" i="67"/>
  <c r="AE33" i="67"/>
  <c r="AF33" i="67"/>
  <c r="AG33" i="67"/>
  <c r="AI33" i="67"/>
  <c r="Z34" i="67"/>
  <c r="AA34" i="67"/>
  <c r="AB34" i="67"/>
  <c r="AC34" i="67"/>
  <c r="AD34" i="67"/>
  <c r="AE34" i="67"/>
  <c r="AF34" i="67"/>
  <c r="AG34" i="67"/>
  <c r="AI34" i="67"/>
  <c r="Z35" i="67"/>
  <c r="AA35" i="67"/>
  <c r="AB35" i="67"/>
  <c r="AC35" i="67"/>
  <c r="AD35" i="67"/>
  <c r="AE35" i="67"/>
  <c r="AF35" i="67"/>
  <c r="AG35" i="67"/>
  <c r="AI35" i="67"/>
  <c r="Z36" i="67"/>
  <c r="AA36" i="67"/>
  <c r="AB36" i="67"/>
  <c r="AC36" i="67"/>
  <c r="AD36" i="67"/>
  <c r="AE36" i="67"/>
  <c r="AF36" i="67"/>
  <c r="AG36" i="67"/>
  <c r="AI36" i="67"/>
  <c r="Z37" i="67"/>
  <c r="AA37" i="67"/>
  <c r="AB37" i="67"/>
  <c r="AC37" i="67"/>
  <c r="AD37" i="67"/>
  <c r="AE37" i="67"/>
  <c r="AF37" i="67"/>
  <c r="AG37" i="67"/>
  <c r="AI37" i="67"/>
  <c r="Z38" i="67"/>
  <c r="AA38" i="67"/>
  <c r="AB38" i="67"/>
  <c r="AC38" i="67"/>
  <c r="AD38" i="67"/>
  <c r="AE38" i="67"/>
  <c r="AF38" i="67"/>
  <c r="AG38" i="67"/>
  <c r="AI38" i="67"/>
  <c r="Z39" i="67"/>
  <c r="AA39" i="67"/>
  <c r="AB39" i="67"/>
  <c r="AC39" i="67"/>
  <c r="AD39" i="67"/>
  <c r="AE39" i="67"/>
  <c r="AF39" i="67"/>
  <c r="AG39" i="67"/>
  <c r="AI39" i="67"/>
  <c r="Z40" i="67"/>
  <c r="AA40" i="67"/>
  <c r="AB40" i="67"/>
  <c r="AC40" i="67"/>
  <c r="AD40" i="67"/>
  <c r="AE40" i="67"/>
  <c r="AF40" i="67"/>
  <c r="AG40" i="67"/>
  <c r="AI40" i="67"/>
  <c r="Z41" i="67"/>
  <c r="AA41" i="67"/>
  <c r="AB41" i="67"/>
  <c r="AC41" i="67"/>
  <c r="AD41" i="67"/>
  <c r="AE41" i="67"/>
  <c r="AF41" i="67"/>
  <c r="AG41" i="67"/>
  <c r="AI41" i="67"/>
  <c r="Z42" i="67"/>
  <c r="AA42" i="67"/>
  <c r="AB42" i="67"/>
  <c r="AC42" i="67"/>
  <c r="AD42" i="67"/>
  <c r="AE42" i="67"/>
  <c r="AF42" i="67"/>
  <c r="AG42" i="67"/>
  <c r="AI42" i="67"/>
  <c r="Z43" i="67"/>
  <c r="AA43" i="67"/>
  <c r="AB43" i="67"/>
  <c r="AC43" i="67"/>
  <c r="AD43" i="67"/>
  <c r="AE43" i="67"/>
  <c r="AF43" i="67"/>
  <c r="AG43" i="67"/>
  <c r="AI43" i="67"/>
  <c r="Z44" i="67"/>
  <c r="AA44" i="67"/>
  <c r="AB44" i="67"/>
  <c r="AC44" i="67"/>
  <c r="AD44" i="67"/>
  <c r="AE44" i="67"/>
  <c r="AF44" i="67"/>
  <c r="AG44" i="67"/>
  <c r="AI44" i="67"/>
  <c r="Z45" i="67"/>
  <c r="AA45" i="67"/>
  <c r="AB45" i="67"/>
  <c r="AC45" i="67"/>
  <c r="AD45" i="67"/>
  <c r="AE45" i="67"/>
  <c r="AF45" i="67"/>
  <c r="AG45" i="67"/>
  <c r="AI45" i="67"/>
  <c r="Z46" i="67"/>
  <c r="AA46" i="67"/>
  <c r="AB46" i="67"/>
  <c r="AC46" i="67"/>
  <c r="AD46" i="67"/>
  <c r="AE46" i="67"/>
  <c r="AF46" i="67"/>
  <c r="AG46" i="67"/>
  <c r="AI46" i="67"/>
  <c r="Z47" i="67"/>
  <c r="AA47" i="67"/>
  <c r="AB47" i="67"/>
  <c r="AC47" i="67"/>
  <c r="AD47" i="67"/>
  <c r="AE47" i="67"/>
  <c r="AF47" i="67"/>
  <c r="AG47" i="67"/>
  <c r="AI47" i="67"/>
  <c r="Z48" i="67"/>
  <c r="AA48" i="67"/>
  <c r="AB48" i="67"/>
  <c r="AC48" i="67"/>
  <c r="AD48" i="67"/>
  <c r="AE48" i="67"/>
  <c r="AF48" i="67"/>
  <c r="AG48" i="67"/>
  <c r="AI48" i="67"/>
  <c r="Z49" i="67"/>
  <c r="AA49" i="67"/>
  <c r="AB49" i="67"/>
  <c r="AC49" i="67"/>
  <c r="AD49" i="67"/>
  <c r="AE49" i="67"/>
  <c r="AF49" i="67"/>
  <c r="AG49" i="67"/>
  <c r="AI49" i="67"/>
  <c r="Z50" i="67"/>
  <c r="AA50" i="67"/>
  <c r="AB50" i="67"/>
  <c r="AC50" i="67"/>
  <c r="AD50" i="67"/>
  <c r="AE50" i="67"/>
  <c r="AF50" i="67"/>
  <c r="AG50" i="67"/>
  <c r="AI50" i="67"/>
  <c r="Z51" i="67"/>
  <c r="AA51" i="67"/>
  <c r="AB51" i="67"/>
  <c r="AC51" i="67"/>
  <c r="AD51" i="67"/>
  <c r="AE51" i="67"/>
  <c r="AF51" i="67"/>
  <c r="AG51" i="67"/>
  <c r="AI51" i="67"/>
  <c r="Z52" i="67"/>
  <c r="AA52" i="67"/>
  <c r="AB52" i="67"/>
  <c r="AC52" i="67"/>
  <c r="AD52" i="67"/>
  <c r="AE52" i="67"/>
  <c r="AF52" i="67"/>
  <c r="AG52" i="67"/>
  <c r="AI52" i="67"/>
  <c r="Z53" i="67"/>
  <c r="AA53" i="67"/>
  <c r="AB53" i="67"/>
  <c r="AC53" i="67"/>
  <c r="AD53" i="67"/>
  <c r="AE53" i="67"/>
  <c r="AF53" i="67"/>
  <c r="AG53" i="67"/>
  <c r="AI53" i="67"/>
  <c r="Z54" i="67"/>
  <c r="AA54" i="67"/>
  <c r="AB54" i="67"/>
  <c r="AC54" i="67"/>
  <c r="AD54" i="67"/>
  <c r="AE54" i="67"/>
  <c r="AF54" i="67"/>
  <c r="AG54" i="67"/>
  <c r="AI54" i="67"/>
  <c r="Z55" i="67"/>
  <c r="AA55" i="67"/>
  <c r="AB55" i="67"/>
  <c r="AC55" i="67"/>
  <c r="AD55" i="67"/>
  <c r="AE55" i="67"/>
  <c r="AF55" i="67"/>
  <c r="AG55" i="67"/>
  <c r="AI55" i="67"/>
  <c r="Z56" i="67"/>
  <c r="AA56" i="67"/>
  <c r="AB56" i="67"/>
  <c r="AC56" i="67"/>
  <c r="AD56" i="67"/>
  <c r="AE56" i="67"/>
  <c r="AF56" i="67"/>
  <c r="AG56" i="67"/>
  <c r="AI56" i="67"/>
  <c r="Z57" i="67"/>
  <c r="AA57" i="67"/>
  <c r="AB57" i="67"/>
  <c r="AC57" i="67"/>
  <c r="AD57" i="67"/>
  <c r="AE57" i="67"/>
  <c r="AF57" i="67"/>
  <c r="AG57" i="67"/>
  <c r="AI57" i="67"/>
  <c r="Z58" i="67"/>
  <c r="AA58" i="67"/>
  <c r="AB58" i="67"/>
  <c r="AC58" i="67"/>
  <c r="AD58" i="67"/>
  <c r="AE58" i="67"/>
  <c r="AF58" i="67"/>
  <c r="AG58" i="67"/>
  <c r="AI58" i="67"/>
  <c r="Z59" i="67"/>
  <c r="AA59" i="67"/>
  <c r="AB59" i="67"/>
  <c r="AC59" i="67"/>
  <c r="AD59" i="67"/>
  <c r="AE59" i="67"/>
  <c r="AF59" i="67"/>
  <c r="AG59" i="67"/>
  <c r="AI59" i="67"/>
  <c r="Z60" i="67"/>
  <c r="AA60" i="67"/>
  <c r="AB60" i="67"/>
  <c r="AC60" i="67"/>
  <c r="AD60" i="67"/>
  <c r="AE60" i="67"/>
  <c r="AF60" i="67"/>
  <c r="AG60" i="67"/>
  <c r="AI60" i="67"/>
  <c r="Z61" i="67"/>
  <c r="AA61" i="67"/>
  <c r="AB61" i="67"/>
  <c r="AC61" i="67"/>
  <c r="AD61" i="67"/>
  <c r="AE61" i="67"/>
  <c r="AF61" i="67"/>
  <c r="AG61" i="67"/>
  <c r="AI61" i="67"/>
  <c r="Z62" i="67"/>
  <c r="AA62" i="67"/>
  <c r="AB62" i="67"/>
  <c r="AC62" i="67"/>
  <c r="AD62" i="67"/>
  <c r="AE62" i="67"/>
  <c r="AF62" i="67"/>
  <c r="AG62" i="67"/>
  <c r="AI62" i="67"/>
  <c r="Z63" i="67"/>
  <c r="AA63" i="67"/>
  <c r="AB63" i="67"/>
  <c r="AC63" i="67"/>
  <c r="AD63" i="67"/>
  <c r="AE63" i="67"/>
  <c r="AF63" i="67"/>
  <c r="AG63" i="67"/>
  <c r="AI63" i="67"/>
  <c r="Z64" i="67"/>
  <c r="AA64" i="67"/>
  <c r="AB64" i="67"/>
  <c r="AC64" i="67"/>
  <c r="AD64" i="67"/>
  <c r="AE64" i="67"/>
  <c r="AF64" i="67"/>
  <c r="AG64" i="67"/>
  <c r="AI64" i="67"/>
  <c r="Z65" i="67"/>
  <c r="AA65" i="67"/>
  <c r="AB65" i="67"/>
  <c r="AC65" i="67"/>
  <c r="AD65" i="67"/>
  <c r="AE65" i="67"/>
  <c r="AF65" i="67"/>
  <c r="AG65" i="67"/>
  <c r="AI65" i="67"/>
  <c r="Z66" i="67"/>
  <c r="AA66" i="67"/>
  <c r="AB66" i="67"/>
  <c r="AC66" i="67"/>
  <c r="AD66" i="67"/>
  <c r="AE66" i="67"/>
  <c r="AF66" i="67"/>
  <c r="AG66" i="67"/>
  <c r="AI66" i="67"/>
  <c r="Z67" i="67"/>
  <c r="AA67" i="67"/>
  <c r="AB67" i="67"/>
  <c r="AC67" i="67"/>
  <c r="AD67" i="67"/>
  <c r="AE67" i="67"/>
  <c r="AF67" i="67"/>
  <c r="AG67" i="67"/>
  <c r="AI67" i="67"/>
  <c r="Z68" i="67"/>
  <c r="AA68" i="67"/>
  <c r="AB68" i="67"/>
  <c r="AC68" i="67"/>
  <c r="AD68" i="67"/>
  <c r="AE68" i="67"/>
  <c r="AF68" i="67"/>
  <c r="AG68" i="67"/>
  <c r="AI68" i="67"/>
  <c r="Z69" i="67"/>
  <c r="AA69" i="67"/>
  <c r="AB69" i="67"/>
  <c r="AC69" i="67"/>
  <c r="AD69" i="67"/>
  <c r="AE69" i="67"/>
  <c r="AF69" i="67"/>
  <c r="AG69" i="67"/>
  <c r="AI69" i="67"/>
  <c r="Z70" i="67"/>
  <c r="AA70" i="67"/>
  <c r="AB70" i="67"/>
  <c r="AC70" i="67"/>
  <c r="AD70" i="67"/>
  <c r="AE70" i="67"/>
  <c r="AF70" i="67"/>
  <c r="AG70" i="67"/>
  <c r="AI70" i="67"/>
  <c r="Z71" i="67"/>
  <c r="AA71" i="67"/>
  <c r="AB71" i="67"/>
  <c r="AC71" i="67"/>
  <c r="AD71" i="67"/>
  <c r="AE71" i="67"/>
  <c r="AF71" i="67"/>
  <c r="AG71" i="67"/>
  <c r="AI71" i="67"/>
  <c r="Z72" i="67"/>
  <c r="AA72" i="67"/>
  <c r="AB72" i="67"/>
  <c r="AC72" i="67"/>
  <c r="AD72" i="67"/>
  <c r="AE72" i="67"/>
  <c r="AF72" i="67"/>
  <c r="AG72" i="67"/>
  <c r="AI72" i="67"/>
  <c r="Z73" i="67"/>
  <c r="AA73" i="67"/>
  <c r="AB73" i="67"/>
  <c r="AC73" i="67"/>
  <c r="AD73" i="67"/>
  <c r="AE73" i="67"/>
  <c r="AF73" i="67"/>
  <c r="AG73" i="67"/>
  <c r="AI73" i="67"/>
  <c r="Z74" i="67"/>
  <c r="AA74" i="67"/>
  <c r="AB74" i="67"/>
  <c r="AC74" i="67"/>
  <c r="AD74" i="67"/>
  <c r="AE74" i="67"/>
  <c r="AF74" i="67"/>
  <c r="AG74" i="67"/>
  <c r="AI74" i="67"/>
  <c r="Z75" i="67"/>
  <c r="AA75" i="67"/>
  <c r="AB75" i="67"/>
  <c r="AC75" i="67"/>
  <c r="AD75" i="67"/>
  <c r="AE75" i="67"/>
  <c r="AF75" i="67"/>
  <c r="AG75" i="67"/>
  <c r="AI75" i="67"/>
  <c r="Z76" i="67"/>
  <c r="AA76" i="67"/>
  <c r="AB76" i="67"/>
  <c r="AC76" i="67"/>
  <c r="AD76" i="67"/>
  <c r="AE76" i="67"/>
  <c r="AF76" i="67"/>
  <c r="AG76" i="67"/>
  <c r="AI76" i="67"/>
  <c r="Z77" i="67"/>
  <c r="AA77" i="67"/>
  <c r="AB77" i="67"/>
  <c r="AC77" i="67"/>
  <c r="AD77" i="67"/>
  <c r="AE77" i="67"/>
  <c r="AF77" i="67"/>
  <c r="AG77" i="67"/>
  <c r="AI77" i="67"/>
  <c r="Z78" i="67"/>
  <c r="AA78" i="67"/>
  <c r="AB78" i="67"/>
  <c r="AC78" i="67"/>
  <c r="AD78" i="67"/>
  <c r="AE78" i="67"/>
  <c r="AF78" i="67"/>
  <c r="AG78" i="67"/>
  <c r="AI78" i="67"/>
  <c r="Z79" i="67"/>
  <c r="AA79" i="67"/>
  <c r="AB79" i="67"/>
  <c r="AC79" i="67"/>
  <c r="AD79" i="67"/>
  <c r="AE79" i="67"/>
  <c r="AF79" i="67"/>
  <c r="AG79" i="67"/>
  <c r="AI79" i="67"/>
  <c r="Z80" i="67"/>
  <c r="AA80" i="67"/>
  <c r="AB80" i="67"/>
  <c r="AC80" i="67"/>
  <c r="AD80" i="67"/>
  <c r="AE80" i="67"/>
  <c r="AF80" i="67"/>
  <c r="AG80" i="67"/>
  <c r="AI80" i="67"/>
  <c r="Z81" i="67"/>
  <c r="AA81" i="67"/>
  <c r="AB81" i="67"/>
  <c r="AC81" i="67"/>
  <c r="AD81" i="67"/>
  <c r="AE81" i="67"/>
  <c r="AF81" i="67"/>
  <c r="AG81" i="67"/>
  <c r="AI81" i="67"/>
  <c r="Z82" i="67"/>
  <c r="AA82" i="67"/>
  <c r="AB82" i="67"/>
  <c r="AC82" i="67"/>
  <c r="AD82" i="67"/>
  <c r="AE82" i="67"/>
  <c r="AF82" i="67"/>
  <c r="AG82" i="67"/>
  <c r="AI82" i="67"/>
  <c r="Z83" i="67"/>
  <c r="AA83" i="67"/>
  <c r="AB83" i="67"/>
  <c r="AC83" i="67"/>
  <c r="AD83" i="67"/>
  <c r="AE83" i="67"/>
  <c r="AF83" i="67"/>
  <c r="AG83" i="67"/>
  <c r="AI83" i="67"/>
  <c r="Z84" i="67"/>
  <c r="AA84" i="67"/>
  <c r="AB84" i="67"/>
  <c r="AC84" i="67"/>
  <c r="AD84" i="67"/>
  <c r="AE84" i="67"/>
  <c r="AF84" i="67"/>
  <c r="AG84" i="67"/>
  <c r="AI84" i="67"/>
  <c r="Z85" i="67"/>
  <c r="AA85" i="67"/>
  <c r="AB85" i="67"/>
  <c r="AC85" i="67"/>
  <c r="AD85" i="67"/>
  <c r="AE85" i="67"/>
  <c r="AF85" i="67"/>
  <c r="AG85" i="67"/>
  <c r="AI85" i="67"/>
  <c r="Z86" i="67"/>
  <c r="AA86" i="67"/>
  <c r="AB86" i="67"/>
  <c r="AC86" i="67"/>
  <c r="AD86" i="67"/>
  <c r="AE86" i="67"/>
  <c r="AF86" i="67"/>
  <c r="AG86" i="67"/>
  <c r="AI86" i="67"/>
  <c r="Z87" i="67"/>
  <c r="AA87" i="67"/>
  <c r="AB87" i="67"/>
  <c r="AC87" i="67"/>
  <c r="AD87" i="67"/>
  <c r="AE87" i="67"/>
  <c r="AF87" i="67"/>
  <c r="AG87" i="67"/>
  <c r="AI87" i="67"/>
  <c r="Z88" i="67"/>
  <c r="AA88" i="67"/>
  <c r="AB88" i="67"/>
  <c r="AC88" i="67"/>
  <c r="AD88" i="67"/>
  <c r="AE88" i="67"/>
  <c r="AF88" i="67"/>
  <c r="AG88" i="67"/>
  <c r="AI88" i="67"/>
  <c r="Z89" i="67"/>
  <c r="AA89" i="67"/>
  <c r="AB89" i="67"/>
  <c r="AC89" i="67"/>
  <c r="AD89" i="67"/>
  <c r="AE89" i="67"/>
  <c r="AF89" i="67"/>
  <c r="AG89" i="67"/>
  <c r="AI89" i="67"/>
  <c r="Z90" i="67"/>
  <c r="AA90" i="67"/>
  <c r="AB90" i="67"/>
  <c r="AC90" i="67"/>
  <c r="AD90" i="67"/>
  <c r="AE90" i="67"/>
  <c r="AF90" i="67"/>
  <c r="AG90" i="67"/>
  <c r="AI90" i="67"/>
  <c r="Z91" i="67"/>
  <c r="AA91" i="67"/>
  <c r="AB91" i="67"/>
  <c r="AC91" i="67"/>
  <c r="AD91" i="67"/>
  <c r="AE91" i="67"/>
  <c r="AF91" i="67"/>
  <c r="AG91" i="67"/>
  <c r="AI91" i="67"/>
  <c r="Z92" i="67"/>
  <c r="AA92" i="67"/>
  <c r="AB92" i="67"/>
  <c r="AC92" i="67"/>
  <c r="AD92" i="67"/>
  <c r="AE92" i="67"/>
  <c r="AF92" i="67"/>
  <c r="AG92" i="67"/>
  <c r="AI92" i="67"/>
  <c r="Z93" i="67"/>
  <c r="AA93" i="67"/>
  <c r="AB93" i="67"/>
  <c r="AC93" i="67"/>
  <c r="AD93" i="67"/>
  <c r="AE93" i="67"/>
  <c r="AF93" i="67"/>
  <c r="AG93" i="67"/>
  <c r="AI93" i="67"/>
  <c r="Z94" i="67"/>
  <c r="AA94" i="67"/>
  <c r="AB94" i="67"/>
  <c r="AC94" i="67"/>
  <c r="AD94" i="67"/>
  <c r="AE94" i="67"/>
  <c r="AF94" i="67"/>
  <c r="AG94" i="67"/>
  <c r="AI94" i="67"/>
  <c r="Z95" i="67"/>
  <c r="AA95" i="67"/>
  <c r="AB95" i="67"/>
  <c r="AC95" i="67"/>
  <c r="AD95" i="67"/>
  <c r="AE95" i="67"/>
  <c r="AF95" i="67"/>
  <c r="AG95" i="67"/>
  <c r="AI95" i="67"/>
  <c r="Z96" i="67"/>
  <c r="AA96" i="67"/>
  <c r="AB96" i="67"/>
  <c r="AC96" i="67"/>
  <c r="AD96" i="67"/>
  <c r="AE96" i="67"/>
  <c r="AF96" i="67"/>
  <c r="AG96" i="67"/>
  <c r="AI96" i="67"/>
  <c r="Z97" i="67"/>
  <c r="AA97" i="67"/>
  <c r="AB97" i="67"/>
  <c r="AC97" i="67"/>
  <c r="AD97" i="67"/>
  <c r="AE97" i="67"/>
  <c r="AF97" i="67"/>
  <c r="AG97" i="67"/>
  <c r="AI97" i="67"/>
  <c r="Z98" i="67"/>
  <c r="AA98" i="67"/>
  <c r="AB98" i="67"/>
  <c r="AC98" i="67"/>
  <c r="AD98" i="67"/>
  <c r="AE98" i="67"/>
  <c r="AF98" i="67"/>
  <c r="AG98" i="67"/>
  <c r="AI98" i="67"/>
  <c r="Z99" i="67"/>
  <c r="AA99" i="67"/>
  <c r="AB99" i="67"/>
  <c r="AC99" i="67"/>
  <c r="AD99" i="67"/>
  <c r="AE99" i="67"/>
  <c r="AF99" i="67"/>
  <c r="AG99" i="67"/>
  <c r="AI99" i="67"/>
  <c r="Z100" i="67"/>
  <c r="AA100" i="67"/>
  <c r="AB100" i="67"/>
  <c r="AC100" i="67"/>
  <c r="AD100" i="67"/>
  <c r="AE100" i="67"/>
  <c r="AF100" i="67"/>
  <c r="AG100" i="67"/>
  <c r="AI100" i="67"/>
  <c r="Z101" i="67"/>
  <c r="AA101" i="67"/>
  <c r="AB101" i="67"/>
  <c r="AC101" i="67"/>
  <c r="AD101" i="67"/>
  <c r="AE101" i="67"/>
  <c r="AF101" i="67"/>
  <c r="AG101" i="67"/>
  <c r="AI101" i="67"/>
  <c r="Z102" i="67"/>
  <c r="AA102" i="67"/>
  <c r="AB102" i="67"/>
  <c r="AC102" i="67"/>
  <c r="AD102" i="67"/>
  <c r="AE102" i="67"/>
  <c r="AF102" i="67"/>
  <c r="AG102" i="67"/>
  <c r="AI102" i="67"/>
  <c r="Z103" i="67"/>
  <c r="AA103" i="67"/>
  <c r="AB103" i="67"/>
  <c r="AC103" i="67"/>
  <c r="AD103" i="67"/>
  <c r="AE103" i="67"/>
  <c r="AF103" i="67"/>
  <c r="AG103" i="67"/>
  <c r="AI103" i="67"/>
  <c r="Z104" i="67"/>
  <c r="AA104" i="67"/>
  <c r="AB104" i="67"/>
  <c r="AC104" i="67"/>
  <c r="AD104" i="67"/>
  <c r="AE104" i="67"/>
  <c r="AF104" i="67"/>
  <c r="AG104" i="67"/>
  <c r="AI104" i="67"/>
  <c r="Z105" i="67"/>
  <c r="AA105" i="67"/>
  <c r="AB105" i="67"/>
  <c r="AC105" i="67"/>
  <c r="AD105" i="67"/>
  <c r="AE105" i="67"/>
  <c r="AF105" i="67"/>
  <c r="AG105" i="67"/>
  <c r="AI105" i="67"/>
  <c r="Z106" i="67"/>
  <c r="AA106" i="67"/>
  <c r="AB106" i="67"/>
  <c r="AC106" i="67"/>
  <c r="AD106" i="67"/>
  <c r="AE106" i="67"/>
  <c r="AF106" i="67"/>
  <c r="AG106" i="67"/>
  <c r="AI106" i="67"/>
  <c r="Z107" i="67"/>
  <c r="AA107" i="67"/>
  <c r="AB107" i="67"/>
  <c r="AC107" i="67"/>
  <c r="AD107" i="67"/>
  <c r="AE107" i="67"/>
  <c r="AF107" i="67"/>
  <c r="AG107" i="67"/>
  <c r="AI107" i="67"/>
  <c r="Z108" i="67"/>
  <c r="AA108" i="67"/>
  <c r="AB108" i="67"/>
  <c r="AC108" i="67"/>
  <c r="AD108" i="67"/>
  <c r="AE108" i="67"/>
  <c r="AF108" i="67"/>
  <c r="AG108" i="67"/>
  <c r="AI108" i="67"/>
  <c r="Z109" i="67"/>
  <c r="AA109" i="67"/>
  <c r="AB109" i="67"/>
  <c r="AC109" i="67"/>
  <c r="AD109" i="67"/>
  <c r="AE109" i="67"/>
  <c r="AF109" i="67"/>
  <c r="AG109" i="67"/>
  <c r="AI109" i="67"/>
  <c r="Z110" i="67"/>
  <c r="AA110" i="67"/>
  <c r="AB110" i="67"/>
  <c r="AC110" i="67"/>
  <c r="AD110" i="67"/>
  <c r="AE110" i="67"/>
  <c r="AF110" i="67"/>
  <c r="AG110" i="67"/>
  <c r="AI110" i="67"/>
  <c r="Z111" i="67"/>
  <c r="AA111" i="67"/>
  <c r="AB111" i="67"/>
  <c r="AC111" i="67"/>
  <c r="AD111" i="67"/>
  <c r="AE111" i="67"/>
  <c r="AF111" i="67"/>
  <c r="AG111" i="67"/>
  <c r="AI111" i="67"/>
  <c r="AA12" i="67"/>
  <c r="AB12" i="67"/>
  <c r="AC12" i="67"/>
  <c r="AD12" i="67"/>
  <c r="AE12" i="67"/>
  <c r="AF12" i="67"/>
  <c r="AG12" i="67"/>
  <c r="AJ12" i="80"/>
  <c r="AK12" i="80"/>
  <c r="AJ13" i="80"/>
  <c r="AK13" i="80"/>
  <c r="AJ14" i="80"/>
  <c r="AK14" i="80"/>
  <c r="AJ15" i="80"/>
  <c r="AK15" i="80"/>
  <c r="AJ16" i="80"/>
  <c r="AK16" i="80"/>
  <c r="AJ17" i="80"/>
  <c r="AK17" i="80"/>
  <c r="AJ18" i="80"/>
  <c r="AK18" i="80"/>
  <c r="AJ19" i="80"/>
  <c r="AK19" i="80"/>
  <c r="AJ20" i="80"/>
  <c r="AK20" i="80"/>
  <c r="AJ21" i="80"/>
  <c r="AK21" i="80"/>
  <c r="AJ22" i="80"/>
  <c r="AK22" i="80"/>
  <c r="AJ23" i="80"/>
  <c r="AK23" i="80"/>
  <c r="AJ24" i="80"/>
  <c r="AK24" i="80"/>
  <c r="AJ25" i="80"/>
  <c r="AK25" i="80"/>
  <c r="AJ26" i="80"/>
  <c r="AK26" i="80"/>
  <c r="AJ27" i="80"/>
  <c r="AK27" i="80"/>
  <c r="AJ28" i="80"/>
  <c r="AK28" i="80"/>
  <c r="AJ29" i="80"/>
  <c r="AK29" i="80"/>
  <c r="AJ30" i="80"/>
  <c r="AK30" i="80"/>
  <c r="AJ31" i="80"/>
  <c r="AK31" i="80"/>
  <c r="AJ32" i="80"/>
  <c r="AK32" i="80"/>
  <c r="AJ33" i="80"/>
  <c r="AK33" i="80"/>
  <c r="AJ34" i="80"/>
  <c r="AK34" i="80"/>
  <c r="AJ35" i="80"/>
  <c r="AK35" i="80"/>
  <c r="AJ36" i="80"/>
  <c r="AK36" i="80"/>
  <c r="AJ37" i="80"/>
  <c r="AK37" i="80"/>
  <c r="AJ38" i="80"/>
  <c r="AK38" i="80"/>
  <c r="AJ39" i="80"/>
  <c r="AK39" i="80"/>
  <c r="AJ40" i="80"/>
  <c r="AK40" i="80"/>
  <c r="AJ41" i="80"/>
  <c r="AK41" i="80"/>
  <c r="AJ42" i="80"/>
  <c r="AK42" i="80"/>
  <c r="AJ43" i="80"/>
  <c r="AK43" i="80"/>
  <c r="AJ44" i="80"/>
  <c r="AK44" i="80"/>
  <c r="AJ45" i="80"/>
  <c r="AK45" i="80"/>
  <c r="AJ46" i="80"/>
  <c r="AK46" i="80"/>
  <c r="AJ47" i="80"/>
  <c r="AK47" i="80"/>
  <c r="AJ48" i="80"/>
  <c r="AK48" i="80"/>
  <c r="AJ49" i="80"/>
  <c r="AK49" i="80"/>
  <c r="AJ50" i="80"/>
  <c r="AK50" i="80"/>
  <c r="AJ51" i="80"/>
  <c r="AK51" i="80"/>
  <c r="AJ52" i="80"/>
  <c r="AK52" i="80"/>
  <c r="AJ53" i="80"/>
  <c r="AK53" i="80"/>
  <c r="AJ54" i="80"/>
  <c r="AK54" i="80"/>
  <c r="AJ55" i="80"/>
  <c r="AK55" i="80"/>
  <c r="AJ56" i="80"/>
  <c r="AK56" i="80"/>
  <c r="AJ57" i="80"/>
  <c r="AK57" i="80"/>
  <c r="AJ58" i="80"/>
  <c r="AK58" i="80"/>
  <c r="AJ59" i="80"/>
  <c r="AK59" i="80"/>
  <c r="AJ60" i="80"/>
  <c r="AK60" i="80"/>
  <c r="AJ61" i="80"/>
  <c r="AK61" i="80"/>
  <c r="AJ62" i="80"/>
  <c r="AK62" i="80"/>
  <c r="AJ63" i="80"/>
  <c r="AK63" i="80"/>
  <c r="AJ64" i="80"/>
  <c r="AK64" i="80"/>
  <c r="AJ65" i="80"/>
  <c r="AK65" i="80"/>
  <c r="AJ66" i="80"/>
  <c r="AK66" i="80"/>
  <c r="AJ67" i="80"/>
  <c r="AK67" i="80"/>
  <c r="AJ68" i="80"/>
  <c r="AK68" i="80"/>
  <c r="AJ69" i="80"/>
  <c r="AK69" i="80"/>
  <c r="AJ70" i="80"/>
  <c r="AK70" i="80"/>
  <c r="AJ71" i="80"/>
  <c r="AK71" i="80"/>
  <c r="AJ72" i="80"/>
  <c r="AK72" i="80"/>
  <c r="AJ73" i="80"/>
  <c r="AK73" i="80"/>
  <c r="AJ74" i="80"/>
  <c r="AK74" i="80"/>
  <c r="AJ75" i="80"/>
  <c r="AK75" i="80"/>
  <c r="AJ76" i="80"/>
  <c r="AK76" i="80"/>
  <c r="AJ77" i="80"/>
  <c r="AK77" i="80"/>
  <c r="AJ78" i="80"/>
  <c r="AK78" i="80"/>
  <c r="AJ79" i="80"/>
  <c r="AK79" i="80"/>
  <c r="AJ80" i="80"/>
  <c r="AK80" i="80"/>
  <c r="AJ81" i="80"/>
  <c r="AK81" i="80"/>
  <c r="AJ82" i="80"/>
  <c r="AK82" i="80"/>
  <c r="AJ83" i="80"/>
  <c r="AK83" i="80"/>
  <c r="AJ84" i="80"/>
  <c r="AK84" i="80"/>
  <c r="AJ85" i="80"/>
  <c r="AK85" i="80"/>
  <c r="AJ86" i="80"/>
  <c r="AK86" i="80"/>
  <c r="AJ87" i="80"/>
  <c r="AK87" i="80"/>
  <c r="AJ88" i="80"/>
  <c r="AK88" i="80"/>
  <c r="AJ89" i="80"/>
  <c r="AK89" i="80"/>
  <c r="AJ90" i="80"/>
  <c r="AK90" i="80"/>
  <c r="AJ91" i="80"/>
  <c r="AK91" i="80"/>
  <c r="AJ92" i="80"/>
  <c r="AK92" i="80"/>
  <c r="AJ93" i="80"/>
  <c r="AK93" i="80"/>
  <c r="AJ94" i="80"/>
  <c r="AK94" i="80"/>
  <c r="AJ95" i="80"/>
  <c r="AK95" i="80"/>
  <c r="AJ96" i="80"/>
  <c r="AK96" i="80"/>
  <c r="AJ97" i="80"/>
  <c r="AK97" i="80"/>
  <c r="AJ98" i="80"/>
  <c r="AK98" i="80"/>
  <c r="AJ99" i="80"/>
  <c r="AK99" i="80"/>
  <c r="AJ100" i="80"/>
  <c r="AK100" i="80"/>
  <c r="AJ101" i="80"/>
  <c r="AK101" i="80"/>
  <c r="AJ102" i="80"/>
  <c r="AK102" i="80"/>
  <c r="AJ103" i="80"/>
  <c r="AK103" i="80"/>
  <c r="AJ104" i="80"/>
  <c r="AK104" i="80"/>
  <c r="AJ105" i="80"/>
  <c r="AK105" i="80"/>
  <c r="AJ106" i="80"/>
  <c r="AK106" i="80"/>
  <c r="AJ107" i="80"/>
  <c r="AK107" i="80"/>
  <c r="AJ108" i="80"/>
  <c r="AK108" i="80"/>
  <c r="AJ109" i="80"/>
  <c r="AK109" i="80"/>
  <c r="AJ110" i="80"/>
  <c r="AK110" i="80"/>
  <c r="AJ111" i="80"/>
  <c r="AK111" i="80"/>
  <c r="Z13" i="80"/>
  <c r="AA13" i="80"/>
  <c r="AB13" i="80"/>
  <c r="AC13" i="80"/>
  <c r="AD13" i="80"/>
  <c r="AE13" i="80"/>
  <c r="AF13" i="80"/>
  <c r="AG13" i="80"/>
  <c r="AH13" i="80"/>
  <c r="AI13" i="80"/>
  <c r="Z14" i="80"/>
  <c r="AA14" i="80"/>
  <c r="AB14" i="80"/>
  <c r="AC14" i="80"/>
  <c r="AD14" i="80"/>
  <c r="AE14" i="80"/>
  <c r="AF14" i="80"/>
  <c r="AG14" i="80"/>
  <c r="AH14" i="80"/>
  <c r="AI14" i="80"/>
  <c r="Z15" i="80"/>
  <c r="AA15" i="80"/>
  <c r="AB15" i="80"/>
  <c r="AC15" i="80"/>
  <c r="AD15" i="80"/>
  <c r="AE15" i="80"/>
  <c r="AF15" i="80"/>
  <c r="AG15" i="80"/>
  <c r="AH15" i="80"/>
  <c r="AI15" i="80"/>
  <c r="Z16" i="80"/>
  <c r="AA16" i="80"/>
  <c r="AB16" i="80"/>
  <c r="AC16" i="80"/>
  <c r="AD16" i="80"/>
  <c r="AE16" i="80"/>
  <c r="AF16" i="80"/>
  <c r="AG16" i="80"/>
  <c r="AH16" i="80"/>
  <c r="AI16" i="80"/>
  <c r="Z17" i="80"/>
  <c r="AA17" i="80"/>
  <c r="AB17" i="80"/>
  <c r="AC17" i="80"/>
  <c r="AD17" i="80"/>
  <c r="AE17" i="80"/>
  <c r="AF17" i="80"/>
  <c r="AG17" i="80"/>
  <c r="AH17" i="80"/>
  <c r="AI17" i="80"/>
  <c r="Z18" i="80"/>
  <c r="AA18" i="80"/>
  <c r="AB18" i="80"/>
  <c r="AC18" i="80"/>
  <c r="AD18" i="80"/>
  <c r="AE18" i="80"/>
  <c r="AF18" i="80"/>
  <c r="AG18" i="80"/>
  <c r="AH18" i="80"/>
  <c r="AI18" i="80"/>
  <c r="Z19" i="80"/>
  <c r="AA19" i="80"/>
  <c r="AB19" i="80"/>
  <c r="AC19" i="80"/>
  <c r="AD19" i="80"/>
  <c r="AE19" i="80"/>
  <c r="AF19" i="80"/>
  <c r="AG19" i="80"/>
  <c r="AH19" i="80"/>
  <c r="AI19" i="80"/>
  <c r="Z20" i="80"/>
  <c r="AA20" i="80"/>
  <c r="AB20" i="80"/>
  <c r="AC20" i="80"/>
  <c r="AD20" i="80"/>
  <c r="AE20" i="80"/>
  <c r="AF20" i="80"/>
  <c r="AG20" i="80"/>
  <c r="AH20" i="80"/>
  <c r="AI20" i="80"/>
  <c r="Z21" i="80"/>
  <c r="AA21" i="80"/>
  <c r="AB21" i="80"/>
  <c r="AC21" i="80"/>
  <c r="AD21" i="80"/>
  <c r="AE21" i="80"/>
  <c r="AF21" i="80"/>
  <c r="AG21" i="80"/>
  <c r="AH21" i="80"/>
  <c r="AI21" i="80"/>
  <c r="Z22" i="80"/>
  <c r="AA22" i="80"/>
  <c r="AB22" i="80"/>
  <c r="AC22" i="80"/>
  <c r="AD22" i="80"/>
  <c r="AE22" i="80"/>
  <c r="AF22" i="80"/>
  <c r="AG22" i="80"/>
  <c r="AH22" i="80"/>
  <c r="AI22" i="80"/>
  <c r="Z23" i="80"/>
  <c r="AA23" i="80"/>
  <c r="AB23" i="80"/>
  <c r="AC23" i="80"/>
  <c r="AD23" i="80"/>
  <c r="AE23" i="80"/>
  <c r="AF23" i="80"/>
  <c r="AG23" i="80"/>
  <c r="AH23" i="80"/>
  <c r="AI23" i="80"/>
  <c r="Z24" i="80"/>
  <c r="AA24" i="80"/>
  <c r="AB24" i="80"/>
  <c r="AC24" i="80"/>
  <c r="AD24" i="80"/>
  <c r="AE24" i="80"/>
  <c r="AF24" i="80"/>
  <c r="AG24" i="80"/>
  <c r="AH24" i="80"/>
  <c r="AI24" i="80"/>
  <c r="Z25" i="80"/>
  <c r="AA25" i="80"/>
  <c r="AB25" i="80"/>
  <c r="AC25" i="80"/>
  <c r="AD25" i="80"/>
  <c r="AE25" i="80"/>
  <c r="AF25" i="80"/>
  <c r="AG25" i="80"/>
  <c r="AH25" i="80"/>
  <c r="AI25" i="80"/>
  <c r="Z26" i="80"/>
  <c r="AA26" i="80"/>
  <c r="AB26" i="80"/>
  <c r="AC26" i="80"/>
  <c r="AD26" i="80"/>
  <c r="AE26" i="80"/>
  <c r="AF26" i="80"/>
  <c r="AG26" i="80"/>
  <c r="AH26" i="80"/>
  <c r="AI26" i="80"/>
  <c r="Z27" i="80"/>
  <c r="AA27" i="80"/>
  <c r="AB27" i="80"/>
  <c r="AC27" i="80"/>
  <c r="AD27" i="80"/>
  <c r="AE27" i="80"/>
  <c r="AF27" i="80"/>
  <c r="AG27" i="80"/>
  <c r="AH27" i="80"/>
  <c r="AI27" i="80"/>
  <c r="Z28" i="80"/>
  <c r="AA28" i="80"/>
  <c r="AB28" i="80"/>
  <c r="AC28" i="80"/>
  <c r="AD28" i="80"/>
  <c r="AE28" i="80"/>
  <c r="AF28" i="80"/>
  <c r="AG28" i="80"/>
  <c r="AH28" i="80"/>
  <c r="AI28" i="80"/>
  <c r="Z29" i="80"/>
  <c r="AA29" i="80"/>
  <c r="AB29" i="80"/>
  <c r="AC29" i="80"/>
  <c r="AD29" i="80"/>
  <c r="AE29" i="80"/>
  <c r="AF29" i="80"/>
  <c r="AG29" i="80"/>
  <c r="AH29" i="80"/>
  <c r="AI29" i="80"/>
  <c r="Z30" i="80"/>
  <c r="AA30" i="80"/>
  <c r="AB30" i="80"/>
  <c r="AC30" i="80"/>
  <c r="AD30" i="80"/>
  <c r="AE30" i="80"/>
  <c r="AF30" i="80"/>
  <c r="AG30" i="80"/>
  <c r="AH30" i="80"/>
  <c r="AI30" i="80"/>
  <c r="Z31" i="80"/>
  <c r="AA31" i="80"/>
  <c r="AB31" i="80"/>
  <c r="AC31" i="80"/>
  <c r="AD31" i="80"/>
  <c r="AE31" i="80"/>
  <c r="AF31" i="80"/>
  <c r="AG31" i="80"/>
  <c r="AH31" i="80"/>
  <c r="AI31" i="80"/>
  <c r="Z32" i="80"/>
  <c r="AA32" i="80"/>
  <c r="AB32" i="80"/>
  <c r="AC32" i="80"/>
  <c r="AD32" i="80"/>
  <c r="AE32" i="80"/>
  <c r="AF32" i="80"/>
  <c r="AG32" i="80"/>
  <c r="AH32" i="80"/>
  <c r="AI32" i="80"/>
  <c r="Z33" i="80"/>
  <c r="AA33" i="80"/>
  <c r="AB33" i="80"/>
  <c r="AC33" i="80"/>
  <c r="AD33" i="80"/>
  <c r="AE33" i="80"/>
  <c r="AF33" i="80"/>
  <c r="AG33" i="80"/>
  <c r="AH33" i="80"/>
  <c r="AI33" i="80"/>
  <c r="Z34" i="80"/>
  <c r="AA34" i="80"/>
  <c r="AB34" i="80"/>
  <c r="AC34" i="80"/>
  <c r="AD34" i="80"/>
  <c r="AE34" i="80"/>
  <c r="AF34" i="80"/>
  <c r="AG34" i="80"/>
  <c r="AH34" i="80"/>
  <c r="AI34" i="80"/>
  <c r="Z35" i="80"/>
  <c r="AA35" i="80"/>
  <c r="AB35" i="80"/>
  <c r="AC35" i="80"/>
  <c r="AD35" i="80"/>
  <c r="AE35" i="80"/>
  <c r="AF35" i="80"/>
  <c r="AG35" i="80"/>
  <c r="AH35" i="80"/>
  <c r="AI35" i="80"/>
  <c r="Z36" i="80"/>
  <c r="AA36" i="80"/>
  <c r="AB36" i="80"/>
  <c r="AC36" i="80"/>
  <c r="AD36" i="80"/>
  <c r="AE36" i="80"/>
  <c r="AF36" i="80"/>
  <c r="AG36" i="80"/>
  <c r="AH36" i="80"/>
  <c r="AI36" i="80"/>
  <c r="Z37" i="80"/>
  <c r="AA37" i="80"/>
  <c r="AB37" i="80"/>
  <c r="AC37" i="80"/>
  <c r="AD37" i="80"/>
  <c r="AE37" i="80"/>
  <c r="AF37" i="80"/>
  <c r="AG37" i="80"/>
  <c r="AH37" i="80"/>
  <c r="AI37" i="80"/>
  <c r="Z38" i="80"/>
  <c r="AA38" i="80"/>
  <c r="AB38" i="80"/>
  <c r="AC38" i="80"/>
  <c r="AD38" i="80"/>
  <c r="AE38" i="80"/>
  <c r="AF38" i="80"/>
  <c r="AG38" i="80"/>
  <c r="AH38" i="80"/>
  <c r="AI38" i="80"/>
  <c r="Z39" i="80"/>
  <c r="AA39" i="80"/>
  <c r="AB39" i="80"/>
  <c r="AC39" i="80"/>
  <c r="AD39" i="80"/>
  <c r="AE39" i="80"/>
  <c r="AF39" i="80"/>
  <c r="AG39" i="80"/>
  <c r="AH39" i="80"/>
  <c r="AI39" i="80"/>
  <c r="Z40" i="80"/>
  <c r="AA40" i="80"/>
  <c r="AB40" i="80"/>
  <c r="AC40" i="80"/>
  <c r="AD40" i="80"/>
  <c r="AE40" i="80"/>
  <c r="AF40" i="80"/>
  <c r="AG40" i="80"/>
  <c r="AH40" i="80"/>
  <c r="AI40" i="80"/>
  <c r="Z41" i="80"/>
  <c r="AA41" i="80"/>
  <c r="AB41" i="80"/>
  <c r="AC41" i="80"/>
  <c r="AD41" i="80"/>
  <c r="AE41" i="80"/>
  <c r="AF41" i="80"/>
  <c r="AG41" i="80"/>
  <c r="AH41" i="80"/>
  <c r="AI41" i="80"/>
  <c r="Z42" i="80"/>
  <c r="AA42" i="80"/>
  <c r="AB42" i="80"/>
  <c r="AC42" i="80"/>
  <c r="AD42" i="80"/>
  <c r="AE42" i="80"/>
  <c r="AF42" i="80"/>
  <c r="AG42" i="80"/>
  <c r="AH42" i="80"/>
  <c r="AI42" i="80"/>
  <c r="Z43" i="80"/>
  <c r="AA43" i="80"/>
  <c r="AB43" i="80"/>
  <c r="AC43" i="80"/>
  <c r="AD43" i="80"/>
  <c r="AE43" i="80"/>
  <c r="AF43" i="80"/>
  <c r="AG43" i="80"/>
  <c r="AH43" i="80"/>
  <c r="AI43" i="80"/>
  <c r="Z44" i="80"/>
  <c r="AA44" i="80"/>
  <c r="AB44" i="80"/>
  <c r="AC44" i="80"/>
  <c r="AD44" i="80"/>
  <c r="AE44" i="80"/>
  <c r="AF44" i="80"/>
  <c r="AG44" i="80"/>
  <c r="AH44" i="80"/>
  <c r="AI44" i="80"/>
  <c r="Z45" i="80"/>
  <c r="AA45" i="80"/>
  <c r="AB45" i="80"/>
  <c r="AC45" i="80"/>
  <c r="AD45" i="80"/>
  <c r="AE45" i="80"/>
  <c r="AF45" i="80"/>
  <c r="AG45" i="80"/>
  <c r="AH45" i="80"/>
  <c r="AI45" i="80"/>
  <c r="Z46" i="80"/>
  <c r="AA46" i="80"/>
  <c r="AB46" i="80"/>
  <c r="AC46" i="80"/>
  <c r="AD46" i="80"/>
  <c r="AE46" i="80"/>
  <c r="AF46" i="80"/>
  <c r="AG46" i="80"/>
  <c r="AH46" i="80"/>
  <c r="AI46" i="80"/>
  <c r="Z47" i="80"/>
  <c r="AA47" i="80"/>
  <c r="AB47" i="80"/>
  <c r="AC47" i="80"/>
  <c r="AD47" i="80"/>
  <c r="AE47" i="80"/>
  <c r="AF47" i="80"/>
  <c r="AG47" i="80"/>
  <c r="AH47" i="80"/>
  <c r="AI47" i="80"/>
  <c r="Z48" i="80"/>
  <c r="AA48" i="80"/>
  <c r="AB48" i="80"/>
  <c r="AC48" i="80"/>
  <c r="AD48" i="80"/>
  <c r="AE48" i="80"/>
  <c r="AF48" i="80"/>
  <c r="AG48" i="80"/>
  <c r="AH48" i="80"/>
  <c r="AI48" i="80"/>
  <c r="Z49" i="80"/>
  <c r="AA49" i="80"/>
  <c r="AB49" i="80"/>
  <c r="AC49" i="80"/>
  <c r="AD49" i="80"/>
  <c r="AE49" i="80"/>
  <c r="AF49" i="80"/>
  <c r="AG49" i="80"/>
  <c r="AH49" i="80"/>
  <c r="AI49" i="80"/>
  <c r="Z50" i="80"/>
  <c r="AA50" i="80"/>
  <c r="AB50" i="80"/>
  <c r="AC50" i="80"/>
  <c r="AD50" i="80"/>
  <c r="AE50" i="80"/>
  <c r="AF50" i="80"/>
  <c r="AG50" i="80"/>
  <c r="AH50" i="80"/>
  <c r="AI50" i="80"/>
  <c r="Z51" i="80"/>
  <c r="AA51" i="80"/>
  <c r="AB51" i="80"/>
  <c r="AC51" i="80"/>
  <c r="AD51" i="80"/>
  <c r="AE51" i="80"/>
  <c r="AF51" i="80"/>
  <c r="AG51" i="80"/>
  <c r="AH51" i="80"/>
  <c r="AI51" i="80"/>
  <c r="Z52" i="80"/>
  <c r="AA52" i="80"/>
  <c r="AB52" i="80"/>
  <c r="AC52" i="80"/>
  <c r="AD52" i="80"/>
  <c r="AE52" i="80"/>
  <c r="AF52" i="80"/>
  <c r="AG52" i="80"/>
  <c r="AH52" i="80"/>
  <c r="AI52" i="80"/>
  <c r="Z53" i="80"/>
  <c r="AA53" i="80"/>
  <c r="AB53" i="80"/>
  <c r="AC53" i="80"/>
  <c r="AD53" i="80"/>
  <c r="AE53" i="80"/>
  <c r="AF53" i="80"/>
  <c r="AG53" i="80"/>
  <c r="AH53" i="80"/>
  <c r="AI53" i="80"/>
  <c r="Z54" i="80"/>
  <c r="AA54" i="80"/>
  <c r="AB54" i="80"/>
  <c r="AC54" i="80"/>
  <c r="AD54" i="80"/>
  <c r="AE54" i="80"/>
  <c r="AF54" i="80"/>
  <c r="AG54" i="80"/>
  <c r="AH54" i="80"/>
  <c r="AI54" i="80"/>
  <c r="Z55" i="80"/>
  <c r="AA55" i="80"/>
  <c r="AB55" i="80"/>
  <c r="AC55" i="80"/>
  <c r="AD55" i="80"/>
  <c r="AE55" i="80"/>
  <c r="AF55" i="80"/>
  <c r="AG55" i="80"/>
  <c r="AH55" i="80"/>
  <c r="AI55" i="80"/>
  <c r="Z56" i="80"/>
  <c r="AA56" i="80"/>
  <c r="AB56" i="80"/>
  <c r="AC56" i="80"/>
  <c r="AD56" i="80"/>
  <c r="AE56" i="80"/>
  <c r="AF56" i="80"/>
  <c r="AG56" i="80"/>
  <c r="AH56" i="80"/>
  <c r="AI56" i="80"/>
  <c r="Z57" i="80"/>
  <c r="AA57" i="80"/>
  <c r="AB57" i="80"/>
  <c r="AC57" i="80"/>
  <c r="AD57" i="80"/>
  <c r="AE57" i="80"/>
  <c r="AF57" i="80"/>
  <c r="AG57" i="80"/>
  <c r="AH57" i="80"/>
  <c r="AI57" i="80"/>
  <c r="Z58" i="80"/>
  <c r="AA58" i="80"/>
  <c r="AB58" i="80"/>
  <c r="AC58" i="80"/>
  <c r="AD58" i="80"/>
  <c r="AE58" i="80"/>
  <c r="AF58" i="80"/>
  <c r="AG58" i="80"/>
  <c r="AH58" i="80"/>
  <c r="AI58" i="80"/>
  <c r="Z59" i="80"/>
  <c r="AA59" i="80"/>
  <c r="AB59" i="80"/>
  <c r="AC59" i="80"/>
  <c r="AD59" i="80"/>
  <c r="AE59" i="80"/>
  <c r="AF59" i="80"/>
  <c r="AG59" i="80"/>
  <c r="AH59" i="80"/>
  <c r="AI59" i="80"/>
  <c r="Z60" i="80"/>
  <c r="AA60" i="80"/>
  <c r="AB60" i="80"/>
  <c r="AC60" i="80"/>
  <c r="AD60" i="80"/>
  <c r="AE60" i="80"/>
  <c r="AF60" i="80"/>
  <c r="AG60" i="80"/>
  <c r="AH60" i="80"/>
  <c r="AI60" i="80"/>
  <c r="Z61" i="80"/>
  <c r="AA61" i="80"/>
  <c r="AB61" i="80"/>
  <c r="AC61" i="80"/>
  <c r="AD61" i="80"/>
  <c r="AE61" i="80"/>
  <c r="AF61" i="80"/>
  <c r="AG61" i="80"/>
  <c r="AH61" i="80"/>
  <c r="AI61" i="80"/>
  <c r="Z62" i="80"/>
  <c r="AA62" i="80"/>
  <c r="AB62" i="80"/>
  <c r="AC62" i="80"/>
  <c r="AD62" i="80"/>
  <c r="AE62" i="80"/>
  <c r="AF62" i="80"/>
  <c r="AG62" i="80"/>
  <c r="AH62" i="80"/>
  <c r="AI62" i="80"/>
  <c r="Z63" i="80"/>
  <c r="AA63" i="80"/>
  <c r="AB63" i="80"/>
  <c r="AC63" i="80"/>
  <c r="AD63" i="80"/>
  <c r="AE63" i="80"/>
  <c r="AF63" i="80"/>
  <c r="AG63" i="80"/>
  <c r="AH63" i="80"/>
  <c r="AI63" i="80"/>
  <c r="Z64" i="80"/>
  <c r="AA64" i="80"/>
  <c r="AB64" i="80"/>
  <c r="AC64" i="80"/>
  <c r="AD64" i="80"/>
  <c r="AE64" i="80"/>
  <c r="AF64" i="80"/>
  <c r="AG64" i="80"/>
  <c r="AH64" i="80"/>
  <c r="AI64" i="80"/>
  <c r="Z65" i="80"/>
  <c r="AA65" i="80"/>
  <c r="AB65" i="80"/>
  <c r="AC65" i="80"/>
  <c r="AD65" i="80"/>
  <c r="AE65" i="80"/>
  <c r="AF65" i="80"/>
  <c r="AG65" i="80"/>
  <c r="AH65" i="80"/>
  <c r="AI65" i="80"/>
  <c r="Z66" i="80"/>
  <c r="AA66" i="80"/>
  <c r="AB66" i="80"/>
  <c r="AC66" i="80"/>
  <c r="AD66" i="80"/>
  <c r="AE66" i="80"/>
  <c r="AF66" i="80"/>
  <c r="AG66" i="80"/>
  <c r="AH66" i="80"/>
  <c r="AI66" i="80"/>
  <c r="Z67" i="80"/>
  <c r="AA67" i="80"/>
  <c r="AB67" i="80"/>
  <c r="AC67" i="80"/>
  <c r="AD67" i="80"/>
  <c r="AE67" i="80"/>
  <c r="AF67" i="80"/>
  <c r="AG67" i="80"/>
  <c r="AH67" i="80"/>
  <c r="AI67" i="80"/>
  <c r="Z68" i="80"/>
  <c r="AA68" i="80"/>
  <c r="AB68" i="80"/>
  <c r="AC68" i="80"/>
  <c r="AD68" i="80"/>
  <c r="AE68" i="80"/>
  <c r="AF68" i="80"/>
  <c r="AG68" i="80"/>
  <c r="AH68" i="80"/>
  <c r="AI68" i="80"/>
  <c r="Z69" i="80"/>
  <c r="AA69" i="80"/>
  <c r="AB69" i="80"/>
  <c r="AC69" i="80"/>
  <c r="AD69" i="80"/>
  <c r="AE69" i="80"/>
  <c r="AF69" i="80"/>
  <c r="AG69" i="80"/>
  <c r="AH69" i="80"/>
  <c r="AI69" i="80"/>
  <c r="Z70" i="80"/>
  <c r="AA70" i="80"/>
  <c r="AB70" i="80"/>
  <c r="AC70" i="80"/>
  <c r="AD70" i="80"/>
  <c r="AE70" i="80"/>
  <c r="AF70" i="80"/>
  <c r="AG70" i="80"/>
  <c r="AH70" i="80"/>
  <c r="AI70" i="80"/>
  <c r="Z71" i="80"/>
  <c r="AA71" i="80"/>
  <c r="AB71" i="80"/>
  <c r="AC71" i="80"/>
  <c r="AD71" i="80"/>
  <c r="AE71" i="80"/>
  <c r="AF71" i="80"/>
  <c r="AG71" i="80"/>
  <c r="AH71" i="80"/>
  <c r="AI71" i="80"/>
  <c r="Z72" i="80"/>
  <c r="AA72" i="80"/>
  <c r="AB72" i="80"/>
  <c r="AC72" i="80"/>
  <c r="AD72" i="80"/>
  <c r="AE72" i="80"/>
  <c r="AF72" i="80"/>
  <c r="AG72" i="80"/>
  <c r="AH72" i="80"/>
  <c r="AI72" i="80"/>
  <c r="Z73" i="80"/>
  <c r="AA73" i="80"/>
  <c r="AB73" i="80"/>
  <c r="AC73" i="80"/>
  <c r="AD73" i="80"/>
  <c r="AE73" i="80"/>
  <c r="AF73" i="80"/>
  <c r="AG73" i="80"/>
  <c r="AH73" i="80"/>
  <c r="AI73" i="80"/>
  <c r="Z74" i="80"/>
  <c r="AA74" i="80"/>
  <c r="AB74" i="80"/>
  <c r="AC74" i="80"/>
  <c r="AD74" i="80"/>
  <c r="AE74" i="80"/>
  <c r="AF74" i="80"/>
  <c r="AG74" i="80"/>
  <c r="AH74" i="80"/>
  <c r="AI74" i="80"/>
  <c r="Z75" i="80"/>
  <c r="AA75" i="80"/>
  <c r="AB75" i="80"/>
  <c r="AC75" i="80"/>
  <c r="AD75" i="80"/>
  <c r="AE75" i="80"/>
  <c r="AF75" i="80"/>
  <c r="AG75" i="80"/>
  <c r="AH75" i="80"/>
  <c r="AI75" i="80"/>
  <c r="Z76" i="80"/>
  <c r="AA76" i="80"/>
  <c r="AB76" i="80"/>
  <c r="AC76" i="80"/>
  <c r="AD76" i="80"/>
  <c r="AE76" i="80"/>
  <c r="AF76" i="80"/>
  <c r="AG76" i="80"/>
  <c r="AH76" i="80"/>
  <c r="AI76" i="80"/>
  <c r="Z77" i="80"/>
  <c r="AA77" i="80"/>
  <c r="AB77" i="80"/>
  <c r="AC77" i="80"/>
  <c r="AD77" i="80"/>
  <c r="AE77" i="80"/>
  <c r="AF77" i="80"/>
  <c r="AG77" i="80"/>
  <c r="AH77" i="80"/>
  <c r="AI77" i="80"/>
  <c r="Z78" i="80"/>
  <c r="AA78" i="80"/>
  <c r="AB78" i="80"/>
  <c r="AC78" i="80"/>
  <c r="AD78" i="80"/>
  <c r="AE78" i="80"/>
  <c r="AF78" i="80"/>
  <c r="AG78" i="80"/>
  <c r="AH78" i="80"/>
  <c r="AI78" i="80"/>
  <c r="Z79" i="80"/>
  <c r="AA79" i="80"/>
  <c r="AB79" i="80"/>
  <c r="AC79" i="80"/>
  <c r="AD79" i="80"/>
  <c r="AE79" i="80"/>
  <c r="AF79" i="80"/>
  <c r="AG79" i="80"/>
  <c r="AH79" i="80"/>
  <c r="AI79" i="80"/>
  <c r="Z80" i="80"/>
  <c r="AA80" i="80"/>
  <c r="AB80" i="80"/>
  <c r="AC80" i="80"/>
  <c r="AD80" i="80"/>
  <c r="AE80" i="80"/>
  <c r="AF80" i="80"/>
  <c r="AG80" i="80"/>
  <c r="AH80" i="80"/>
  <c r="AI80" i="80"/>
  <c r="Z81" i="80"/>
  <c r="AA81" i="80"/>
  <c r="AB81" i="80"/>
  <c r="AC81" i="80"/>
  <c r="AD81" i="80"/>
  <c r="AE81" i="80"/>
  <c r="AF81" i="80"/>
  <c r="AG81" i="80"/>
  <c r="AH81" i="80"/>
  <c r="AI81" i="80"/>
  <c r="Z82" i="80"/>
  <c r="AA82" i="80"/>
  <c r="AB82" i="80"/>
  <c r="AC82" i="80"/>
  <c r="AD82" i="80"/>
  <c r="AE82" i="80"/>
  <c r="AF82" i="80"/>
  <c r="AG82" i="80"/>
  <c r="AH82" i="80"/>
  <c r="AI82" i="80"/>
  <c r="Z83" i="80"/>
  <c r="AA83" i="80"/>
  <c r="AB83" i="80"/>
  <c r="AC83" i="80"/>
  <c r="AD83" i="80"/>
  <c r="AE83" i="80"/>
  <c r="AF83" i="80"/>
  <c r="AG83" i="80"/>
  <c r="AH83" i="80"/>
  <c r="AI83" i="80"/>
  <c r="Z84" i="80"/>
  <c r="AA84" i="80"/>
  <c r="AB84" i="80"/>
  <c r="AC84" i="80"/>
  <c r="AD84" i="80"/>
  <c r="AE84" i="80"/>
  <c r="AF84" i="80"/>
  <c r="AG84" i="80"/>
  <c r="AH84" i="80"/>
  <c r="AI84" i="80"/>
  <c r="Z85" i="80"/>
  <c r="AA85" i="80"/>
  <c r="AB85" i="80"/>
  <c r="AC85" i="80"/>
  <c r="AD85" i="80"/>
  <c r="AE85" i="80"/>
  <c r="AF85" i="80"/>
  <c r="AG85" i="80"/>
  <c r="AH85" i="80"/>
  <c r="AI85" i="80"/>
  <c r="Z86" i="80"/>
  <c r="AA86" i="80"/>
  <c r="AB86" i="80"/>
  <c r="AC86" i="80"/>
  <c r="AD86" i="80"/>
  <c r="AE86" i="80"/>
  <c r="AF86" i="80"/>
  <c r="AG86" i="80"/>
  <c r="AH86" i="80"/>
  <c r="AI86" i="80"/>
  <c r="Z87" i="80"/>
  <c r="AA87" i="80"/>
  <c r="AB87" i="80"/>
  <c r="AC87" i="80"/>
  <c r="AD87" i="80"/>
  <c r="AE87" i="80"/>
  <c r="AF87" i="80"/>
  <c r="AG87" i="80"/>
  <c r="AH87" i="80"/>
  <c r="AI87" i="80"/>
  <c r="Z88" i="80"/>
  <c r="AA88" i="80"/>
  <c r="AB88" i="80"/>
  <c r="AC88" i="80"/>
  <c r="AD88" i="80"/>
  <c r="AE88" i="80"/>
  <c r="AF88" i="80"/>
  <c r="AG88" i="80"/>
  <c r="AH88" i="80"/>
  <c r="AI88" i="80"/>
  <c r="Z89" i="80"/>
  <c r="AA89" i="80"/>
  <c r="AB89" i="80"/>
  <c r="AC89" i="80"/>
  <c r="AD89" i="80"/>
  <c r="AE89" i="80"/>
  <c r="AF89" i="80"/>
  <c r="AG89" i="80"/>
  <c r="AH89" i="80"/>
  <c r="AI89" i="80"/>
  <c r="Z90" i="80"/>
  <c r="AA90" i="80"/>
  <c r="AB90" i="80"/>
  <c r="AC90" i="80"/>
  <c r="AD90" i="80"/>
  <c r="AE90" i="80"/>
  <c r="AF90" i="80"/>
  <c r="AG90" i="80"/>
  <c r="AH90" i="80"/>
  <c r="AI90" i="80"/>
  <c r="Z91" i="80"/>
  <c r="AA91" i="80"/>
  <c r="AB91" i="80"/>
  <c r="AC91" i="80"/>
  <c r="AD91" i="80"/>
  <c r="AE91" i="80"/>
  <c r="AF91" i="80"/>
  <c r="AG91" i="80"/>
  <c r="AH91" i="80"/>
  <c r="AI91" i="80"/>
  <c r="Z92" i="80"/>
  <c r="AA92" i="80"/>
  <c r="AB92" i="80"/>
  <c r="AC92" i="80"/>
  <c r="AD92" i="80"/>
  <c r="AE92" i="80"/>
  <c r="AF92" i="80"/>
  <c r="AG92" i="80"/>
  <c r="AH92" i="80"/>
  <c r="AI92" i="80"/>
  <c r="Z93" i="80"/>
  <c r="AA93" i="80"/>
  <c r="AB93" i="80"/>
  <c r="AC93" i="80"/>
  <c r="AD93" i="80"/>
  <c r="AE93" i="80"/>
  <c r="AF93" i="80"/>
  <c r="AG93" i="80"/>
  <c r="AH93" i="80"/>
  <c r="AI93" i="80"/>
  <c r="Z94" i="80"/>
  <c r="AA94" i="80"/>
  <c r="AB94" i="80"/>
  <c r="AC94" i="80"/>
  <c r="AD94" i="80"/>
  <c r="AE94" i="80"/>
  <c r="AF94" i="80"/>
  <c r="AG94" i="80"/>
  <c r="AH94" i="80"/>
  <c r="AI94" i="80"/>
  <c r="Z95" i="80"/>
  <c r="AA95" i="80"/>
  <c r="AB95" i="80"/>
  <c r="AC95" i="80"/>
  <c r="AD95" i="80"/>
  <c r="AE95" i="80"/>
  <c r="AF95" i="80"/>
  <c r="AG95" i="80"/>
  <c r="AH95" i="80"/>
  <c r="AI95" i="80"/>
  <c r="Z96" i="80"/>
  <c r="AA96" i="80"/>
  <c r="AB96" i="80"/>
  <c r="AC96" i="80"/>
  <c r="AD96" i="80"/>
  <c r="AE96" i="80"/>
  <c r="AF96" i="80"/>
  <c r="AG96" i="80"/>
  <c r="AH96" i="80"/>
  <c r="AI96" i="80"/>
  <c r="Z97" i="80"/>
  <c r="AA97" i="80"/>
  <c r="AB97" i="80"/>
  <c r="AC97" i="80"/>
  <c r="AD97" i="80"/>
  <c r="AE97" i="80"/>
  <c r="AF97" i="80"/>
  <c r="AG97" i="80"/>
  <c r="AH97" i="80"/>
  <c r="AI97" i="80"/>
  <c r="Z98" i="80"/>
  <c r="AA98" i="80"/>
  <c r="AB98" i="80"/>
  <c r="AC98" i="80"/>
  <c r="AD98" i="80"/>
  <c r="AE98" i="80"/>
  <c r="AF98" i="80"/>
  <c r="AG98" i="80"/>
  <c r="AH98" i="80"/>
  <c r="AI98" i="80"/>
  <c r="Z99" i="80"/>
  <c r="AA99" i="80"/>
  <c r="AB99" i="80"/>
  <c r="AC99" i="80"/>
  <c r="AD99" i="80"/>
  <c r="AE99" i="80"/>
  <c r="AF99" i="80"/>
  <c r="AG99" i="80"/>
  <c r="AH99" i="80"/>
  <c r="AI99" i="80"/>
  <c r="Z100" i="80"/>
  <c r="AA100" i="80"/>
  <c r="AB100" i="80"/>
  <c r="AC100" i="80"/>
  <c r="AD100" i="80"/>
  <c r="AE100" i="80"/>
  <c r="AF100" i="80"/>
  <c r="AG100" i="80"/>
  <c r="AH100" i="80"/>
  <c r="AI100" i="80"/>
  <c r="Z101" i="80"/>
  <c r="AA101" i="80"/>
  <c r="AB101" i="80"/>
  <c r="AC101" i="80"/>
  <c r="AD101" i="80"/>
  <c r="AE101" i="80"/>
  <c r="AF101" i="80"/>
  <c r="AG101" i="80"/>
  <c r="AH101" i="80"/>
  <c r="AI101" i="80"/>
  <c r="Z102" i="80"/>
  <c r="AA102" i="80"/>
  <c r="AB102" i="80"/>
  <c r="AC102" i="80"/>
  <c r="AD102" i="80"/>
  <c r="AE102" i="80"/>
  <c r="AF102" i="80"/>
  <c r="AG102" i="80"/>
  <c r="AH102" i="80"/>
  <c r="AI102" i="80"/>
  <c r="Z103" i="80"/>
  <c r="AA103" i="80"/>
  <c r="AB103" i="80"/>
  <c r="AC103" i="80"/>
  <c r="AD103" i="80"/>
  <c r="AE103" i="80"/>
  <c r="AF103" i="80"/>
  <c r="AG103" i="80"/>
  <c r="AH103" i="80"/>
  <c r="AI103" i="80"/>
  <c r="Z104" i="80"/>
  <c r="AA104" i="80"/>
  <c r="AB104" i="80"/>
  <c r="AC104" i="80"/>
  <c r="AD104" i="80"/>
  <c r="AE104" i="80"/>
  <c r="AF104" i="80"/>
  <c r="AG104" i="80"/>
  <c r="AH104" i="80"/>
  <c r="AI104" i="80"/>
  <c r="Z105" i="80"/>
  <c r="AA105" i="80"/>
  <c r="AB105" i="80"/>
  <c r="AC105" i="80"/>
  <c r="AD105" i="80"/>
  <c r="AE105" i="80"/>
  <c r="AF105" i="80"/>
  <c r="AG105" i="80"/>
  <c r="AH105" i="80"/>
  <c r="AI105" i="80"/>
  <c r="Z106" i="80"/>
  <c r="AA106" i="80"/>
  <c r="AB106" i="80"/>
  <c r="AC106" i="80"/>
  <c r="AD106" i="80"/>
  <c r="AE106" i="80"/>
  <c r="AF106" i="80"/>
  <c r="AG106" i="80"/>
  <c r="AH106" i="80"/>
  <c r="AI106" i="80"/>
  <c r="Z107" i="80"/>
  <c r="AA107" i="80"/>
  <c r="AB107" i="80"/>
  <c r="AC107" i="80"/>
  <c r="AD107" i="80"/>
  <c r="AE107" i="80"/>
  <c r="AF107" i="80"/>
  <c r="AG107" i="80"/>
  <c r="AH107" i="80"/>
  <c r="AI107" i="80"/>
  <c r="Z108" i="80"/>
  <c r="AA108" i="80"/>
  <c r="AB108" i="80"/>
  <c r="AC108" i="80"/>
  <c r="AD108" i="80"/>
  <c r="AE108" i="80"/>
  <c r="AF108" i="80"/>
  <c r="AG108" i="80"/>
  <c r="AH108" i="80"/>
  <c r="AI108" i="80"/>
  <c r="Z109" i="80"/>
  <c r="AA109" i="80"/>
  <c r="AB109" i="80"/>
  <c r="AC109" i="80"/>
  <c r="AD109" i="80"/>
  <c r="AE109" i="80"/>
  <c r="AF109" i="80"/>
  <c r="AG109" i="80"/>
  <c r="AH109" i="80"/>
  <c r="AI109" i="80"/>
  <c r="Z110" i="80"/>
  <c r="AA110" i="80"/>
  <c r="AB110" i="80"/>
  <c r="AC110" i="80"/>
  <c r="AD110" i="80"/>
  <c r="AE110" i="80"/>
  <c r="AF110" i="80"/>
  <c r="AG110" i="80"/>
  <c r="AH110" i="80"/>
  <c r="AI110" i="80"/>
  <c r="Z111" i="80"/>
  <c r="AA111" i="80"/>
  <c r="AB111" i="80"/>
  <c r="AC111" i="80"/>
  <c r="AD111" i="80"/>
  <c r="AE111" i="80"/>
  <c r="AF111" i="80"/>
  <c r="AG111" i="80"/>
  <c r="AH111" i="80"/>
  <c r="AI111" i="80"/>
  <c r="AC12" i="80"/>
  <c r="AD12" i="80"/>
  <c r="AE12" i="80"/>
  <c r="AF12" i="80"/>
  <c r="I8" i="88" s="1"/>
  <c r="AG12" i="80"/>
  <c r="AH12" i="80"/>
  <c r="AI12" i="80"/>
  <c r="K8" i="88"/>
  <c r="H8" i="88"/>
  <c r="N7" i="88" a="1"/>
  <c r="N7" i="88" s="1"/>
  <c r="K7" i="88"/>
  <c r="J7" i="88"/>
  <c r="O7" i="88" s="1"/>
  <c r="I7" i="88"/>
  <c r="H7" i="88"/>
  <c r="F7" i="88"/>
  <c r="L7" i="88" s="1"/>
  <c r="K6" i="88"/>
  <c r="AS12" i="67" l="1"/>
  <c r="AS13" i="67"/>
  <c r="AP12" i="67"/>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6" i="51"/>
  <c r="E38" i="77" l="1"/>
  <c r="E39" i="77"/>
  <c r="E40" i="77"/>
  <c r="E41" i="77"/>
  <c r="E37" i="77"/>
  <c r="E43" i="77"/>
  <c r="E12" i="77" l="1"/>
  <c r="E10" i="77"/>
  <c r="E11" i="77"/>
  <c r="E9" i="77"/>
  <c r="V111" i="80" l="1" a="1"/>
  <c r="V111" i="80" s="1"/>
  <c r="W111" i="80" s="1" a="1"/>
  <c r="W111" i="80" s="1"/>
  <c r="V110" i="80" a="1"/>
  <c r="V110" i="80" s="1"/>
  <c r="W110" i="80" s="1" a="1"/>
  <c r="W110" i="80" s="1"/>
  <c r="V109" i="80" a="1"/>
  <c r="V109" i="80" s="1"/>
  <c r="W109" i="80" s="1" a="1"/>
  <c r="W109" i="80" s="1"/>
  <c r="V108" i="80" a="1"/>
  <c r="V108" i="80" s="1"/>
  <c r="W108" i="80" s="1" a="1"/>
  <c r="W108" i="80" s="1"/>
  <c r="V107" i="80" a="1"/>
  <c r="V107" i="80" s="1"/>
  <c r="W107" i="80" s="1" a="1"/>
  <c r="W107" i="80" s="1"/>
  <c r="V106" i="80" a="1"/>
  <c r="V106" i="80" s="1"/>
  <c r="W106" i="80" s="1" a="1"/>
  <c r="W106" i="80" s="1"/>
  <c r="V105" i="80" a="1"/>
  <c r="V105" i="80" s="1"/>
  <c r="W105" i="80" s="1" a="1"/>
  <c r="W105" i="80" s="1"/>
  <c r="V104" i="80" a="1"/>
  <c r="V104" i="80" s="1"/>
  <c r="W104" i="80" s="1" a="1"/>
  <c r="W104" i="80" s="1"/>
  <c r="V103" i="80" a="1"/>
  <c r="V103" i="80" s="1"/>
  <c r="W103" i="80" s="1" a="1"/>
  <c r="W103" i="80" s="1"/>
  <c r="V102" i="80" a="1"/>
  <c r="V102" i="80" s="1"/>
  <c r="W102" i="80" s="1" a="1"/>
  <c r="W102" i="80" s="1"/>
  <c r="X102" i="80" s="1"/>
  <c r="V101" i="80" a="1"/>
  <c r="V101" i="80" s="1"/>
  <c r="W101" i="80" s="1" a="1"/>
  <c r="W101" i="80" s="1"/>
  <c r="V100" i="80" a="1"/>
  <c r="V100" i="80" s="1"/>
  <c r="W100" i="80" s="1" a="1"/>
  <c r="W100" i="80" s="1"/>
  <c r="V99" i="80" a="1"/>
  <c r="V99" i="80" s="1"/>
  <c r="V98" i="80" a="1"/>
  <c r="V98" i="80" s="1"/>
  <c r="W98" i="80" s="1" a="1"/>
  <c r="W98" i="80" s="1"/>
  <c r="X98" i="80" s="1"/>
  <c r="V97" i="80" a="1"/>
  <c r="V97" i="80" s="1"/>
  <c r="W97" i="80" s="1" a="1"/>
  <c r="W97" i="80" s="1"/>
  <c r="X97" i="80" s="1"/>
  <c r="V96" i="80" a="1"/>
  <c r="V96" i="80" s="1"/>
  <c r="W96" i="80" s="1" a="1"/>
  <c r="W96" i="80" s="1"/>
  <c r="X96" i="80" s="1"/>
  <c r="V95" i="80" a="1"/>
  <c r="V95" i="80" s="1"/>
  <c r="W95" i="80" s="1" a="1"/>
  <c r="W95" i="80" s="1"/>
  <c r="V94" i="80" a="1"/>
  <c r="V94" i="80" s="1"/>
  <c r="W94" i="80" s="1" a="1"/>
  <c r="W94" i="80" s="1"/>
  <c r="V93" i="80" a="1"/>
  <c r="V93" i="80" s="1"/>
  <c r="W93" i="80" s="1" a="1"/>
  <c r="W93" i="80" s="1"/>
  <c r="X93" i="80" s="1"/>
  <c r="V92" i="80" a="1"/>
  <c r="V92" i="80" s="1"/>
  <c r="W92" i="80" s="1" a="1"/>
  <c r="W92" i="80" s="1"/>
  <c r="X92" i="80" s="1"/>
  <c r="V91" i="80" a="1"/>
  <c r="V91" i="80" s="1"/>
  <c r="W91" i="80" s="1" a="1"/>
  <c r="W91" i="80" s="1"/>
  <c r="X91" i="80" s="1"/>
  <c r="V90" i="80" a="1"/>
  <c r="V90" i="80" s="1"/>
  <c r="W90" i="80" s="1" a="1"/>
  <c r="W90" i="80" s="1"/>
  <c r="V89" i="80" a="1"/>
  <c r="V89" i="80" s="1"/>
  <c r="W89" i="80" s="1" a="1"/>
  <c r="W89" i="80" s="1"/>
  <c r="V88" i="80" a="1"/>
  <c r="V88" i="80" s="1"/>
  <c r="W88" i="80" s="1" a="1"/>
  <c r="W88" i="80" s="1"/>
  <c r="V87" i="80" a="1"/>
  <c r="V87" i="80" s="1"/>
  <c r="W87" i="80" s="1" a="1"/>
  <c r="W87" i="80" s="1"/>
  <c r="V86" i="80" a="1"/>
  <c r="V86" i="80" s="1"/>
  <c r="W86" i="80" s="1" a="1"/>
  <c r="W86" i="80" s="1"/>
  <c r="X86" i="80" s="1"/>
  <c r="V85" i="80" a="1"/>
  <c r="V85" i="80" s="1"/>
  <c r="W85" i="80" s="1" a="1"/>
  <c r="W85" i="80" s="1"/>
  <c r="V84" i="80" a="1"/>
  <c r="V84" i="80" s="1"/>
  <c r="W84" i="80" s="1" a="1"/>
  <c r="W84" i="80" s="1"/>
  <c r="V83" i="80" a="1"/>
  <c r="V83" i="80" s="1"/>
  <c r="W83" i="80" s="1" a="1"/>
  <c r="W83" i="80" s="1"/>
  <c r="X83" i="80" s="1"/>
  <c r="V82" i="80" a="1"/>
  <c r="V82" i="80" s="1"/>
  <c r="V81" i="80" a="1"/>
  <c r="V81" i="80" s="1"/>
  <c r="W81" i="80" s="1" a="1"/>
  <c r="W81" i="80" s="1"/>
  <c r="X81" i="80" s="1"/>
  <c r="V80" i="80" a="1"/>
  <c r="V80" i="80" s="1"/>
  <c r="W80" i="80" s="1" a="1"/>
  <c r="W80" i="80" s="1"/>
  <c r="V79" i="80" a="1"/>
  <c r="V79" i="80" s="1"/>
  <c r="V78" i="80" a="1"/>
  <c r="V78" i="80" s="1"/>
  <c r="W78" i="80" s="1" a="1"/>
  <c r="W78" i="80" s="1"/>
  <c r="X78" i="80" s="1"/>
  <c r="V77" i="80" a="1"/>
  <c r="V77" i="80" s="1"/>
  <c r="W77" i="80" s="1" a="1"/>
  <c r="W77" i="80" s="1"/>
  <c r="V76" i="80" a="1"/>
  <c r="V76" i="80" s="1"/>
  <c r="W76" i="80" s="1" a="1"/>
  <c r="W76" i="80" s="1"/>
  <c r="X76" i="80" s="1"/>
  <c r="V75" i="80" a="1"/>
  <c r="V75" i="80" s="1"/>
  <c r="W75" i="80" s="1" a="1"/>
  <c r="W75" i="80" s="1"/>
  <c r="V74" i="80" a="1"/>
  <c r="V74" i="80" s="1"/>
  <c r="W74" i="80" s="1" a="1"/>
  <c r="W74" i="80" s="1"/>
  <c r="X74" i="80" s="1"/>
  <c r="V73" i="80" a="1"/>
  <c r="V73" i="80" s="1"/>
  <c r="W73" i="80" s="1" a="1"/>
  <c r="W73" i="80" s="1"/>
  <c r="V72" i="80" a="1"/>
  <c r="V72" i="80" s="1"/>
  <c r="W72" i="80" s="1" a="1"/>
  <c r="W72" i="80" s="1"/>
  <c r="X72" i="80" s="1"/>
  <c r="V71" i="80" a="1"/>
  <c r="V71" i="80" s="1"/>
  <c r="V70" i="80" a="1"/>
  <c r="V70" i="80" s="1"/>
  <c r="W70" i="80" s="1" a="1"/>
  <c r="W70" i="80" s="1"/>
  <c r="X70" i="80" s="1"/>
  <c r="V69" i="80" a="1"/>
  <c r="V69" i="80" s="1"/>
  <c r="W69" i="80" s="1" a="1"/>
  <c r="W69" i="80" s="1"/>
  <c r="V68" i="80" a="1"/>
  <c r="V68" i="80" s="1"/>
  <c r="W68" i="80" s="1" a="1"/>
  <c r="W68" i="80" s="1"/>
  <c r="V67" i="80" a="1"/>
  <c r="V67" i="80" s="1"/>
  <c r="W67" i="80" s="1" a="1"/>
  <c r="W67" i="80" s="1"/>
  <c r="V66" i="80" a="1"/>
  <c r="V66" i="80" s="1"/>
  <c r="W66" i="80" s="1" a="1"/>
  <c r="W66" i="80" s="1"/>
  <c r="V65" i="80" a="1"/>
  <c r="V65" i="80" s="1"/>
  <c r="W65" i="80" s="1" a="1"/>
  <c r="W65" i="80" s="1"/>
  <c r="V64" i="80" a="1"/>
  <c r="V64" i="80" s="1"/>
  <c r="W64" i="80" s="1" a="1"/>
  <c r="W64" i="80" s="1"/>
  <c r="V63" i="80" a="1"/>
  <c r="V63" i="80" s="1"/>
  <c r="W63" i="80" s="1" a="1"/>
  <c r="W63" i="80" s="1"/>
  <c r="X63" i="80" s="1"/>
  <c r="V62" i="80" a="1"/>
  <c r="V62" i="80" s="1"/>
  <c r="W62" i="80" s="1" a="1"/>
  <c r="W62" i="80" s="1"/>
  <c r="V61" i="80" a="1"/>
  <c r="V61" i="80" s="1"/>
  <c r="W61" i="80" s="1" a="1"/>
  <c r="W61" i="80" s="1"/>
  <c r="V60" i="80" a="1"/>
  <c r="V60" i="80" s="1"/>
  <c r="W60" i="80" s="1" a="1"/>
  <c r="W60" i="80" s="1"/>
  <c r="V59" i="80" a="1"/>
  <c r="V59" i="80" s="1"/>
  <c r="W59" i="80" s="1" a="1"/>
  <c r="W59" i="80" s="1"/>
  <c r="V58" i="80" a="1"/>
  <c r="V58" i="80" s="1"/>
  <c r="W58" i="80" s="1" a="1"/>
  <c r="W58" i="80" s="1"/>
  <c r="V57" i="80" a="1"/>
  <c r="V57" i="80" s="1"/>
  <c r="W57" i="80" s="1" a="1"/>
  <c r="W57" i="80" s="1"/>
  <c r="V56" i="80" a="1"/>
  <c r="V56" i="80" s="1"/>
  <c r="W56" i="80" s="1" a="1"/>
  <c r="W56" i="80" s="1"/>
  <c r="V55" i="80" a="1"/>
  <c r="V55" i="80" s="1"/>
  <c r="W55" i="80" s="1" a="1"/>
  <c r="W55" i="80" s="1"/>
  <c r="X55" i="80" s="1"/>
  <c r="V54" i="80" a="1"/>
  <c r="V54" i="80" s="1"/>
  <c r="W54" i="80" s="1" a="1"/>
  <c r="W54" i="80" s="1"/>
  <c r="X54" i="80" s="1"/>
  <c r="V53" i="80" a="1"/>
  <c r="V53" i="80" s="1"/>
  <c r="W53" i="80" s="1" a="1"/>
  <c r="W53" i="80" s="1"/>
  <c r="V52" i="80" a="1"/>
  <c r="V52" i="80" s="1"/>
  <c r="W52" i="80" s="1" a="1"/>
  <c r="W52" i="80" s="1"/>
  <c r="X52" i="80" s="1"/>
  <c r="V51" i="80" a="1"/>
  <c r="V51" i="80" s="1"/>
  <c r="W51" i="80" s="1" a="1"/>
  <c r="W51" i="80" s="1"/>
  <c r="V50" i="80" a="1"/>
  <c r="V50" i="80" s="1"/>
  <c r="W50" i="80" s="1" a="1"/>
  <c r="W50" i="80" s="1"/>
  <c r="X50" i="80" s="1"/>
  <c r="V49" i="80" a="1"/>
  <c r="V49" i="80" s="1"/>
  <c r="W49" i="80" s="1" a="1"/>
  <c r="W49" i="80" s="1"/>
  <c r="X49" i="80" s="1"/>
  <c r="V48" i="80" a="1"/>
  <c r="V48" i="80" s="1"/>
  <c r="W48" i="80" s="1" a="1"/>
  <c r="W48" i="80" s="1"/>
  <c r="V47" i="80" a="1"/>
  <c r="V47" i="80" s="1"/>
  <c r="W47" i="80" s="1" a="1"/>
  <c r="W47" i="80" s="1"/>
  <c r="V46" i="80" a="1"/>
  <c r="V46" i="80" s="1"/>
  <c r="W46" i="80" s="1" a="1"/>
  <c r="W46" i="80" s="1"/>
  <c r="V45" i="80" a="1"/>
  <c r="V45" i="80" s="1"/>
  <c r="W45" i="80" s="1" a="1"/>
  <c r="W45" i="80" s="1"/>
  <c r="V44" i="80" a="1"/>
  <c r="V44" i="80" s="1"/>
  <c r="W44" i="80" s="1" a="1"/>
  <c r="W44" i="80" s="1"/>
  <c r="V43" i="80" a="1"/>
  <c r="V43" i="80" s="1"/>
  <c r="W43" i="80" s="1" a="1"/>
  <c r="W43" i="80" s="1"/>
  <c r="V42" i="80" a="1"/>
  <c r="V42" i="80" s="1"/>
  <c r="W42" i="80" s="1" a="1"/>
  <c r="W42" i="80" s="1"/>
  <c r="V41" i="80" a="1"/>
  <c r="V41" i="80" s="1"/>
  <c r="W41" i="80" s="1" a="1"/>
  <c r="W41" i="80" s="1"/>
  <c r="V40" i="80" a="1"/>
  <c r="V40" i="80" s="1"/>
  <c r="W40" i="80" s="1" a="1"/>
  <c r="W40" i="80" s="1"/>
  <c r="V39" i="80" a="1"/>
  <c r="V39" i="80" s="1"/>
  <c r="W39" i="80" s="1" a="1"/>
  <c r="W39" i="80" s="1"/>
  <c r="V38" i="80" a="1"/>
  <c r="V38" i="80" s="1"/>
  <c r="W38" i="80" s="1" a="1"/>
  <c r="W38" i="80" s="1"/>
  <c r="X38" i="80" s="1"/>
  <c r="V37" i="80" a="1"/>
  <c r="V37" i="80" s="1"/>
  <c r="W37" i="80" s="1" a="1"/>
  <c r="W37" i="80" s="1"/>
  <c r="X37" i="80" s="1"/>
  <c r="V36" i="80" a="1"/>
  <c r="V36" i="80" s="1"/>
  <c r="W36" i="80" s="1" a="1"/>
  <c r="W36" i="80" s="1"/>
  <c r="V35" i="80" a="1"/>
  <c r="V35" i="80" s="1"/>
  <c r="W35" i="80" s="1" a="1"/>
  <c r="W35" i="80" s="1"/>
  <c r="X35" i="80" s="1"/>
  <c r="V34" i="80" a="1"/>
  <c r="V34" i="80" s="1"/>
  <c r="W34" i="80" s="1" a="1"/>
  <c r="W34" i="80" s="1"/>
  <c r="V33" i="80" a="1"/>
  <c r="V33" i="80" s="1"/>
  <c r="W33" i="80" s="1" a="1"/>
  <c r="W33" i="80" s="1"/>
  <c r="X33" i="80" s="1"/>
  <c r="V32" i="80" a="1"/>
  <c r="V32" i="80" s="1"/>
  <c r="W32" i="80" s="1" a="1"/>
  <c r="W32" i="80" s="1"/>
  <c r="V31" i="80" a="1"/>
  <c r="V31" i="80" s="1"/>
  <c r="V30" i="80" a="1"/>
  <c r="V30" i="80" s="1"/>
  <c r="W30" i="80" s="1" a="1"/>
  <c r="W30" i="80" s="1"/>
  <c r="V29" i="80" a="1"/>
  <c r="V29" i="80" s="1"/>
  <c r="W29" i="80" s="1" a="1"/>
  <c r="W29" i="80" s="1"/>
  <c r="V28" i="80" a="1"/>
  <c r="V28" i="80" s="1"/>
  <c r="W28" i="80" s="1" a="1"/>
  <c r="W28" i="80" s="1"/>
  <c r="V27" i="80" a="1"/>
  <c r="V27" i="80" s="1"/>
  <c r="W27" i="80" s="1" a="1"/>
  <c r="W27" i="80" s="1"/>
  <c r="X27" i="80" s="1"/>
  <c r="V26" i="80" a="1"/>
  <c r="V26" i="80" s="1"/>
  <c r="W26" i="80" s="1" a="1"/>
  <c r="W26" i="80" s="1"/>
  <c r="V25" i="80" a="1"/>
  <c r="V25" i="80" s="1"/>
  <c r="W25" i="80" s="1" a="1"/>
  <c r="W25" i="80" s="1"/>
  <c r="V24" i="80" a="1"/>
  <c r="V24" i="80" s="1"/>
  <c r="W24" i="80" s="1" a="1"/>
  <c r="W24" i="80" s="1"/>
  <c r="V23" i="80" a="1"/>
  <c r="V23" i="80" s="1"/>
  <c r="W23" i="80" s="1" a="1"/>
  <c r="W23" i="80" s="1"/>
  <c r="V22" i="80" a="1"/>
  <c r="V22" i="80" s="1"/>
  <c r="W22" i="80" s="1" a="1"/>
  <c r="W22" i="80" s="1"/>
  <c r="X22" i="80" s="1"/>
  <c r="V21" i="80" a="1"/>
  <c r="V21" i="80" s="1"/>
  <c r="V20" i="80" a="1"/>
  <c r="V20" i="80" s="1"/>
  <c r="W20" i="80" s="1" a="1"/>
  <c r="W20" i="80" s="1"/>
  <c r="X20" i="80" s="1"/>
  <c r="V19" i="80" a="1"/>
  <c r="V19" i="80" s="1"/>
  <c r="V18" i="80" a="1"/>
  <c r="V18" i="80" s="1"/>
  <c r="W18" i="80" s="1" a="1"/>
  <c r="W18" i="80" s="1"/>
  <c r="V17" i="80" a="1"/>
  <c r="V17" i="80" s="1"/>
  <c r="W17" i="80" s="1" a="1"/>
  <c r="W17" i="80" s="1"/>
  <c r="V16" i="80" a="1"/>
  <c r="V16" i="80" s="1"/>
  <c r="W16" i="80" s="1" a="1"/>
  <c r="W16" i="80" s="1"/>
  <c r="V15" i="80" a="1"/>
  <c r="V15" i="80" s="1"/>
  <c r="V14" i="80" a="1"/>
  <c r="V14" i="80" s="1"/>
  <c r="V13" i="80" a="1"/>
  <c r="V13" i="80" s="1"/>
  <c r="V12" i="80" a="1"/>
  <c r="V12" i="80" s="1"/>
  <c r="V11" i="80" a="1"/>
  <c r="V11" i="80" s="1"/>
  <c r="N11" i="80"/>
  <c r="P11" i="80"/>
  <c r="Q11" i="80" s="1"/>
  <c r="T11" i="80"/>
  <c r="Z11" i="80"/>
  <c r="AA11" i="80"/>
  <c r="AB11" i="80"/>
  <c r="AC11" i="80"/>
  <c r="AD11" i="80"/>
  <c r="AE11" i="80"/>
  <c r="AG11" i="80"/>
  <c r="AH11" i="80"/>
  <c r="AI11" i="80"/>
  <c r="AJ11" i="80"/>
  <c r="AM11" i="80"/>
  <c r="AP11" i="80"/>
  <c r="AQ11" i="80"/>
  <c r="AS11" i="80"/>
  <c r="N12" i="80"/>
  <c r="Q12" i="80"/>
  <c r="Z12" i="80"/>
  <c r="F37" i="77" s="1"/>
  <c r="AM12" i="80"/>
  <c r="AN12" i="80"/>
  <c r="AP12" i="80"/>
  <c r="AQ12" i="80"/>
  <c r="AS12" i="80"/>
  <c r="N13" i="80"/>
  <c r="Q13" i="80"/>
  <c r="T13" i="80"/>
  <c r="F38" i="77"/>
  <c r="G38" i="77"/>
  <c r="AM13" i="80"/>
  <c r="AN13" i="80"/>
  <c r="AP13" i="80"/>
  <c r="AQ13" i="80"/>
  <c r="AS13" i="80"/>
  <c r="N14" i="80"/>
  <c r="Q14" i="80"/>
  <c r="T14" i="80"/>
  <c r="F39" i="77"/>
  <c r="H39" i="77"/>
  <c r="G39" i="77"/>
  <c r="AM14" i="80"/>
  <c r="AN14" i="80"/>
  <c r="AP14" i="80"/>
  <c r="AQ14" i="80"/>
  <c r="AS14" i="80"/>
  <c r="N15" i="80"/>
  <c r="Q15" i="80"/>
  <c r="T15" i="80"/>
  <c r="F40" i="77"/>
  <c r="H40" i="77"/>
  <c r="G40" i="77"/>
  <c r="AM15" i="80"/>
  <c r="AN15" i="80"/>
  <c r="AP15" i="80"/>
  <c r="AQ15" i="80"/>
  <c r="AS15" i="80"/>
  <c r="N16" i="80"/>
  <c r="Q16" i="80"/>
  <c r="T16" i="80"/>
  <c r="F41" i="77"/>
  <c r="H41" i="77"/>
  <c r="G41" i="77"/>
  <c r="AM16" i="80"/>
  <c r="AN16" i="80"/>
  <c r="AP16" i="80"/>
  <c r="AQ16" i="80"/>
  <c r="AS16" i="80"/>
  <c r="N17" i="80"/>
  <c r="Q17" i="80"/>
  <c r="T17" i="80"/>
  <c r="AM17" i="80"/>
  <c r="AN17" i="80"/>
  <c r="AP17" i="80"/>
  <c r="AQ17" i="80"/>
  <c r="AS17" i="80"/>
  <c r="N18" i="80"/>
  <c r="Q18" i="80"/>
  <c r="T18" i="80"/>
  <c r="AY18" i="80" a="1"/>
  <c r="AY18" i="80" s="1"/>
  <c r="AM18" i="80"/>
  <c r="AN18" i="80"/>
  <c r="AP18" i="80"/>
  <c r="AQ18" i="80"/>
  <c r="AS18" i="80"/>
  <c r="N19" i="80"/>
  <c r="Q19" i="80"/>
  <c r="T19" i="80"/>
  <c r="AZ19" i="80" a="1"/>
  <c r="AZ19" i="80" s="1"/>
  <c r="AM19" i="80"/>
  <c r="AN19" i="80"/>
  <c r="AP19" i="80"/>
  <c r="AQ19" i="80"/>
  <c r="AS19" i="80"/>
  <c r="N20" i="80"/>
  <c r="Q20" i="80"/>
  <c r="T20" i="80"/>
  <c r="AM20" i="80"/>
  <c r="AN20" i="80"/>
  <c r="AP20" i="80"/>
  <c r="AQ20" i="80"/>
  <c r="AS20" i="80"/>
  <c r="N21" i="80"/>
  <c r="Q21" i="80"/>
  <c r="T21" i="80"/>
  <c r="AM21" i="80"/>
  <c r="AN21" i="80"/>
  <c r="AP21" i="80"/>
  <c r="AQ21" i="80"/>
  <c r="AS21" i="80"/>
  <c r="N22" i="80"/>
  <c r="Q22" i="80"/>
  <c r="T22" i="80"/>
  <c r="AZ22" i="80" a="1"/>
  <c r="AZ22" i="80" s="1"/>
  <c r="AM22" i="80"/>
  <c r="AN22" i="80"/>
  <c r="AP22" i="80"/>
  <c r="AQ22" i="80"/>
  <c r="AS22" i="80"/>
  <c r="N23" i="80"/>
  <c r="Q23" i="80"/>
  <c r="T23" i="80"/>
  <c r="AM23" i="80"/>
  <c r="AN23" i="80"/>
  <c r="AP23" i="80"/>
  <c r="AQ23" i="80"/>
  <c r="AS23" i="80"/>
  <c r="N24" i="80"/>
  <c r="Q24" i="80"/>
  <c r="T24" i="80"/>
  <c r="AZ24" i="80" a="1"/>
  <c r="AZ24" i="80" s="1"/>
  <c r="AM24" i="80"/>
  <c r="AN24" i="80"/>
  <c r="AP24" i="80"/>
  <c r="AQ24" i="80"/>
  <c r="AS24" i="80"/>
  <c r="N25" i="80"/>
  <c r="Q25" i="80"/>
  <c r="T25" i="80"/>
  <c r="AZ25" i="80" a="1"/>
  <c r="AZ25" i="80" s="1"/>
  <c r="AM25" i="80"/>
  <c r="AN25" i="80"/>
  <c r="AP25" i="80"/>
  <c r="AQ25" i="80"/>
  <c r="AS25" i="80"/>
  <c r="N26" i="80"/>
  <c r="Q26" i="80"/>
  <c r="T26" i="80"/>
  <c r="AM26" i="80"/>
  <c r="AN26" i="80"/>
  <c r="AP26" i="80"/>
  <c r="AQ26" i="80"/>
  <c r="AS26" i="80"/>
  <c r="N27" i="80"/>
  <c r="Q27" i="80"/>
  <c r="T27" i="80"/>
  <c r="AM27" i="80"/>
  <c r="AN27" i="80"/>
  <c r="AP27" i="80"/>
  <c r="AQ27" i="80"/>
  <c r="AS27" i="80"/>
  <c r="N28" i="80"/>
  <c r="Q28" i="80"/>
  <c r="T28" i="80"/>
  <c r="AZ28" i="80" a="1"/>
  <c r="AZ28" i="80" s="1"/>
  <c r="AM28" i="80"/>
  <c r="AN28" i="80"/>
  <c r="AP28" i="80"/>
  <c r="AQ28" i="80"/>
  <c r="AS28" i="80"/>
  <c r="N29" i="80"/>
  <c r="Q29" i="80"/>
  <c r="T29" i="80"/>
  <c r="AM29" i="80"/>
  <c r="AN29" i="80"/>
  <c r="AP29" i="80"/>
  <c r="AQ29" i="80"/>
  <c r="AS29" i="80"/>
  <c r="N30" i="80"/>
  <c r="Q30" i="80"/>
  <c r="T30" i="80"/>
  <c r="AM30" i="80"/>
  <c r="AN30" i="80"/>
  <c r="AP30" i="80"/>
  <c r="AQ30" i="80"/>
  <c r="AS30" i="80"/>
  <c r="N31" i="80"/>
  <c r="Q31" i="80"/>
  <c r="T31" i="80"/>
  <c r="AM31" i="80"/>
  <c r="AN31" i="80"/>
  <c r="AP31" i="80"/>
  <c r="AQ31" i="80"/>
  <c r="AS31" i="80"/>
  <c r="N32" i="80"/>
  <c r="Q32" i="80"/>
  <c r="T32" i="80"/>
  <c r="AM32" i="80"/>
  <c r="AN32" i="80"/>
  <c r="AP32" i="80"/>
  <c r="AQ32" i="80"/>
  <c r="AS32" i="80"/>
  <c r="N33" i="80"/>
  <c r="Q33" i="80"/>
  <c r="T33" i="80"/>
  <c r="AM33" i="80"/>
  <c r="AN33" i="80"/>
  <c r="AP33" i="80"/>
  <c r="AQ33" i="80"/>
  <c r="AS33" i="80"/>
  <c r="N34" i="80"/>
  <c r="Q34" i="80"/>
  <c r="T34" i="80"/>
  <c r="AZ34" i="80" a="1"/>
  <c r="AZ34" i="80" s="1"/>
  <c r="AM34" i="80"/>
  <c r="AN34" i="80"/>
  <c r="AP34" i="80"/>
  <c r="AQ34" i="80"/>
  <c r="AS34" i="80"/>
  <c r="N35" i="80"/>
  <c r="Q35" i="80"/>
  <c r="T35" i="80"/>
  <c r="AY35" i="80" a="1"/>
  <c r="AY35" i="80" s="1"/>
  <c r="AM35" i="80"/>
  <c r="AN35" i="80"/>
  <c r="AP35" i="80"/>
  <c r="AQ35" i="80"/>
  <c r="AS35" i="80"/>
  <c r="N36" i="80"/>
  <c r="Q36" i="80"/>
  <c r="T36" i="80"/>
  <c r="AM36" i="80"/>
  <c r="AN36" i="80"/>
  <c r="AP36" i="80"/>
  <c r="AQ36" i="80"/>
  <c r="AS36" i="80"/>
  <c r="N37" i="80"/>
  <c r="Q37" i="80"/>
  <c r="T37" i="80"/>
  <c r="AX37" i="80" a="1"/>
  <c r="AX37" i="80" s="1"/>
  <c r="AM37" i="80"/>
  <c r="AN37" i="80"/>
  <c r="AP37" i="80"/>
  <c r="AQ37" i="80"/>
  <c r="AS37" i="80"/>
  <c r="N38" i="80"/>
  <c r="Q38" i="80"/>
  <c r="T38" i="80"/>
  <c r="AM38" i="80"/>
  <c r="AN38" i="80"/>
  <c r="AP38" i="80"/>
  <c r="AQ38" i="80"/>
  <c r="AS38" i="80"/>
  <c r="N39" i="80"/>
  <c r="Q39" i="80"/>
  <c r="T39" i="80"/>
  <c r="AX39" i="80" a="1"/>
  <c r="AX39" i="80" s="1"/>
  <c r="AM39" i="80"/>
  <c r="AN39" i="80"/>
  <c r="AP39" i="80"/>
  <c r="AQ39" i="80"/>
  <c r="AS39" i="80"/>
  <c r="N40" i="80"/>
  <c r="Q40" i="80"/>
  <c r="T40" i="80"/>
  <c r="AM40" i="80"/>
  <c r="AN40" i="80"/>
  <c r="AP40" i="80"/>
  <c r="AQ40" i="80"/>
  <c r="AS40" i="80"/>
  <c r="N41" i="80"/>
  <c r="Q41" i="80"/>
  <c r="T41" i="80"/>
  <c r="AY41" i="80" a="1"/>
  <c r="AY41" i="80" s="1"/>
  <c r="AM41" i="80"/>
  <c r="AN41" i="80"/>
  <c r="AP41" i="80"/>
  <c r="AQ41" i="80"/>
  <c r="AS41" i="80"/>
  <c r="N42" i="80"/>
  <c r="Q42" i="80"/>
  <c r="T42" i="80"/>
  <c r="AM42" i="80"/>
  <c r="AN42" i="80"/>
  <c r="AP42" i="80"/>
  <c r="AQ42" i="80"/>
  <c r="AS42" i="80"/>
  <c r="N43" i="80"/>
  <c r="Q43" i="80"/>
  <c r="T43" i="80"/>
  <c r="AY43" i="80" a="1"/>
  <c r="AY43" i="80" s="1"/>
  <c r="AM43" i="80"/>
  <c r="AN43" i="80"/>
  <c r="AP43" i="80"/>
  <c r="AQ43" i="80"/>
  <c r="AS43" i="80"/>
  <c r="N44" i="80"/>
  <c r="Q44" i="80"/>
  <c r="T44" i="80"/>
  <c r="AZ44" i="80" a="1"/>
  <c r="AZ44" i="80" s="1"/>
  <c r="AM44" i="80"/>
  <c r="AN44" i="80"/>
  <c r="AP44" i="80"/>
  <c r="AQ44" i="80"/>
  <c r="AS44" i="80"/>
  <c r="N45" i="80"/>
  <c r="Q45" i="80"/>
  <c r="T45" i="80"/>
  <c r="AM45" i="80"/>
  <c r="AN45" i="80"/>
  <c r="AP45" i="80"/>
  <c r="AQ45" i="80"/>
  <c r="AS45" i="80"/>
  <c r="N46" i="80"/>
  <c r="Q46" i="80"/>
  <c r="T46" i="80"/>
  <c r="AM46" i="80"/>
  <c r="AN46" i="80"/>
  <c r="AP46" i="80"/>
  <c r="AQ46" i="80"/>
  <c r="AS46" i="80"/>
  <c r="N47" i="80"/>
  <c r="Q47" i="80"/>
  <c r="T47" i="80"/>
  <c r="AY47" i="80" a="1"/>
  <c r="AY47" i="80" s="1"/>
  <c r="AM47" i="80"/>
  <c r="AN47" i="80"/>
  <c r="AP47" i="80"/>
  <c r="AQ47" i="80"/>
  <c r="AS47" i="80"/>
  <c r="N48" i="80"/>
  <c r="Q48" i="80"/>
  <c r="T48" i="80"/>
  <c r="AM48" i="80"/>
  <c r="AN48" i="80"/>
  <c r="AP48" i="80"/>
  <c r="AQ48" i="80"/>
  <c r="AS48" i="80"/>
  <c r="N49" i="80"/>
  <c r="Q49" i="80"/>
  <c r="T49" i="80"/>
  <c r="AM49" i="80"/>
  <c r="AN49" i="80"/>
  <c r="AP49" i="80"/>
  <c r="AQ49" i="80"/>
  <c r="AS49" i="80"/>
  <c r="N50" i="80"/>
  <c r="Q50" i="80"/>
  <c r="T50" i="80"/>
  <c r="AZ50" i="80" a="1"/>
  <c r="AZ50" i="80" s="1"/>
  <c r="AM50" i="80"/>
  <c r="AN50" i="80"/>
  <c r="AP50" i="80"/>
  <c r="AQ50" i="80"/>
  <c r="AS50" i="80"/>
  <c r="N51" i="80"/>
  <c r="Q51" i="80"/>
  <c r="T51" i="80"/>
  <c r="AX51" i="80" a="1"/>
  <c r="AX51" i="80" s="1"/>
  <c r="AM51" i="80"/>
  <c r="AN51" i="80"/>
  <c r="AP51" i="80"/>
  <c r="AQ51" i="80"/>
  <c r="AS51" i="80"/>
  <c r="N52" i="80"/>
  <c r="Q52" i="80"/>
  <c r="T52" i="80"/>
  <c r="AM52" i="80"/>
  <c r="AN52" i="80"/>
  <c r="AP52" i="80"/>
  <c r="AQ52" i="80"/>
  <c r="AS52" i="80"/>
  <c r="N53" i="80"/>
  <c r="Q53" i="80"/>
  <c r="T53" i="80"/>
  <c r="AZ53" i="80" a="1"/>
  <c r="AZ53" i="80" s="1"/>
  <c r="AM53" i="80"/>
  <c r="AN53" i="80"/>
  <c r="AP53" i="80"/>
  <c r="AQ53" i="80"/>
  <c r="AS53" i="80"/>
  <c r="N54" i="80"/>
  <c r="Q54" i="80"/>
  <c r="T54" i="80"/>
  <c r="AM54" i="80"/>
  <c r="AN54" i="80"/>
  <c r="AP54" i="80"/>
  <c r="AQ54" i="80"/>
  <c r="AS54" i="80"/>
  <c r="N55" i="80"/>
  <c r="Q55" i="80"/>
  <c r="T55" i="80"/>
  <c r="AZ55" i="80" a="1"/>
  <c r="AZ55" i="80" s="1"/>
  <c r="AM55" i="80"/>
  <c r="AN55" i="80"/>
  <c r="AP55" i="80"/>
  <c r="AQ55" i="80"/>
  <c r="AS55" i="80"/>
  <c r="N56" i="80"/>
  <c r="Q56" i="80"/>
  <c r="T56" i="80"/>
  <c r="AM56" i="80"/>
  <c r="AN56" i="80"/>
  <c r="AP56" i="80"/>
  <c r="AQ56" i="80"/>
  <c r="AS56" i="80"/>
  <c r="N57" i="80"/>
  <c r="Q57" i="80"/>
  <c r="T57" i="80"/>
  <c r="AX57" i="80" a="1"/>
  <c r="AX57" i="80" s="1"/>
  <c r="AM57" i="80"/>
  <c r="AN57" i="80"/>
  <c r="AP57" i="80"/>
  <c r="AQ57" i="80"/>
  <c r="AS57" i="80"/>
  <c r="N58" i="80"/>
  <c r="Q58" i="80"/>
  <c r="T58" i="80"/>
  <c r="AM58" i="80"/>
  <c r="AN58" i="80"/>
  <c r="AP58" i="80"/>
  <c r="AQ58" i="80"/>
  <c r="AS58" i="80"/>
  <c r="N59" i="80"/>
  <c r="Q59" i="80"/>
  <c r="T59" i="80"/>
  <c r="AM59" i="80"/>
  <c r="AN59" i="80"/>
  <c r="AP59" i="80"/>
  <c r="AQ59" i="80"/>
  <c r="AS59" i="80"/>
  <c r="N60" i="80"/>
  <c r="Q60" i="80"/>
  <c r="T60" i="80"/>
  <c r="AZ60" i="80" a="1"/>
  <c r="AZ60" i="80" s="1"/>
  <c r="AM60" i="80"/>
  <c r="AN60" i="80"/>
  <c r="AP60" i="80"/>
  <c r="AQ60" i="80"/>
  <c r="AS60" i="80"/>
  <c r="N61" i="80"/>
  <c r="Q61" i="80"/>
  <c r="T61" i="80"/>
  <c r="AM61" i="80"/>
  <c r="AN61" i="80"/>
  <c r="AP61" i="80"/>
  <c r="AQ61" i="80"/>
  <c r="AS61" i="80"/>
  <c r="N62" i="80"/>
  <c r="Q62" i="80"/>
  <c r="T62" i="80"/>
  <c r="AM62" i="80"/>
  <c r="AN62" i="80"/>
  <c r="AP62" i="80"/>
  <c r="AQ62" i="80"/>
  <c r="AS62" i="80"/>
  <c r="N63" i="80"/>
  <c r="Q63" i="80"/>
  <c r="T63" i="80"/>
  <c r="AM63" i="80"/>
  <c r="AN63" i="80"/>
  <c r="AP63" i="80"/>
  <c r="AQ63" i="80"/>
  <c r="AS63" i="80"/>
  <c r="N64" i="80"/>
  <c r="Q64" i="80"/>
  <c r="T64" i="80"/>
  <c r="AM64" i="80"/>
  <c r="AN64" i="80"/>
  <c r="AP64" i="80"/>
  <c r="AQ64" i="80"/>
  <c r="AS64" i="80"/>
  <c r="N65" i="80"/>
  <c r="Q65" i="80"/>
  <c r="T65" i="80"/>
  <c r="AM65" i="80"/>
  <c r="AN65" i="80"/>
  <c r="AP65" i="80"/>
  <c r="AQ65" i="80"/>
  <c r="AS65" i="80"/>
  <c r="N66" i="80"/>
  <c r="Q66" i="80"/>
  <c r="T66" i="80"/>
  <c r="AZ66" i="80" a="1"/>
  <c r="AZ66" i="80" s="1"/>
  <c r="AM66" i="80"/>
  <c r="AN66" i="80"/>
  <c r="AP66" i="80"/>
  <c r="AQ66" i="80"/>
  <c r="AS66" i="80"/>
  <c r="N67" i="80"/>
  <c r="Q67" i="80"/>
  <c r="T67" i="80"/>
  <c r="AM67" i="80"/>
  <c r="AN67" i="80"/>
  <c r="AP67" i="80"/>
  <c r="AQ67" i="80"/>
  <c r="AS67" i="80"/>
  <c r="N68" i="80"/>
  <c r="Q68" i="80"/>
  <c r="T68" i="80"/>
  <c r="AM68" i="80"/>
  <c r="AN68" i="80"/>
  <c r="AP68" i="80"/>
  <c r="AQ68" i="80"/>
  <c r="AS68" i="80"/>
  <c r="N69" i="80"/>
  <c r="Q69" i="80"/>
  <c r="T69" i="80"/>
  <c r="AM69" i="80"/>
  <c r="AN69" i="80"/>
  <c r="AP69" i="80"/>
  <c r="AQ69" i="80"/>
  <c r="AS69" i="80"/>
  <c r="N70" i="80"/>
  <c r="Q70" i="80"/>
  <c r="T70" i="80"/>
  <c r="AM70" i="80"/>
  <c r="AN70" i="80"/>
  <c r="AP70" i="80"/>
  <c r="AQ70" i="80"/>
  <c r="AS70" i="80"/>
  <c r="N71" i="80"/>
  <c r="Q71" i="80"/>
  <c r="T71" i="80"/>
  <c r="AM71" i="80"/>
  <c r="AN71" i="80"/>
  <c r="AP71" i="80"/>
  <c r="AQ71" i="80"/>
  <c r="AS71" i="80"/>
  <c r="N72" i="80"/>
  <c r="Q72" i="80"/>
  <c r="T72" i="80"/>
  <c r="AM72" i="80"/>
  <c r="AN72" i="80"/>
  <c r="AP72" i="80"/>
  <c r="AQ72" i="80"/>
  <c r="AS72" i="80"/>
  <c r="N73" i="80"/>
  <c r="Q73" i="80"/>
  <c r="T73" i="80"/>
  <c r="AZ73" i="80" a="1"/>
  <c r="AZ73" i="80" s="1"/>
  <c r="AM73" i="80"/>
  <c r="AN73" i="80"/>
  <c r="AP73" i="80"/>
  <c r="AQ73" i="80"/>
  <c r="AS73" i="80"/>
  <c r="N74" i="80"/>
  <c r="Q74" i="80"/>
  <c r="T74" i="80"/>
  <c r="AM74" i="80"/>
  <c r="AN74" i="80"/>
  <c r="AP74" i="80"/>
  <c r="AQ74" i="80"/>
  <c r="AS74" i="80"/>
  <c r="N75" i="80"/>
  <c r="Q75" i="80"/>
  <c r="T75" i="80"/>
  <c r="AM75" i="80"/>
  <c r="AN75" i="80"/>
  <c r="AP75" i="80"/>
  <c r="AQ75" i="80"/>
  <c r="AS75" i="80"/>
  <c r="N76" i="80"/>
  <c r="Q76" i="80"/>
  <c r="T76" i="80"/>
  <c r="AZ76" i="80" a="1"/>
  <c r="AZ76" i="80" s="1"/>
  <c r="AM76" i="80"/>
  <c r="AN76" i="80"/>
  <c r="AP76" i="80"/>
  <c r="AQ76" i="80"/>
  <c r="AS76" i="80"/>
  <c r="N77" i="80"/>
  <c r="Q77" i="80"/>
  <c r="T77" i="80"/>
  <c r="AM77" i="80"/>
  <c r="AN77" i="80"/>
  <c r="AP77" i="80"/>
  <c r="AQ77" i="80"/>
  <c r="AS77" i="80"/>
  <c r="N78" i="80"/>
  <c r="Q78" i="80"/>
  <c r="T78" i="80"/>
  <c r="AM78" i="80"/>
  <c r="AN78" i="80"/>
  <c r="AP78" i="80"/>
  <c r="AQ78" i="80"/>
  <c r="AS78" i="80"/>
  <c r="N79" i="80"/>
  <c r="Q79" i="80"/>
  <c r="T79" i="80"/>
  <c r="AM79" i="80"/>
  <c r="AN79" i="80"/>
  <c r="AP79" i="80"/>
  <c r="AQ79" i="80"/>
  <c r="AS79" i="80"/>
  <c r="N80" i="80"/>
  <c r="Q80" i="80"/>
  <c r="T80" i="80"/>
  <c r="AM80" i="80"/>
  <c r="AN80" i="80"/>
  <c r="AP80" i="80"/>
  <c r="AQ80" i="80"/>
  <c r="AS80" i="80"/>
  <c r="N81" i="80"/>
  <c r="Q81" i="80"/>
  <c r="T81" i="80"/>
  <c r="AM81" i="80"/>
  <c r="AN81" i="80"/>
  <c r="AP81" i="80"/>
  <c r="AQ81" i="80"/>
  <c r="AS81" i="80"/>
  <c r="N82" i="80"/>
  <c r="Q82" i="80"/>
  <c r="T82" i="80"/>
  <c r="AM82" i="80"/>
  <c r="AN82" i="80"/>
  <c r="AP82" i="80"/>
  <c r="AQ82" i="80"/>
  <c r="AS82" i="80"/>
  <c r="N83" i="80"/>
  <c r="Q83" i="80"/>
  <c r="T83" i="80"/>
  <c r="AM83" i="80"/>
  <c r="AN83" i="80"/>
  <c r="AP83" i="80"/>
  <c r="AQ83" i="80"/>
  <c r="AS83" i="80"/>
  <c r="N84" i="80"/>
  <c r="Q84" i="80"/>
  <c r="T84" i="80"/>
  <c r="AM84" i="80"/>
  <c r="AN84" i="80"/>
  <c r="AP84" i="80"/>
  <c r="AQ84" i="80"/>
  <c r="AS84" i="80"/>
  <c r="N85" i="80"/>
  <c r="Q85" i="80"/>
  <c r="T85" i="80"/>
  <c r="AM85" i="80"/>
  <c r="AN85" i="80"/>
  <c r="AP85" i="80"/>
  <c r="AQ85" i="80"/>
  <c r="AS85" i="80"/>
  <c r="N86" i="80"/>
  <c r="Q86" i="80"/>
  <c r="T86" i="80"/>
  <c r="AX86" i="80" a="1"/>
  <c r="AX86" i="80" s="1"/>
  <c r="AM86" i="80"/>
  <c r="AN86" i="80"/>
  <c r="AP86" i="80"/>
  <c r="AQ86" i="80"/>
  <c r="AS86" i="80"/>
  <c r="N87" i="80"/>
  <c r="Q87" i="80"/>
  <c r="T87" i="80"/>
  <c r="AM87" i="80"/>
  <c r="AN87" i="80"/>
  <c r="AP87" i="80"/>
  <c r="AQ87" i="80"/>
  <c r="AS87" i="80"/>
  <c r="N88" i="80"/>
  <c r="Q88" i="80"/>
  <c r="T88" i="80"/>
  <c r="AZ88" i="80" a="1"/>
  <c r="AZ88" i="80" s="1"/>
  <c r="AM88" i="80"/>
  <c r="AN88" i="80"/>
  <c r="AP88" i="80"/>
  <c r="AQ88" i="80"/>
  <c r="AS88" i="80"/>
  <c r="N89" i="80"/>
  <c r="Q89" i="80"/>
  <c r="T89" i="80"/>
  <c r="AM89" i="80"/>
  <c r="AN89" i="80"/>
  <c r="AP89" i="80"/>
  <c r="AQ89" i="80"/>
  <c r="AS89" i="80"/>
  <c r="N90" i="80"/>
  <c r="Q90" i="80"/>
  <c r="T90" i="80"/>
  <c r="AM90" i="80"/>
  <c r="AN90" i="80"/>
  <c r="AP90" i="80"/>
  <c r="AQ90" i="80"/>
  <c r="AS90" i="80"/>
  <c r="N91" i="80"/>
  <c r="Q91" i="80"/>
  <c r="T91" i="80"/>
  <c r="AM91" i="80"/>
  <c r="AN91" i="80"/>
  <c r="AP91" i="80"/>
  <c r="AQ91" i="80"/>
  <c r="AS91" i="80"/>
  <c r="N92" i="80"/>
  <c r="Q92" i="80"/>
  <c r="T92" i="80"/>
  <c r="AM92" i="80"/>
  <c r="AN92" i="80"/>
  <c r="AP92" i="80"/>
  <c r="AQ92" i="80"/>
  <c r="AS92" i="80"/>
  <c r="N93" i="80"/>
  <c r="Q93" i="80"/>
  <c r="T93" i="80"/>
  <c r="AM93" i="80"/>
  <c r="AN93" i="80"/>
  <c r="AP93" i="80"/>
  <c r="AQ93" i="80"/>
  <c r="AS93" i="80"/>
  <c r="N94" i="80"/>
  <c r="Q94" i="80"/>
  <c r="T94" i="80"/>
  <c r="X94" i="80"/>
  <c r="AM94" i="80"/>
  <c r="AN94" i="80"/>
  <c r="AP94" i="80"/>
  <c r="AQ94" i="80"/>
  <c r="AS94" i="80"/>
  <c r="N95" i="80"/>
  <c r="Q95" i="80"/>
  <c r="T95" i="80"/>
  <c r="X95" i="80"/>
  <c r="AM95" i="80"/>
  <c r="AN95" i="80"/>
  <c r="AP95" i="80"/>
  <c r="AQ95" i="80"/>
  <c r="AS95" i="80"/>
  <c r="N96" i="80"/>
  <c r="Q96" i="80"/>
  <c r="T96" i="80"/>
  <c r="AM96" i="80"/>
  <c r="AN96" i="80"/>
  <c r="AP96" i="80"/>
  <c r="AQ96" i="80"/>
  <c r="AS96" i="80"/>
  <c r="N97" i="80"/>
  <c r="Q97" i="80"/>
  <c r="T97" i="80"/>
  <c r="AM97" i="80"/>
  <c r="AN97" i="80"/>
  <c r="AP97" i="80"/>
  <c r="AQ97" i="80"/>
  <c r="AS97" i="80"/>
  <c r="N98" i="80"/>
  <c r="Q98" i="80"/>
  <c r="T98" i="80"/>
  <c r="AM98" i="80"/>
  <c r="AN98" i="80"/>
  <c r="AP98" i="80"/>
  <c r="AQ98" i="80"/>
  <c r="AS98" i="80"/>
  <c r="N99" i="80"/>
  <c r="Q99" i="80"/>
  <c r="T99" i="80"/>
  <c r="AM99" i="80"/>
  <c r="AN99" i="80"/>
  <c r="AP99" i="80"/>
  <c r="AQ99" i="80"/>
  <c r="AS99" i="80"/>
  <c r="N100" i="80"/>
  <c r="Q100" i="80"/>
  <c r="T100" i="80"/>
  <c r="AM100" i="80"/>
  <c r="AN100" i="80"/>
  <c r="AP100" i="80"/>
  <c r="AQ100" i="80"/>
  <c r="AS100" i="80"/>
  <c r="N101" i="80"/>
  <c r="Q101" i="80"/>
  <c r="T101" i="80"/>
  <c r="AM101" i="80"/>
  <c r="AN101" i="80"/>
  <c r="AP101" i="80"/>
  <c r="AQ101" i="80"/>
  <c r="AS101" i="80"/>
  <c r="N102" i="80"/>
  <c r="Q102" i="80"/>
  <c r="T102" i="80"/>
  <c r="AX102" i="80" a="1"/>
  <c r="AX102" i="80" s="1"/>
  <c r="AM102" i="80"/>
  <c r="AN102" i="80"/>
  <c r="AP102" i="80"/>
  <c r="AQ102" i="80"/>
  <c r="AS102" i="80"/>
  <c r="N103" i="80"/>
  <c r="Q103" i="80"/>
  <c r="T103" i="80"/>
  <c r="AM103" i="80"/>
  <c r="AN103" i="80"/>
  <c r="AP103" i="80"/>
  <c r="AQ103" i="80"/>
  <c r="AS103" i="80"/>
  <c r="N104" i="80"/>
  <c r="Q104" i="80"/>
  <c r="T104" i="80"/>
  <c r="AZ104" i="80" a="1"/>
  <c r="AZ104" i="80" s="1"/>
  <c r="AM104" i="80"/>
  <c r="AN104" i="80"/>
  <c r="AP104" i="80"/>
  <c r="AQ104" i="80"/>
  <c r="AS104" i="80"/>
  <c r="N105" i="80"/>
  <c r="Q105" i="80"/>
  <c r="T105" i="80"/>
  <c r="AM105" i="80"/>
  <c r="AN105" i="80"/>
  <c r="AP105" i="80"/>
  <c r="AQ105" i="80"/>
  <c r="AS105" i="80"/>
  <c r="N106" i="80"/>
  <c r="Q106" i="80"/>
  <c r="T106" i="80"/>
  <c r="AM106" i="80"/>
  <c r="AN106" i="80"/>
  <c r="AP106" i="80"/>
  <c r="AQ106" i="80"/>
  <c r="AS106" i="80"/>
  <c r="N107" i="80"/>
  <c r="Q107" i="80"/>
  <c r="T107" i="80"/>
  <c r="AM107" i="80"/>
  <c r="AN107" i="80"/>
  <c r="AP107" i="80"/>
  <c r="AQ107" i="80"/>
  <c r="AS107" i="80"/>
  <c r="N108" i="80"/>
  <c r="Q108" i="80"/>
  <c r="T108" i="80"/>
  <c r="AM108" i="80"/>
  <c r="AN108" i="80"/>
  <c r="AP108" i="80"/>
  <c r="AQ108" i="80"/>
  <c r="AS108" i="80"/>
  <c r="N109" i="80"/>
  <c r="Q109" i="80"/>
  <c r="T109" i="80"/>
  <c r="AM109" i="80"/>
  <c r="AN109" i="80"/>
  <c r="AP109" i="80"/>
  <c r="AQ109" i="80"/>
  <c r="AS109" i="80"/>
  <c r="N110" i="80"/>
  <c r="Q110" i="80"/>
  <c r="T110" i="80"/>
  <c r="X110" i="80"/>
  <c r="AM110" i="80"/>
  <c r="AN110" i="80"/>
  <c r="AP110" i="80"/>
  <c r="AQ110" i="80"/>
  <c r="AS110" i="80"/>
  <c r="N111" i="80"/>
  <c r="Q111" i="80"/>
  <c r="T111" i="80"/>
  <c r="X111" i="80"/>
  <c r="AM111" i="80"/>
  <c r="AN111" i="80"/>
  <c r="AP111" i="80"/>
  <c r="AQ111" i="80"/>
  <c r="AS111" i="80"/>
  <c r="X104" i="80" l="1"/>
  <c r="W12" i="80" a="1"/>
  <c r="W12" i="80" s="1"/>
  <c r="X12" i="80" s="1"/>
  <c r="X62" i="80"/>
  <c r="X60" i="80"/>
  <c r="X107" i="80"/>
  <c r="X75" i="80"/>
  <c r="X56" i="80"/>
  <c r="X40" i="80"/>
  <c r="X43" i="80"/>
  <c r="BD57" i="80"/>
  <c r="X105" i="80"/>
  <c r="X42" i="80"/>
  <c r="X90" i="80"/>
  <c r="X59" i="80"/>
  <c r="BE43" i="80"/>
  <c r="X106" i="80"/>
  <c r="X46" i="80"/>
  <c r="AO27" i="80"/>
  <c r="AL28" i="80"/>
  <c r="X68" i="80"/>
  <c r="H38" i="77"/>
  <c r="AR94" i="80"/>
  <c r="G37" i="77"/>
  <c r="X103" i="80"/>
  <c r="AX12" i="80" a="1"/>
  <c r="AX12" i="80" s="1"/>
  <c r="AY12" i="80" s="1" a="1"/>
  <c r="AY12" i="80" s="1"/>
  <c r="H37" i="77"/>
  <c r="BD102" i="80"/>
  <c r="AO47" i="80"/>
  <c r="X108" i="80"/>
  <c r="BD37" i="80"/>
  <c r="X28" i="80"/>
  <c r="BF28" i="80" s="1"/>
  <c r="X61" i="80"/>
  <c r="X101" i="80"/>
  <c r="X109" i="80"/>
  <c r="X45" i="80"/>
  <c r="AR40" i="80"/>
  <c r="AO45" i="80"/>
  <c r="AO111" i="80"/>
  <c r="AR12" i="80"/>
  <c r="AL93" i="80"/>
  <c r="AR86" i="80"/>
  <c r="AR83" i="80"/>
  <c r="X85" i="80"/>
  <c r="AR48" i="80"/>
  <c r="AR99" i="80"/>
  <c r="AL87" i="80"/>
  <c r="AO56" i="80"/>
  <c r="AL20" i="80"/>
  <c r="AR22" i="80"/>
  <c r="AL44" i="80"/>
  <c r="AO46" i="80"/>
  <c r="AR37" i="80"/>
  <c r="AL34" i="80"/>
  <c r="AR39" i="80"/>
  <c r="AR56" i="80"/>
  <c r="AO94" i="80"/>
  <c r="AO91" i="80"/>
  <c r="AO88" i="80"/>
  <c r="AL79" i="80"/>
  <c r="AR66" i="80"/>
  <c r="AO63" i="80"/>
  <c r="BF60" i="80"/>
  <c r="AL43" i="80"/>
  <c r="AL22" i="80"/>
  <c r="AR18" i="80"/>
  <c r="AR85" i="80"/>
  <c r="AO52" i="80"/>
  <c r="AL94" i="80"/>
  <c r="AO60" i="80"/>
  <c r="AR24" i="80"/>
  <c r="AO75" i="80"/>
  <c r="AL63" i="80"/>
  <c r="AO90" i="80"/>
  <c r="AR104" i="80"/>
  <c r="X80" i="80"/>
  <c r="AL62" i="80"/>
  <c r="AL50" i="80"/>
  <c r="AL59" i="80"/>
  <c r="AO31" i="80"/>
  <c r="AL16" i="80"/>
  <c r="BD86" i="80"/>
  <c r="AR65" i="80"/>
  <c r="AO62" i="80"/>
  <c r="AL54" i="80"/>
  <c r="AO25" i="80"/>
  <c r="AO95" i="80"/>
  <c r="AR80" i="80"/>
  <c r="AO68" i="80"/>
  <c r="AL12" i="80"/>
  <c r="AL15" i="80"/>
  <c r="AO36" i="80"/>
  <c r="AL18" i="80"/>
  <c r="AU11" i="80"/>
  <c r="AU21" i="80"/>
  <c r="AW21" i="80" s="1"/>
  <c r="AR89" i="80"/>
  <c r="AR64" i="80"/>
  <c r="AL80" i="80"/>
  <c r="AR49" i="80"/>
  <c r="AO44" i="80"/>
  <c r="AR41" i="80"/>
  <c r="AL27" i="80"/>
  <c r="X36" i="80"/>
  <c r="AL104" i="80"/>
  <c r="AL95" i="80"/>
  <c r="AL53" i="80"/>
  <c r="AR91" i="80"/>
  <c r="X26" i="80"/>
  <c r="BD51" i="80"/>
  <c r="AR70" i="80"/>
  <c r="X51" i="80"/>
  <c r="AL32" i="80"/>
  <c r="AO66" i="80"/>
  <c r="AR54" i="80"/>
  <c r="AR34" i="80"/>
  <c r="AL24" i="80"/>
  <c r="AR76" i="80"/>
  <c r="AO29" i="80"/>
  <c r="X67" i="80"/>
  <c r="AO48" i="80"/>
  <c r="AL35" i="80"/>
  <c r="AR31" i="80"/>
  <c r="AL29" i="80"/>
  <c r="AL91" i="80"/>
  <c r="AR90" i="80"/>
  <c r="AL88" i="80"/>
  <c r="AO76" i="80"/>
  <c r="AO70" i="80"/>
  <c r="AR59" i="80"/>
  <c r="AR53" i="80"/>
  <c r="AX41" i="80" a="1"/>
  <c r="AX41" i="80" s="1"/>
  <c r="BD41" i="80" s="1"/>
  <c r="BD39" i="80"/>
  <c r="AZ41" i="80" a="1"/>
  <c r="AZ41" i="80" s="1"/>
  <c r="AR84" i="80"/>
  <c r="AO53" i="80"/>
  <c r="AR19" i="80"/>
  <c r="AR16" i="80"/>
  <c r="AR75" i="80"/>
  <c r="AL73" i="80"/>
  <c r="X69" i="80"/>
  <c r="AO50" i="80"/>
  <c r="AL45" i="80"/>
  <c r="AR102" i="80"/>
  <c r="AO81" i="80"/>
  <c r="AO69" i="80"/>
  <c r="X39" i="80"/>
  <c r="AL108" i="80"/>
  <c r="AZ18" i="80" a="1"/>
  <c r="AZ18" i="80" s="1"/>
  <c r="BF76" i="80"/>
  <c r="AR106" i="80"/>
  <c r="AO30" i="80"/>
  <c r="AL25" i="80"/>
  <c r="AR15" i="80"/>
  <c r="AU60" i="80"/>
  <c r="AW60" i="80" s="1"/>
  <c r="AU74" i="80"/>
  <c r="AW74" i="80" s="1"/>
  <c r="AU29" i="80"/>
  <c r="AV29" i="80" s="1"/>
  <c r="AR21" i="80"/>
  <c r="AO12" i="80"/>
  <c r="AR111" i="80"/>
  <c r="AR97" i="80"/>
  <c r="AL36" i="80"/>
  <c r="AO18" i="80"/>
  <c r="AO15" i="80"/>
  <c r="AR100" i="80"/>
  <c r="AL66" i="80"/>
  <c r="AR60" i="80"/>
  <c r="AL55" i="80"/>
  <c r="AO41" i="80"/>
  <c r="AR32" i="80"/>
  <c r="AO24" i="80"/>
  <c r="AO21" i="80"/>
  <c r="BF22" i="80"/>
  <c r="AL84" i="80"/>
  <c r="AO65" i="80"/>
  <c r="X44" i="80"/>
  <c r="BF44" i="80" s="1"/>
  <c r="AU42" i="80"/>
  <c r="AW42" i="80" s="1"/>
  <c r="AU37" i="80"/>
  <c r="AW37" i="80" s="1"/>
  <c r="AR46" i="80"/>
  <c r="AR110" i="80"/>
  <c r="AO97" i="80"/>
  <c r="AR72" i="80"/>
  <c r="AR69" i="80"/>
  <c r="AL65" i="80"/>
  <c r="AO28" i="80"/>
  <c r="AL26" i="80"/>
  <c r="AU18" i="80"/>
  <c r="AV18" i="80" s="1"/>
  <c r="AR17" i="80"/>
  <c r="AR11" i="80"/>
  <c r="AR105" i="80"/>
  <c r="AR88" i="80"/>
  <c r="AO72" i="80"/>
  <c r="AU57" i="80"/>
  <c r="AV57" i="80" s="1"/>
  <c r="AR51" i="80"/>
  <c r="AL49" i="80"/>
  <c r="AO57" i="80"/>
  <c r="AU110" i="80"/>
  <c r="AW110" i="80" s="1"/>
  <c r="AR77" i="80"/>
  <c r="AU46" i="80"/>
  <c r="AW46" i="80" s="1"/>
  <c r="AU45" i="80"/>
  <c r="AW45" i="80" s="1"/>
  <c r="AR38" i="80"/>
  <c r="AR30" i="80"/>
  <c r="AK11" i="80"/>
  <c r="AL11" i="80" s="1"/>
  <c r="AL92" i="80"/>
  <c r="AO107" i="80"/>
  <c r="AO99" i="80"/>
  <c r="AO96" i="80"/>
  <c r="AR93" i="80"/>
  <c r="AO85" i="80"/>
  <c r="AL83" i="80"/>
  <c r="AR82" i="80"/>
  <c r="AR74" i="80"/>
  <c r="AR71" i="80"/>
  <c r="AL64" i="80"/>
  <c r="AO61" i="80"/>
  <c r="AL51" i="80"/>
  <c r="AR27" i="80"/>
  <c r="AO22" i="80"/>
  <c r="AL17" i="80"/>
  <c r="AU32" i="80"/>
  <c r="AV32" i="80" s="1"/>
  <c r="AR13" i="80"/>
  <c r="AR98" i="80"/>
  <c r="AL85" i="80"/>
  <c r="AO82" i="80"/>
  <c r="AR79" i="80"/>
  <c r="AO40" i="80"/>
  <c r="BF50" i="80"/>
  <c r="AL107" i="80"/>
  <c r="AO104" i="80"/>
  <c r="AR101" i="80"/>
  <c r="AL77" i="80"/>
  <c r="AO71" i="80"/>
  <c r="AR68" i="80"/>
  <c r="X58" i="80"/>
  <c r="AL56" i="80"/>
  <c r="AR50" i="80"/>
  <c r="X87" i="80"/>
  <c r="AO98" i="80"/>
  <c r="AL82" i="80"/>
  <c r="AL74" i="80"/>
  <c r="AL71" i="80"/>
  <c r="AO58" i="80"/>
  <c r="AR55" i="80"/>
  <c r="AR47" i="80"/>
  <c r="AR42" i="80"/>
  <c r="AR29" i="80"/>
  <c r="AX25" i="80" a="1"/>
  <c r="AX25" i="80" s="1"/>
  <c r="BD25" i="80" s="1"/>
  <c r="X84" i="80"/>
  <c r="AO37" i="80"/>
  <c r="AY25" i="80" a="1"/>
  <c r="AY25" i="80" s="1"/>
  <c r="BE25" i="80" s="1"/>
  <c r="AR92" i="80"/>
  <c r="AR81" i="80"/>
  <c r="AL58" i="80"/>
  <c r="AL111" i="80"/>
  <c r="AL96" i="80"/>
  <c r="AL109" i="80"/>
  <c r="AU98" i="80"/>
  <c r="AV98" i="80" s="1"/>
  <c r="AU84" i="80"/>
  <c r="AW84" i="80" s="1"/>
  <c r="AU73" i="80"/>
  <c r="AV73" i="80" s="1"/>
  <c r="AL68" i="80"/>
  <c r="AU36" i="80"/>
  <c r="AW36" i="80" s="1"/>
  <c r="AR26" i="80"/>
  <c r="AU24" i="80"/>
  <c r="AW24" i="80" s="1"/>
  <c r="W71" i="80" a="1"/>
  <c r="W71" i="80" s="1"/>
  <c r="X71" i="80" s="1"/>
  <c r="AR108" i="80"/>
  <c r="AO106" i="80"/>
  <c r="AO101" i="80"/>
  <c r="AL99" i="80"/>
  <c r="AL97" i="80"/>
  <c r="AU96" i="80"/>
  <c r="AW96" i="80" s="1"/>
  <c r="AL70" i="80"/>
  <c r="AO59" i="80"/>
  <c r="AO54" i="80"/>
  <c r="AU50" i="80"/>
  <c r="AV50" i="80" s="1"/>
  <c r="AU48" i="80"/>
  <c r="AW48" i="80" s="1"/>
  <c r="AR45" i="80"/>
  <c r="AU43" i="80"/>
  <c r="AV43" i="80" s="1"/>
  <c r="AL41" i="80"/>
  <c r="AL13" i="80"/>
  <c r="AX19" i="80" a="1"/>
  <c r="AX19" i="80" s="1"/>
  <c r="BD19" i="80" s="1"/>
  <c r="AY34" i="80" a="1"/>
  <c r="AY34" i="80" s="1"/>
  <c r="BE34" i="80" s="1"/>
  <c r="W99" i="80" a="1"/>
  <c r="W99" i="80" s="1"/>
  <c r="X99" i="80" s="1"/>
  <c r="AU41" i="80"/>
  <c r="AV41" i="80" s="1"/>
  <c r="BF55" i="80"/>
  <c r="AR103" i="80"/>
  <c r="AO83" i="80"/>
  <c r="AU72" i="80"/>
  <c r="AW72" i="80" s="1"/>
  <c r="AO67" i="80"/>
  <c r="X65" i="80"/>
  <c r="AU49" i="80"/>
  <c r="AV49" i="80" s="1"/>
  <c r="X17" i="80"/>
  <c r="AO110" i="80"/>
  <c r="AU106" i="80"/>
  <c r="AW106" i="80" s="1"/>
  <c r="AO103" i="80"/>
  <c r="AL101" i="80"/>
  <c r="AR96" i="80"/>
  <c r="AU92" i="80"/>
  <c r="AW92" i="80" s="1"/>
  <c r="AR87" i="80"/>
  <c r="AL81" i="80"/>
  <c r="AU80" i="80"/>
  <c r="AW80" i="80" s="1"/>
  <c r="AR78" i="80"/>
  <c r="AO38" i="80"/>
  <c r="X34" i="80"/>
  <c r="BF34" i="80" s="1"/>
  <c r="AO32" i="80"/>
  <c r="AR25" i="80"/>
  <c r="AO19" i="80"/>
  <c r="AX35" i="80" a="1"/>
  <c r="AX35" i="80" s="1"/>
  <c r="BD35" i="80" s="1"/>
  <c r="AU90" i="80"/>
  <c r="AV90" i="80" s="1"/>
  <c r="AO87" i="80"/>
  <c r="AO78" i="80"/>
  <c r="AU67" i="80"/>
  <c r="AV67" i="80" s="1"/>
  <c r="AR62" i="80"/>
  <c r="AX11" i="80" a="1"/>
  <c r="AX11" i="80" s="1"/>
  <c r="BD11" i="80" s="1"/>
  <c r="AZ35" i="80" a="1"/>
  <c r="AZ35" i="80" s="1"/>
  <c r="AL103" i="80"/>
  <c r="AL69" i="80"/>
  <c r="AU34" i="80"/>
  <c r="AW34" i="80" s="1"/>
  <c r="AL19" i="80"/>
  <c r="AX28" i="80" a="1"/>
  <c r="AX28" i="80" s="1"/>
  <c r="BD28" i="80" s="1"/>
  <c r="AZ57" i="80" a="1"/>
  <c r="AZ57" i="80" s="1"/>
  <c r="AU111" i="80"/>
  <c r="AV111" i="80" s="1"/>
  <c r="AU103" i="80"/>
  <c r="AW103" i="80" s="1"/>
  <c r="AU94" i="80"/>
  <c r="AV94" i="80" s="1"/>
  <c r="X89" i="80"/>
  <c r="AU76" i="80"/>
  <c r="AU65" i="80"/>
  <c r="AV65" i="80" s="1"/>
  <c r="AU56" i="80"/>
  <c r="AW56" i="80" s="1"/>
  <c r="AU15" i="80"/>
  <c r="AY28" i="80" a="1"/>
  <c r="AY28" i="80" s="1"/>
  <c r="BE28" i="80" s="1"/>
  <c r="AL110" i="80"/>
  <c r="AR107" i="80"/>
  <c r="AO105" i="80"/>
  <c r="AO100" i="80"/>
  <c r="AU87" i="80"/>
  <c r="AV87" i="80" s="1"/>
  <c r="AU78" i="80"/>
  <c r="AV78" i="80" s="1"/>
  <c r="AR73" i="80"/>
  <c r="AL60" i="80"/>
  <c r="AO51" i="80"/>
  <c r="AR44" i="80"/>
  <c r="AL42" i="80"/>
  <c r="AL23" i="80"/>
  <c r="AL21" i="80"/>
  <c r="AL39" i="80"/>
  <c r="AR109" i="80"/>
  <c r="AL100" i="80"/>
  <c r="AU99" i="80"/>
  <c r="AV99" i="80" s="1"/>
  <c r="AL98" i="80"/>
  <c r="AO89" i="80"/>
  <c r="AU70" i="80"/>
  <c r="AV70" i="80" s="1"/>
  <c r="X53" i="80"/>
  <c r="BF53" i="80" s="1"/>
  <c r="AU40" i="80"/>
  <c r="AW40" i="80" s="1"/>
  <c r="BE35" i="80"/>
  <c r="AR33" i="80"/>
  <c r="AU27" i="80"/>
  <c r="AO14" i="80"/>
  <c r="AX22" i="80" a="1"/>
  <c r="AX22" i="80" s="1"/>
  <c r="BD22" i="80" s="1"/>
  <c r="X77" i="80"/>
  <c r="AO102" i="80"/>
  <c r="AR95" i="80"/>
  <c r="AU89" i="80"/>
  <c r="AW89" i="80" s="1"/>
  <c r="AO84" i="80"/>
  <c r="X66" i="80"/>
  <c r="BF66" i="80" s="1"/>
  <c r="AU59" i="80"/>
  <c r="AR35" i="80"/>
  <c r="AR20" i="80"/>
  <c r="AO16" i="80"/>
  <c r="AX13" i="80" a="1"/>
  <c r="AX13" i="80" s="1"/>
  <c r="AY13" i="80" s="1" a="1"/>
  <c r="AY13" i="80" s="1"/>
  <c r="AO109" i="80"/>
  <c r="AO86" i="80"/>
  <c r="AO77" i="80"/>
  <c r="AU66" i="80"/>
  <c r="AW66" i="80" s="1"/>
  <c r="AO64" i="80"/>
  <c r="AR61" i="80"/>
  <c r="AR57" i="80"/>
  <c r="AL37" i="80"/>
  <c r="AO33" i="80"/>
  <c r="AR28" i="80"/>
  <c r="AO79" i="80"/>
  <c r="AO93" i="80"/>
  <c r="AU83" i="80"/>
  <c r="AV83" i="80" s="1"/>
  <c r="AU82" i="80"/>
  <c r="AV82" i="80" s="1"/>
  <c r="AU81" i="80"/>
  <c r="AU75" i="80"/>
  <c r="AV75" i="80" s="1"/>
  <c r="AU35" i="80"/>
  <c r="AV35" i="80" s="1"/>
  <c r="AL31" i="80"/>
  <c r="AX18" i="80" a="1"/>
  <c r="AX18" i="80" s="1"/>
  <c r="BD18" i="80" s="1"/>
  <c r="AL61" i="80"/>
  <c r="X88" i="80"/>
  <c r="BF88" i="80" s="1"/>
  <c r="AL75" i="80"/>
  <c r="AR43" i="80"/>
  <c r="AZ68" i="80" a="1"/>
  <c r="AZ68" i="80" s="1"/>
  <c r="AY68" i="80" a="1"/>
  <c r="AY68" i="80" s="1"/>
  <c r="BE68" i="80" s="1"/>
  <c r="AX68" i="80" a="1"/>
  <c r="AX68" i="80" s="1"/>
  <c r="BD68" i="80" s="1"/>
  <c r="AZ17" i="80" a="1"/>
  <c r="AZ17" i="80" s="1"/>
  <c r="AY17" i="80" a="1"/>
  <c r="AY17" i="80" s="1"/>
  <c r="BE17" i="80" s="1"/>
  <c r="AX17" i="80" a="1"/>
  <c r="AX17" i="80" s="1"/>
  <c r="BD17" i="80" s="1"/>
  <c r="AU17" i="80"/>
  <c r="AU47" i="80"/>
  <c r="AL47" i="80"/>
  <c r="AU38" i="80"/>
  <c r="AL38" i="80"/>
  <c r="AU105" i="80"/>
  <c r="BF104" i="80"/>
  <c r="BE47" i="80"/>
  <c r="AY63" i="80" a="1"/>
  <c r="AY63" i="80" s="1"/>
  <c r="BE63" i="80" s="1"/>
  <c r="AX63" i="80" a="1"/>
  <c r="AX63" i="80" s="1"/>
  <c r="BD63" i="80" s="1"/>
  <c r="AZ63" i="80" a="1"/>
  <c r="AZ63" i="80" s="1"/>
  <c r="AR63" i="80"/>
  <c r="AZ54" i="80" a="1"/>
  <c r="AZ54" i="80" s="1"/>
  <c r="AY54" i="80" a="1"/>
  <c r="AY54" i="80" s="1"/>
  <c r="BE54" i="80" s="1"/>
  <c r="AX54" i="80" a="1"/>
  <c r="AX54" i="80" s="1"/>
  <c r="BD54" i="80" s="1"/>
  <c r="W82" i="80" a="1"/>
  <c r="W82" i="80" s="1"/>
  <c r="V112" i="80"/>
  <c r="AZ109" i="80" a="1"/>
  <c r="AZ109" i="80" s="1"/>
  <c r="AY109" i="80" a="1"/>
  <c r="AY109" i="80" s="1"/>
  <c r="BE109" i="80" s="1"/>
  <c r="AX109" i="80" a="1"/>
  <c r="AX109" i="80" s="1"/>
  <c r="BD109" i="80" s="1"/>
  <c r="AU109" i="80"/>
  <c r="AL102" i="80"/>
  <c r="AU102" i="80"/>
  <c r="AZ93" i="80" a="1"/>
  <c r="AZ93" i="80" s="1"/>
  <c r="AY93" i="80" a="1"/>
  <c r="AY93" i="80" s="1"/>
  <c r="BE93" i="80" s="1"/>
  <c r="AX93" i="80" a="1"/>
  <c r="AX93" i="80" s="1"/>
  <c r="BD93" i="80" s="1"/>
  <c r="AU93" i="80"/>
  <c r="X73" i="80"/>
  <c r="BF73" i="80" s="1"/>
  <c r="X30" i="80"/>
  <c r="AL33" i="80"/>
  <c r="AU33" i="80"/>
  <c r="X18" i="80"/>
  <c r="BE18" i="80"/>
  <c r="AL86" i="80"/>
  <c r="AU86" i="80"/>
  <c r="AU108" i="80"/>
  <c r="X64" i="80"/>
  <c r="AY108" i="80" a="1"/>
  <c r="AY108" i="80" s="1"/>
  <c r="BE108" i="80" s="1"/>
  <c r="AX108" i="80" a="1"/>
  <c r="AX108" i="80" s="1"/>
  <c r="BD108" i="80" s="1"/>
  <c r="AZ108" i="80" a="1"/>
  <c r="AZ108" i="80" s="1"/>
  <c r="AU95" i="80"/>
  <c r="AZ92" i="80" a="1"/>
  <c r="AZ92" i="80" s="1"/>
  <c r="AY92" i="80" a="1"/>
  <c r="AY92" i="80" s="1"/>
  <c r="BE92" i="80" s="1"/>
  <c r="AX92" i="80" a="1"/>
  <c r="AX92" i="80" s="1"/>
  <c r="BD92" i="80" s="1"/>
  <c r="AZ79" i="80" a="1"/>
  <c r="AZ79" i="80" s="1"/>
  <c r="AY79" i="80" a="1"/>
  <c r="AY79" i="80" s="1"/>
  <c r="AX79" i="80" a="1"/>
  <c r="AX79" i="80" s="1"/>
  <c r="BD79" i="80" s="1"/>
  <c r="AZ58" i="80" a="1"/>
  <c r="AZ58" i="80" s="1"/>
  <c r="AY58" i="80" a="1"/>
  <c r="AY58" i="80" s="1"/>
  <c r="BE58" i="80" s="1"/>
  <c r="AX58" i="80" a="1"/>
  <c r="AX58" i="80" s="1"/>
  <c r="BD58" i="80" s="1"/>
  <c r="AO43" i="80"/>
  <c r="AO34" i="80"/>
  <c r="AX14" i="80" a="1"/>
  <c r="AX14" i="80" s="1"/>
  <c r="BD14" i="80" s="1"/>
  <c r="AZ110" i="80" a="1"/>
  <c r="AZ110" i="80" s="1"/>
  <c r="AY110" i="80" a="1"/>
  <c r="AY110" i="80" s="1"/>
  <c r="BE110" i="80" s="1"/>
  <c r="AX110" i="80" a="1"/>
  <c r="AX110" i="80" s="1"/>
  <c r="BD110" i="80" s="1"/>
  <c r="AO92" i="80"/>
  <c r="AL89" i="80"/>
  <c r="AO73" i="80"/>
  <c r="AL72" i="80"/>
  <c r="AL52" i="80"/>
  <c r="AZ49" i="80" a="1"/>
  <c r="AZ49" i="80" s="1"/>
  <c r="AX49" i="80" a="1"/>
  <c r="AX49" i="80" s="1"/>
  <c r="BD49" i="80" s="1"/>
  <c r="AO35" i="80"/>
  <c r="AZ31" i="80" a="1"/>
  <c r="AZ31" i="80" s="1"/>
  <c r="AY31" i="80" a="1"/>
  <c r="AY31" i="80" s="1"/>
  <c r="AX31" i="80" a="1"/>
  <c r="AX31" i="80" s="1"/>
  <c r="BD31" i="80" s="1"/>
  <c r="AO20" i="80"/>
  <c r="AR14" i="80"/>
  <c r="AO108" i="80"/>
  <c r="AL105" i="80"/>
  <c r="AU97" i="80"/>
  <c r="AZ94" i="80" a="1"/>
  <c r="AZ94" i="80" s="1"/>
  <c r="AY94" i="80" a="1"/>
  <c r="AY94" i="80" s="1"/>
  <c r="BE94" i="80" s="1"/>
  <c r="AX94" i="80" a="1"/>
  <c r="AX94" i="80" s="1"/>
  <c r="BD94" i="80" s="1"/>
  <c r="AL78" i="80"/>
  <c r="AZ74" i="80" a="1"/>
  <c r="AZ74" i="80" s="1"/>
  <c r="AY74" i="80" a="1"/>
  <c r="AY74" i="80" s="1"/>
  <c r="BE74" i="80" s="1"/>
  <c r="AX74" i="80" a="1"/>
  <c r="AX74" i="80" s="1"/>
  <c r="BD74" i="80" s="1"/>
  <c r="AR58" i="80"/>
  <c r="AL57" i="80"/>
  <c r="AZ45" i="80" a="1"/>
  <c r="AZ45" i="80" s="1"/>
  <c r="AX45" i="80" a="1"/>
  <c r="AX45" i="80" s="1"/>
  <c r="BD45" i="80" s="1"/>
  <c r="AZ40" i="80" a="1"/>
  <c r="AZ40" i="80" s="1"/>
  <c r="AY40" i="80" a="1"/>
  <c r="AY40" i="80" s="1"/>
  <c r="BE40" i="80" s="1"/>
  <c r="AX40" i="80" a="1"/>
  <c r="AX40" i="80" s="1"/>
  <c r="BD40" i="80" s="1"/>
  <c r="AO39" i="80"/>
  <c r="AZ111" i="80" a="1"/>
  <c r="AZ111" i="80" s="1"/>
  <c r="AY111" i="80" a="1"/>
  <c r="AY111" i="80" s="1"/>
  <c r="BE111" i="80" s="1"/>
  <c r="AX111" i="80" a="1"/>
  <c r="AX111" i="80" s="1"/>
  <c r="BD111" i="80" s="1"/>
  <c r="AL106" i="80"/>
  <c r="AZ95" i="80" a="1"/>
  <c r="AZ95" i="80" s="1"/>
  <c r="AX95" i="80" a="1"/>
  <c r="AX95" i="80" s="1"/>
  <c r="BD95" i="80" s="1"/>
  <c r="AL90" i="80"/>
  <c r="AZ80" i="80" a="1"/>
  <c r="AZ80" i="80" s="1"/>
  <c r="AY80" i="80" a="1"/>
  <c r="AY80" i="80" s="1"/>
  <c r="BE80" i="80" s="1"/>
  <c r="AX80" i="80" a="1"/>
  <c r="AX80" i="80" s="1"/>
  <c r="BD80" i="80" s="1"/>
  <c r="AL67" i="80"/>
  <c r="AU64" i="80"/>
  <c r="AU55" i="80"/>
  <c r="AL48" i="80"/>
  <c r="AZ36" i="80" a="1"/>
  <c r="AZ36" i="80" s="1"/>
  <c r="AY36" i="80" a="1"/>
  <c r="AY36" i="80" s="1"/>
  <c r="BE36" i="80" s="1"/>
  <c r="AX36" i="80" a="1"/>
  <c r="AX36" i="80" s="1"/>
  <c r="BD36" i="80" s="1"/>
  <c r="AL30" i="80"/>
  <c r="X24" i="80"/>
  <c r="BF24" i="80" s="1"/>
  <c r="AZ21" i="80" a="1"/>
  <c r="AZ21" i="80" s="1"/>
  <c r="AY21" i="80" a="1"/>
  <c r="AY21" i="80" s="1"/>
  <c r="AX21" i="80" a="1"/>
  <c r="AX21" i="80" s="1"/>
  <c r="BD21" i="80" s="1"/>
  <c r="W31" i="80" a="1"/>
  <c r="W31" i="80" s="1"/>
  <c r="X32" i="80"/>
  <c r="X48" i="80"/>
  <c r="AZ64" i="80" a="1"/>
  <c r="AZ64" i="80" s="1"/>
  <c r="AY64" i="80" a="1"/>
  <c r="AY64" i="80" s="1"/>
  <c r="BE64" i="80" s="1"/>
  <c r="AX64" i="80" a="1"/>
  <c r="AX64" i="80" s="1"/>
  <c r="BD64" i="80" s="1"/>
  <c r="AY59" i="80" a="1"/>
  <c r="AY59" i="80" s="1"/>
  <c r="BE59" i="80" s="1"/>
  <c r="AX59" i="80" a="1"/>
  <c r="AX59" i="80" s="1"/>
  <c r="BD59" i="80" s="1"/>
  <c r="AR36" i="80"/>
  <c r="X57" i="80"/>
  <c r="AU85" i="80"/>
  <c r="AO74" i="80"/>
  <c r="AU53" i="80"/>
  <c r="AU51" i="80"/>
  <c r="AO49" i="80"/>
  <c r="AZ46" i="80" a="1"/>
  <c r="AZ46" i="80" s="1"/>
  <c r="AY46" i="80" a="1"/>
  <c r="AY46" i="80" s="1"/>
  <c r="BE46" i="80" s="1"/>
  <c r="AX46" i="80" a="1"/>
  <c r="AX46" i="80" s="1"/>
  <c r="BD46" i="80" s="1"/>
  <c r="AZ32" i="80" a="1"/>
  <c r="AZ32" i="80" s="1"/>
  <c r="AY32" i="80" a="1"/>
  <c r="AY32" i="80" s="1"/>
  <c r="BE32" i="80" s="1"/>
  <c r="AX32" i="80" a="1"/>
  <c r="AX32" i="80" s="1"/>
  <c r="BD32" i="80" s="1"/>
  <c r="AZ29" i="80" a="1"/>
  <c r="AZ29" i="80" s="1"/>
  <c r="AX29" i="80" a="1"/>
  <c r="AX29" i="80" s="1"/>
  <c r="BD29" i="80" s="1"/>
  <c r="AO17" i="80"/>
  <c r="W19" i="80" a="1"/>
  <c r="W19" i="80" s="1"/>
  <c r="AY49" i="80" a="1"/>
  <c r="AY49" i="80" s="1"/>
  <c r="BE49" i="80" s="1"/>
  <c r="AU100" i="80"/>
  <c r="AZ98" i="80" a="1"/>
  <c r="AZ98" i="80" s="1"/>
  <c r="AY98" i="80" a="1"/>
  <c r="AY98" i="80" s="1"/>
  <c r="BE98" i="80" s="1"/>
  <c r="AX98" i="80" a="1"/>
  <c r="AX98" i="80" s="1"/>
  <c r="BD98" i="80" s="1"/>
  <c r="AZ82" i="80" a="1"/>
  <c r="AZ82" i="80" s="1"/>
  <c r="AY82" i="80" a="1"/>
  <c r="AY82" i="80" s="1"/>
  <c r="AX82" i="80" a="1"/>
  <c r="AX82" i="80" s="1"/>
  <c r="BD82" i="80" s="1"/>
  <c r="AZ75" i="80" a="1"/>
  <c r="AZ75" i="80" s="1"/>
  <c r="AY75" i="80" a="1"/>
  <c r="AY75" i="80" s="1"/>
  <c r="BE75" i="80" s="1"/>
  <c r="AX75" i="80" a="1"/>
  <c r="AX75" i="80" s="1"/>
  <c r="BD75" i="80" s="1"/>
  <c r="AZ99" i="80" a="1"/>
  <c r="AZ99" i="80" s="1"/>
  <c r="AY99" i="80" a="1"/>
  <c r="AY99" i="80" s="1"/>
  <c r="AX99" i="80" a="1"/>
  <c r="AX99" i="80" s="1"/>
  <c r="BD99" i="80" s="1"/>
  <c r="AZ83" i="80" a="1"/>
  <c r="AZ83" i="80" s="1"/>
  <c r="AY83" i="80" a="1"/>
  <c r="AY83" i="80" s="1"/>
  <c r="BE83" i="80" s="1"/>
  <c r="AX83" i="80" a="1"/>
  <c r="AX83" i="80" s="1"/>
  <c r="BD83" i="80" s="1"/>
  <c r="AO80" i="80"/>
  <c r="AU79" i="80"/>
  <c r="AZ70" i="80" a="1"/>
  <c r="AZ70" i="80" s="1"/>
  <c r="AY70" i="80" a="1"/>
  <c r="AY70" i="80" s="1"/>
  <c r="BE70" i="80" s="1"/>
  <c r="AX70" i="80" a="1"/>
  <c r="AX70" i="80" s="1"/>
  <c r="BD70" i="80" s="1"/>
  <c r="AU44" i="80"/>
  <c r="AL40" i="80"/>
  <c r="AZ37" i="80" a="1"/>
  <c r="AZ37" i="80" s="1"/>
  <c r="AY37" i="80" a="1"/>
  <c r="AY37" i="80" s="1"/>
  <c r="BE37" i="80" s="1"/>
  <c r="AX15" i="80" a="1"/>
  <c r="AX15" i="80" s="1"/>
  <c r="AL14" i="80"/>
  <c r="BE41" i="80"/>
  <c r="X41" i="80"/>
  <c r="AY95" i="80" a="1"/>
  <c r="AY95" i="80" s="1"/>
  <c r="BE95" i="80" s="1"/>
  <c r="AZ96" i="80" a="1"/>
  <c r="AZ96" i="80" s="1"/>
  <c r="AY96" i="80" a="1"/>
  <c r="AY96" i="80" s="1"/>
  <c r="BE96" i="80" s="1"/>
  <c r="AX96" i="80" a="1"/>
  <c r="AX96" i="80" s="1"/>
  <c r="BD96" i="80" s="1"/>
  <c r="AZ84" i="80" a="1"/>
  <c r="AZ84" i="80" s="1"/>
  <c r="AY84" i="80" a="1"/>
  <c r="AY84" i="80" s="1"/>
  <c r="BE84" i="80" s="1"/>
  <c r="AX84" i="80" a="1"/>
  <c r="AX84" i="80" s="1"/>
  <c r="BD84" i="80" s="1"/>
  <c r="AU77" i="80"/>
  <c r="AU71" i="80"/>
  <c r="AU63" i="80"/>
  <c r="AU61" i="80"/>
  <c r="AU54" i="80"/>
  <c r="AU26" i="80"/>
  <c r="AU19" i="80"/>
  <c r="AU13" i="80"/>
  <c r="W15" i="80" a="1"/>
  <c r="W15" i="80" s="1"/>
  <c r="AZ100" i="80" a="1"/>
  <c r="AZ100" i="80" s="1"/>
  <c r="AY100" i="80" a="1"/>
  <c r="AY100" i="80" s="1"/>
  <c r="BE100" i="80" s="1"/>
  <c r="AX100" i="80" a="1"/>
  <c r="AX100" i="80" s="1"/>
  <c r="BD100" i="80" s="1"/>
  <c r="AU104" i="80"/>
  <c r="AZ101" i="80" a="1"/>
  <c r="AZ101" i="80" s="1"/>
  <c r="AY101" i="80" a="1"/>
  <c r="AY101" i="80" s="1"/>
  <c r="BE101" i="80" s="1"/>
  <c r="AX101" i="80" a="1"/>
  <c r="AX101" i="80" s="1"/>
  <c r="BD101" i="80" s="1"/>
  <c r="AU88" i="80"/>
  <c r="AZ85" i="80" a="1"/>
  <c r="AZ85" i="80" s="1"/>
  <c r="AY85" i="80" a="1"/>
  <c r="AY85" i="80" s="1"/>
  <c r="BE85" i="80" s="1"/>
  <c r="AX85" i="80" a="1"/>
  <c r="AX85" i="80" s="1"/>
  <c r="BD85" i="80" s="1"/>
  <c r="AZ77" i="80" a="1"/>
  <c r="AZ77" i="80" s="1"/>
  <c r="AY77" i="80" a="1"/>
  <c r="AY77" i="80" s="1"/>
  <c r="BE77" i="80" s="1"/>
  <c r="AX77" i="80" a="1"/>
  <c r="AX77" i="80" s="1"/>
  <c r="BD77" i="80" s="1"/>
  <c r="AZ71" i="80" a="1"/>
  <c r="AZ71" i="80" s="1"/>
  <c r="AY71" i="80" a="1"/>
  <c r="AY71" i="80" s="1"/>
  <c r="AX71" i="80" a="1"/>
  <c r="AX71" i="80" s="1"/>
  <c r="BD71" i="80" s="1"/>
  <c r="AY65" i="80" a="1"/>
  <c r="AY65" i="80" s="1"/>
  <c r="BE65" i="80" s="1"/>
  <c r="AX65" i="80" a="1"/>
  <c r="AX65" i="80" s="1"/>
  <c r="BD65" i="80" s="1"/>
  <c r="AZ65" i="80" a="1"/>
  <c r="AZ65" i="80" s="1"/>
  <c r="AY61" i="80" a="1"/>
  <c r="AY61" i="80" s="1"/>
  <c r="BE61" i="80" s="1"/>
  <c r="AX61" i="80" a="1"/>
  <c r="AX61" i="80" s="1"/>
  <c r="BD61" i="80" s="1"/>
  <c r="AZ61" i="80" a="1"/>
  <c r="AZ61" i="80" s="1"/>
  <c r="AZ56" i="80" a="1"/>
  <c r="AZ56" i="80" s="1"/>
  <c r="AY56" i="80" a="1"/>
  <c r="AY56" i="80" s="1"/>
  <c r="BE56" i="80" s="1"/>
  <c r="AX56" i="80" a="1"/>
  <c r="AX56" i="80" s="1"/>
  <c r="BD56" i="80" s="1"/>
  <c r="AO55" i="80"/>
  <c r="AZ42" i="80" a="1"/>
  <c r="AZ42" i="80" s="1"/>
  <c r="AY42" i="80" a="1"/>
  <c r="AY42" i="80" s="1"/>
  <c r="BE42" i="80" s="1"/>
  <c r="AX42" i="80" a="1"/>
  <c r="AX42" i="80" s="1"/>
  <c r="BD42" i="80" s="1"/>
  <c r="AU31" i="80"/>
  <c r="X29" i="80"/>
  <c r="AZ26" i="80" a="1"/>
  <c r="AZ26" i="80" s="1"/>
  <c r="AY26" i="80" a="1"/>
  <c r="AY26" i="80" s="1"/>
  <c r="BE26" i="80" s="1"/>
  <c r="AX26" i="80" a="1"/>
  <c r="AX26" i="80" s="1"/>
  <c r="BD26" i="80" s="1"/>
  <c r="AU12" i="80"/>
  <c r="AZ59" i="80" a="1"/>
  <c r="AZ59" i="80" s="1"/>
  <c r="AZ69" i="80" a="1"/>
  <c r="AZ69" i="80" s="1"/>
  <c r="AY69" i="80" a="1"/>
  <c r="AY69" i="80" s="1"/>
  <c r="BE69" i="80" s="1"/>
  <c r="AX69" i="80" a="1"/>
  <c r="AX69" i="80" s="1"/>
  <c r="BD69" i="80" s="1"/>
  <c r="AX55" i="80" a="1"/>
  <c r="AX55" i="80" s="1"/>
  <c r="BD55" i="80" s="1"/>
  <c r="AY55" i="80" a="1"/>
  <c r="AY55" i="80" s="1"/>
  <c r="BE55" i="80" s="1"/>
  <c r="AY97" i="80" a="1"/>
  <c r="AY97" i="80" s="1"/>
  <c r="BE97" i="80" s="1"/>
  <c r="AX97" i="80" a="1"/>
  <c r="AX97" i="80" s="1"/>
  <c r="BD97" i="80" s="1"/>
  <c r="AZ97" i="80" a="1"/>
  <c r="AZ97" i="80" s="1"/>
  <c r="AZ81" i="80" a="1"/>
  <c r="AZ81" i="80" s="1"/>
  <c r="AY81" i="80" a="1"/>
  <c r="AY81" i="80" s="1"/>
  <c r="BE81" i="80" s="1"/>
  <c r="AX81" i="80" a="1"/>
  <c r="AX81" i="80" s="1"/>
  <c r="BD81" i="80" s="1"/>
  <c r="AU101" i="80"/>
  <c r="AZ102" i="80" a="1"/>
  <c r="AZ102" i="80" s="1"/>
  <c r="AY102" i="80" a="1"/>
  <c r="AY102" i="80" s="1"/>
  <c r="BE102" i="80" s="1"/>
  <c r="AZ86" i="80" a="1"/>
  <c r="AZ86" i="80" s="1"/>
  <c r="AY86" i="80" a="1"/>
  <c r="AY86" i="80" s="1"/>
  <c r="BE86" i="80" s="1"/>
  <c r="AU52" i="80"/>
  <c r="AZ47" i="80" a="1"/>
  <c r="AZ47" i="80" s="1"/>
  <c r="AX47" i="80" a="1"/>
  <c r="AX47" i="80" s="1"/>
  <c r="BD47" i="80" s="1"/>
  <c r="AZ38" i="80" a="1"/>
  <c r="AZ38" i="80" s="1"/>
  <c r="AY38" i="80" a="1"/>
  <c r="AY38" i="80" s="1"/>
  <c r="BE38" i="80" s="1"/>
  <c r="AX38" i="80" a="1"/>
  <c r="AX38" i="80" s="1"/>
  <c r="BD38" i="80" s="1"/>
  <c r="AZ33" i="80" a="1"/>
  <c r="AZ33" i="80" s="1"/>
  <c r="AY33" i="80" a="1"/>
  <c r="AY33" i="80" s="1"/>
  <c r="BE33" i="80" s="1"/>
  <c r="AX33" i="80" a="1"/>
  <c r="AX33" i="80" s="1"/>
  <c r="BD33" i="80" s="1"/>
  <c r="AU30" i="80"/>
  <c r="AU28" i="80"/>
  <c r="AU23" i="80"/>
  <c r="AZ23" i="80" a="1"/>
  <c r="AZ23" i="80" s="1"/>
  <c r="AX23" i="80" a="1"/>
  <c r="AX23" i="80" s="1"/>
  <c r="BD23" i="80" s="1"/>
  <c r="AU16" i="80"/>
  <c r="AZ15" i="80" a="1"/>
  <c r="AZ15" i="80" s="1"/>
  <c r="I40" i="77" s="1"/>
  <c r="AZ103" i="80" a="1"/>
  <c r="AZ103" i="80" s="1"/>
  <c r="AY103" i="80" a="1"/>
  <c r="AY103" i="80" s="1"/>
  <c r="BE103" i="80" s="1"/>
  <c r="AX103" i="80" a="1"/>
  <c r="AX103" i="80" s="1"/>
  <c r="BD103" i="80" s="1"/>
  <c r="X100" i="80"/>
  <c r="AZ87" i="80" a="1"/>
  <c r="AZ87" i="80" s="1"/>
  <c r="AY87" i="80" a="1"/>
  <c r="AY87" i="80" s="1"/>
  <c r="BE87" i="80" s="1"/>
  <c r="AX87" i="80" a="1"/>
  <c r="AX87" i="80" s="1"/>
  <c r="BD87" i="80" s="1"/>
  <c r="AU69" i="80"/>
  <c r="AU62" i="80"/>
  <c r="AZ52" i="80" a="1"/>
  <c r="AZ52" i="80" s="1"/>
  <c r="AY52" i="80" a="1"/>
  <c r="AY52" i="80" s="1"/>
  <c r="BE52" i="80" s="1"/>
  <c r="AX52" i="80" a="1"/>
  <c r="AX52" i="80" s="1"/>
  <c r="BD52" i="80" s="1"/>
  <c r="AU25" i="80"/>
  <c r="AX104" i="80" a="1"/>
  <c r="AX104" i="80" s="1"/>
  <c r="BD104" i="80" s="1"/>
  <c r="AY104" i="80" a="1"/>
  <c r="AY104" i="80" s="1"/>
  <c r="BE104" i="80" s="1"/>
  <c r="AU91" i="80"/>
  <c r="AX88" i="80" a="1"/>
  <c r="AX88" i="80" s="1"/>
  <c r="BD88" i="80" s="1"/>
  <c r="AY88" i="80" a="1"/>
  <c r="AY88" i="80" s="1"/>
  <c r="BE88" i="80" s="1"/>
  <c r="AL76" i="80"/>
  <c r="AU39" i="80"/>
  <c r="AZ30" i="80" a="1"/>
  <c r="AZ30" i="80" s="1"/>
  <c r="AX30" i="80" a="1"/>
  <c r="AX30" i="80" s="1"/>
  <c r="BD30" i="80" s="1"/>
  <c r="AZ16" i="80" a="1"/>
  <c r="AZ16" i="80" s="1"/>
  <c r="AY16" i="80" a="1"/>
  <c r="AY16" i="80" s="1"/>
  <c r="BE16" i="80" s="1"/>
  <c r="AX16" i="80" a="1"/>
  <c r="AX16" i="80" s="1"/>
  <c r="BD16" i="80" s="1"/>
  <c r="W13" i="80" a="1"/>
  <c r="W13" i="80" s="1"/>
  <c r="X16" i="80"/>
  <c r="W21" i="80" a="1"/>
  <c r="W21" i="80" s="1"/>
  <c r="AU107" i="80"/>
  <c r="AZ105" i="80" a="1"/>
  <c r="AZ105" i="80" s="1"/>
  <c r="AY105" i="80" a="1"/>
  <c r="AY105" i="80" s="1"/>
  <c r="BE105" i="80" s="1"/>
  <c r="AX105" i="80" a="1"/>
  <c r="AX105" i="80" s="1"/>
  <c r="BD105" i="80" s="1"/>
  <c r="AZ89" i="80" a="1"/>
  <c r="AZ89" i="80" s="1"/>
  <c r="AY89" i="80" a="1"/>
  <c r="AY89" i="80" s="1"/>
  <c r="BE89" i="80" s="1"/>
  <c r="AX89" i="80" a="1"/>
  <c r="AX89" i="80" s="1"/>
  <c r="BD89" i="80" s="1"/>
  <c r="AZ78" i="80" a="1"/>
  <c r="AZ78" i="80" s="1"/>
  <c r="AY78" i="80" a="1"/>
  <c r="AY78" i="80" s="1"/>
  <c r="BE78" i="80" s="1"/>
  <c r="AX78" i="80" a="1"/>
  <c r="AX78" i="80" s="1"/>
  <c r="BD78" i="80" s="1"/>
  <c r="AZ72" i="80" a="1"/>
  <c r="AZ72" i="80" s="1"/>
  <c r="AY72" i="80" a="1"/>
  <c r="AY72" i="80" s="1"/>
  <c r="BE72" i="80" s="1"/>
  <c r="AX72" i="80" a="1"/>
  <c r="AX72" i="80" s="1"/>
  <c r="BD72" i="80" s="1"/>
  <c r="AZ62" i="80" a="1"/>
  <c r="AZ62" i="80" s="1"/>
  <c r="AY62" i="80" a="1"/>
  <c r="AY62" i="80" s="1"/>
  <c r="BE62" i="80" s="1"/>
  <c r="AX62" i="80" a="1"/>
  <c r="AX62" i="80" s="1"/>
  <c r="BD62" i="80" s="1"/>
  <c r="AR52" i="80"/>
  <c r="AL46" i="80"/>
  <c r="AO42" i="80"/>
  <c r="AZ39" i="80" a="1"/>
  <c r="AZ39" i="80" s="1"/>
  <c r="AY39" i="80" a="1"/>
  <c r="AY39" i="80" s="1"/>
  <c r="BE39" i="80" s="1"/>
  <c r="AO26" i="80"/>
  <c r="AR23" i="80"/>
  <c r="X23" i="80"/>
  <c r="AU22" i="80"/>
  <c r="AU20" i="80"/>
  <c r="AZ20" i="80" a="1"/>
  <c r="AZ20" i="80" s="1"/>
  <c r="AY20" i="80" a="1"/>
  <c r="AY20" i="80" s="1"/>
  <c r="BE20" i="80" s="1"/>
  <c r="AX20" i="80" a="1"/>
  <c r="AX20" i="80" s="1"/>
  <c r="BD20" i="80" s="1"/>
  <c r="AO13" i="80"/>
  <c r="W79" i="80" a="1"/>
  <c r="W79" i="80" s="1"/>
  <c r="AZ106" i="80" a="1"/>
  <c r="AZ106" i="80" s="1"/>
  <c r="AY106" i="80" a="1"/>
  <c r="AY106" i="80" s="1"/>
  <c r="BE106" i="80" s="1"/>
  <c r="AX106" i="80" a="1"/>
  <c r="AX106" i="80" s="1"/>
  <c r="BD106" i="80" s="1"/>
  <c r="AY67" i="80" a="1"/>
  <c r="AY67" i="80" s="1"/>
  <c r="BE67" i="80" s="1"/>
  <c r="AX67" i="80" a="1"/>
  <c r="AX67" i="80" s="1"/>
  <c r="BD67" i="80" s="1"/>
  <c r="AZ67" i="80" a="1"/>
  <c r="AZ67" i="80" s="1"/>
  <c r="AZ48" i="80" a="1"/>
  <c r="AZ48" i="80" s="1"/>
  <c r="AY48" i="80" a="1"/>
  <c r="AY48" i="80" s="1"/>
  <c r="BE48" i="80" s="1"/>
  <c r="AX48" i="80" a="1"/>
  <c r="AX48" i="80" s="1"/>
  <c r="BD48" i="80" s="1"/>
  <c r="AZ43" i="80" a="1"/>
  <c r="AZ43" i="80" s="1"/>
  <c r="AX43" i="80" a="1"/>
  <c r="AX43" i="80" s="1"/>
  <c r="BD43" i="80" s="1"/>
  <c r="AZ90" i="80" a="1"/>
  <c r="AZ90" i="80" s="1"/>
  <c r="AY90" i="80" a="1"/>
  <c r="AY90" i="80" s="1"/>
  <c r="BE90" i="80" s="1"/>
  <c r="AX90" i="80" a="1"/>
  <c r="AX90" i="80" s="1"/>
  <c r="BD90" i="80" s="1"/>
  <c r="AX107" i="80" a="1"/>
  <c r="AX107" i="80" s="1"/>
  <c r="BD107" i="80" s="1"/>
  <c r="AZ107" i="80" a="1"/>
  <c r="AZ107" i="80" s="1"/>
  <c r="AY107" i="80" a="1"/>
  <c r="AY107" i="80" s="1"/>
  <c r="BE107" i="80" s="1"/>
  <c r="AZ91" i="80" a="1"/>
  <c r="AZ91" i="80" s="1"/>
  <c r="AY91" i="80" a="1"/>
  <c r="AY91" i="80" s="1"/>
  <c r="BE91" i="80" s="1"/>
  <c r="AX91" i="80" a="1"/>
  <c r="AX91" i="80" s="1"/>
  <c r="BD91" i="80" s="1"/>
  <c r="AU68" i="80"/>
  <c r="AR67" i="80"/>
  <c r="AU58" i="80"/>
  <c r="AX53" i="80" a="1"/>
  <c r="AX53" i="80" s="1"/>
  <c r="BD53" i="80" s="1"/>
  <c r="AY53" i="80" a="1"/>
  <c r="AY53" i="80" s="1"/>
  <c r="BE53" i="80" s="1"/>
  <c r="AZ27" i="80" a="1"/>
  <c r="AZ27" i="80" s="1"/>
  <c r="AX27" i="80" a="1"/>
  <c r="AX27" i="80" s="1"/>
  <c r="BD27" i="80" s="1"/>
  <c r="AO23" i="80"/>
  <c r="AU14" i="80"/>
  <c r="W11" i="80" a="1"/>
  <c r="W11" i="80" s="1"/>
  <c r="X11" i="80" s="1"/>
  <c r="AN11" i="80"/>
  <c r="AY45" i="80" a="1"/>
  <c r="AY45" i="80" s="1"/>
  <c r="BE45" i="80" s="1"/>
  <c r="AY51" i="80" a="1"/>
  <c r="AY51" i="80" s="1"/>
  <c r="BE51" i="80" s="1"/>
  <c r="AY57" i="80" a="1"/>
  <c r="AY57" i="80" s="1"/>
  <c r="BE57" i="80" s="1"/>
  <c r="X25" i="80"/>
  <c r="BF25" i="80" s="1"/>
  <c r="AZ51" i="80" a="1"/>
  <c r="AZ51" i="80" s="1"/>
  <c r="AX76" i="80" a="1"/>
  <c r="AX76" i="80" s="1"/>
  <c r="BD76" i="80" s="1"/>
  <c r="AX66" i="80" a="1"/>
  <c r="AX66" i="80" s="1"/>
  <c r="BD66" i="80" s="1"/>
  <c r="AY76" i="80" a="1"/>
  <c r="AY76" i="80" s="1"/>
  <c r="BE76" i="80" s="1"/>
  <c r="AX60" i="80" a="1"/>
  <c r="AX60" i="80" s="1"/>
  <c r="BD60" i="80" s="1"/>
  <c r="W14" i="80" a="1"/>
  <c r="W14" i="80" s="1"/>
  <c r="AX50" i="80" a="1"/>
  <c r="AX50" i="80" s="1"/>
  <c r="BD50" i="80" s="1"/>
  <c r="AY60" i="80" a="1"/>
  <c r="AY60" i="80" s="1"/>
  <c r="BE60" i="80" s="1"/>
  <c r="AY66" i="80" a="1"/>
  <c r="AY66" i="80" s="1"/>
  <c r="BE66" i="80" s="1"/>
  <c r="X47" i="80"/>
  <c r="AX44" i="80" a="1"/>
  <c r="AX44" i="80" s="1"/>
  <c r="BD44" i="80" s="1"/>
  <c r="AX34" i="80" a="1"/>
  <c r="AX34" i="80" s="1"/>
  <c r="BD34" i="80" s="1"/>
  <c r="AY44" i="80" a="1"/>
  <c r="AY44" i="80" s="1"/>
  <c r="BE44" i="80" s="1"/>
  <c r="AY50" i="80" a="1"/>
  <c r="AY50" i="80" s="1"/>
  <c r="BE50" i="80" s="1"/>
  <c r="AX24" i="80" a="1"/>
  <c r="AX24" i="80" s="1"/>
  <c r="BD24" i="80" s="1"/>
  <c r="AY22" i="80" a="1"/>
  <c r="AY22" i="80" s="1"/>
  <c r="BE22" i="80" s="1"/>
  <c r="AY24" i="80" a="1"/>
  <c r="AY24" i="80" s="1"/>
  <c r="BE24" i="80" s="1"/>
  <c r="AX73" i="80" a="1"/>
  <c r="AX73" i="80" s="1"/>
  <c r="BD73" i="80" s="1"/>
  <c r="AY73" i="80" a="1"/>
  <c r="AY73" i="80" s="1"/>
  <c r="BE73" i="80" s="1"/>
  <c r="BD12" i="80" l="1"/>
  <c r="AZ12" i="80" a="1"/>
  <c r="AZ12" i="80" s="1"/>
  <c r="AY29" i="80" a="1"/>
  <c r="AY29" i="80" s="1"/>
  <c r="BE29" i="80" s="1"/>
  <c r="AY30" i="80" a="1"/>
  <c r="AY30" i="80" s="1"/>
  <c r="BE30" i="80" s="1"/>
  <c r="AY27" i="80" a="1"/>
  <c r="AY27" i="80" s="1"/>
  <c r="BE27" i="80" s="1"/>
  <c r="AY23" i="80" a="1"/>
  <c r="AY23" i="80" s="1"/>
  <c r="BE23" i="80" s="1"/>
  <c r="AY19" i="80" a="1"/>
  <c r="AY19" i="80" s="1"/>
  <c r="BE19" i="80" s="1"/>
  <c r="AW29" i="80"/>
  <c r="BF57" i="80"/>
  <c r="BC96" i="80" a="1"/>
  <c r="BC96" i="80" s="1"/>
  <c r="BC102" i="80" a="1"/>
  <c r="BC102" i="80" s="1"/>
  <c r="BC51" i="80" a="1"/>
  <c r="BC51" i="80" s="1"/>
  <c r="AV74" i="80"/>
  <c r="BB74" i="80" s="1" a="1"/>
  <c r="BB74" i="80" s="1"/>
  <c r="BC39" i="80" a="1"/>
  <c r="BC39" i="80" s="1"/>
  <c r="BC86" i="80" a="1"/>
  <c r="BC86" i="80" s="1"/>
  <c r="BD15" i="80"/>
  <c r="AY15" i="80" a="1"/>
  <c r="AY15" i="80" s="1"/>
  <c r="BE15" i="80" s="1"/>
  <c r="BC90" i="80" a="1"/>
  <c r="BC90" i="80" s="1"/>
  <c r="AZ13" i="80" a="1"/>
  <c r="AZ13" i="80" s="1"/>
  <c r="BC28" i="80" a="1"/>
  <c r="BC28" i="80" s="1"/>
  <c r="BC16" i="80" a="1"/>
  <c r="BC16" i="80" s="1"/>
  <c r="BC97" i="80" a="1"/>
  <c r="BC97" i="80" s="1"/>
  <c r="BC41" i="80" a="1"/>
  <c r="BC41" i="80" s="1"/>
  <c r="BC92" i="80" a="1"/>
  <c r="BC92" i="80" s="1"/>
  <c r="BC58" i="80" a="1"/>
  <c r="BC58" i="80" s="1"/>
  <c r="BC47" i="80" a="1"/>
  <c r="BC47" i="80" s="1"/>
  <c r="BC61" i="80" a="1"/>
  <c r="BC61" i="80" s="1"/>
  <c r="BC65" i="80" a="1"/>
  <c r="BC65" i="80" s="1"/>
  <c r="BF27" i="80"/>
  <c r="BC33" i="80" a="1"/>
  <c r="BC33" i="80" s="1"/>
  <c r="BF42" i="80"/>
  <c r="BC42" i="80" a="1"/>
  <c r="BC42" i="80" s="1"/>
  <c r="BC77" i="80" a="1"/>
  <c r="BC77" i="80" s="1"/>
  <c r="BC99" i="80" a="1"/>
  <c r="BC99" i="80" s="1"/>
  <c r="BC29" i="80" a="1"/>
  <c r="BC29" i="80" s="1"/>
  <c r="BC18" i="80" a="1"/>
  <c r="BC18" i="80" s="1"/>
  <c r="BF40" i="80"/>
  <c r="BC40" i="80" a="1"/>
  <c r="BC40" i="80" s="1"/>
  <c r="BC88" i="80" a="1"/>
  <c r="BC88" i="80" s="1"/>
  <c r="BC34" i="80" a="1"/>
  <c r="BC34" i="80" s="1"/>
  <c r="BC44" i="80" a="1"/>
  <c r="BC44" i="80" s="1"/>
  <c r="BF72" i="80"/>
  <c r="BC72" i="80" a="1"/>
  <c r="BC72" i="80" s="1"/>
  <c r="BC48" i="80" a="1"/>
  <c r="BC48" i="80" s="1"/>
  <c r="BC38" i="80" a="1"/>
  <c r="BC38" i="80" s="1"/>
  <c r="BC85" i="80" a="1"/>
  <c r="BC85" i="80" s="1"/>
  <c r="BC37" i="80" a="1"/>
  <c r="BC37" i="80" s="1"/>
  <c r="BC75" i="80" a="1"/>
  <c r="BC75" i="80" s="1"/>
  <c r="BC32" i="80" a="1"/>
  <c r="BC32" i="80" s="1"/>
  <c r="BC45" i="80" a="1"/>
  <c r="BC45" i="80" s="1"/>
  <c r="BF109" i="80"/>
  <c r="BC109" i="80" a="1"/>
  <c r="BC109" i="80" s="1"/>
  <c r="BC67" i="80" a="1"/>
  <c r="BC67" i="80" s="1"/>
  <c r="BC89" i="80" a="1"/>
  <c r="BC89" i="80" s="1"/>
  <c r="BC56" i="80" a="1"/>
  <c r="BC56" i="80" s="1"/>
  <c r="BC64" i="80" a="1"/>
  <c r="BC64" i="80" s="1"/>
  <c r="BC57" i="80" a="1"/>
  <c r="BC57" i="80" s="1"/>
  <c r="BC66" i="80" a="1"/>
  <c r="BC66" i="80" s="1"/>
  <c r="BF20" i="80"/>
  <c r="BC20" i="80" a="1"/>
  <c r="BC20" i="80" s="1"/>
  <c r="BF78" i="80"/>
  <c r="BC78" i="80" a="1"/>
  <c r="BC78" i="80" s="1"/>
  <c r="BC69" i="80" a="1"/>
  <c r="BC69" i="80" s="1"/>
  <c r="BC46" i="80" a="1"/>
  <c r="BC46" i="80" s="1"/>
  <c r="BC80" i="80" a="1"/>
  <c r="BC80" i="80" s="1"/>
  <c r="BF105" i="80"/>
  <c r="BC105" i="80" a="1"/>
  <c r="BC105" i="80" s="1"/>
  <c r="BC59" i="80" a="1"/>
  <c r="BC59" i="80" s="1"/>
  <c r="BC101" i="80" a="1"/>
  <c r="BC101" i="80" s="1"/>
  <c r="BC84" i="80" a="1"/>
  <c r="BC84" i="80" s="1"/>
  <c r="BF49" i="80"/>
  <c r="BC49" i="80" a="1"/>
  <c r="BC49" i="80" s="1"/>
  <c r="BC60" i="80" a="1"/>
  <c r="BC60" i="80" s="1"/>
  <c r="BC110" i="80" a="1"/>
  <c r="BC110" i="80" s="1"/>
  <c r="BF103" i="80"/>
  <c r="BC103" i="80" a="1"/>
  <c r="BC103" i="80" s="1"/>
  <c r="BC70" i="80" a="1"/>
  <c r="BC70" i="80" s="1"/>
  <c r="BC74" i="80" a="1"/>
  <c r="BC74" i="80" s="1"/>
  <c r="BC54" i="80" a="1"/>
  <c r="BC54" i="80" s="1"/>
  <c r="BC55" i="80" a="1"/>
  <c r="BC55" i="80" s="1"/>
  <c r="BC36" i="80" a="1"/>
  <c r="BC36" i="80" s="1"/>
  <c r="BF43" i="80"/>
  <c r="BC43" i="80" a="1"/>
  <c r="BC43" i="80" s="1"/>
  <c r="BF87" i="80"/>
  <c r="BC87" i="80" a="1"/>
  <c r="BC87" i="80" s="1"/>
  <c r="BF106" i="80"/>
  <c r="BC106" i="80" a="1"/>
  <c r="BC106" i="80" s="1"/>
  <c r="BC98" i="80" a="1"/>
  <c r="BC98" i="80" s="1"/>
  <c r="BC95" i="80" a="1"/>
  <c r="BC95" i="80" s="1"/>
  <c r="BC17" i="80" a="1"/>
  <c r="BC17" i="80" s="1"/>
  <c r="BC25" i="80" a="1"/>
  <c r="BC25" i="80" s="1"/>
  <c r="BC104" i="80" a="1"/>
  <c r="BC104" i="80" s="1"/>
  <c r="BF91" i="80"/>
  <c r="BC91" i="80" a="1"/>
  <c r="BC91" i="80" s="1"/>
  <c r="BF107" i="80"/>
  <c r="BC107" i="80" a="1"/>
  <c r="BC107" i="80" s="1"/>
  <c r="BC63" i="80" a="1"/>
  <c r="BC63" i="80" s="1"/>
  <c r="BC35" i="80" a="1"/>
  <c r="BC35" i="80" s="1"/>
  <c r="BC53" i="80" a="1"/>
  <c r="BC53" i="80" s="1"/>
  <c r="BC24" i="80" a="1"/>
  <c r="BC24" i="80" s="1"/>
  <c r="BF81" i="80"/>
  <c r="BC81" i="80" a="1"/>
  <c r="BC81" i="80" s="1"/>
  <c r="BF26" i="80"/>
  <c r="BC26" i="80" a="1"/>
  <c r="BC26" i="80" s="1"/>
  <c r="BC100" i="80" a="1"/>
  <c r="BC100" i="80" s="1"/>
  <c r="BC22" i="80" a="1"/>
  <c r="BC22" i="80" s="1"/>
  <c r="BF62" i="80"/>
  <c r="BC62" i="80" a="1"/>
  <c r="BC62" i="80" s="1"/>
  <c r="BF52" i="80"/>
  <c r="BC52" i="80" a="1"/>
  <c r="BC52" i="80" s="1"/>
  <c r="BF41" i="80"/>
  <c r="BF94" i="80"/>
  <c r="BC94" i="80" a="1"/>
  <c r="BC94" i="80" s="1"/>
  <c r="BF68" i="80"/>
  <c r="BC68" i="80" a="1"/>
  <c r="BC68" i="80" s="1"/>
  <c r="BC50" i="80" a="1"/>
  <c r="BC50" i="80" s="1"/>
  <c r="BC73" i="80" a="1"/>
  <c r="BC73" i="80" s="1"/>
  <c r="BC71" i="80" a="1"/>
  <c r="BC71" i="80" s="1"/>
  <c r="BC83" i="80" a="1"/>
  <c r="BC83" i="80" s="1"/>
  <c r="BC111" i="80" a="1"/>
  <c r="BC111" i="80" s="1"/>
  <c r="BC108" i="80" a="1"/>
  <c r="BC108" i="80" s="1"/>
  <c r="BC93" i="80" a="1"/>
  <c r="BC93" i="80" s="1"/>
  <c r="BC76" i="80" a="1"/>
  <c r="BC76" i="80" s="1"/>
  <c r="AV72" i="80"/>
  <c r="BB72" i="80" s="1" a="1"/>
  <c r="BB72" i="80" s="1"/>
  <c r="AW78" i="80"/>
  <c r="BB78" i="80" s="1" a="1"/>
  <c r="BB78" i="80" s="1"/>
  <c r="AV110" i="80"/>
  <c r="AW87" i="80"/>
  <c r="BB87" i="80" s="1" a="1"/>
  <c r="BB87" i="80" s="1"/>
  <c r="BE71" i="80"/>
  <c r="AV46" i="80"/>
  <c r="BB46" i="80" s="1" a="1"/>
  <c r="BB46" i="80" s="1"/>
  <c r="BF17" i="80"/>
  <c r="AV37" i="80"/>
  <c r="BB37" i="80" s="1" a="1"/>
  <c r="BB37" i="80" s="1"/>
  <c r="BF29" i="80"/>
  <c r="AY14" i="80" a="1"/>
  <c r="AY14" i="80" s="1"/>
  <c r="AW82" i="80"/>
  <c r="BB82" i="80" s="1" a="1"/>
  <c r="BB82" i="80" s="1"/>
  <c r="AW67" i="80"/>
  <c r="BB67" i="80" s="1" a="1"/>
  <c r="BB67" i="80" s="1"/>
  <c r="AV45" i="80"/>
  <c r="BB45" i="80" s="1" a="1"/>
  <c r="BB45" i="80" s="1"/>
  <c r="AW65" i="80"/>
  <c r="BB65" i="80" s="1" a="1"/>
  <c r="BB65" i="80" s="1"/>
  <c r="AZ14" i="80" a="1"/>
  <c r="AZ14" i="80" s="1"/>
  <c r="I39" i="77" s="1"/>
  <c r="BF23" i="80"/>
  <c r="AV103" i="80"/>
  <c r="BB103" i="80" s="1" a="1"/>
  <c r="BB103" i="80" s="1"/>
  <c r="AV34" i="80"/>
  <c r="BB34" i="80" s="1" a="1"/>
  <c r="BB34" i="80" s="1"/>
  <c r="AW98" i="80"/>
  <c r="BB98" i="80" s="1" a="1"/>
  <c r="BB98" i="80" s="1"/>
  <c r="AV36" i="80"/>
  <c r="BB36" i="80" s="1" a="1"/>
  <c r="BB36" i="80" s="1"/>
  <c r="AV21" i="80"/>
  <c r="BB21" i="80" s="1" a="1"/>
  <c r="BB21" i="80" s="1"/>
  <c r="AW83" i="80"/>
  <c r="BB83" i="80" s="1" a="1"/>
  <c r="BB83" i="80" s="1"/>
  <c r="AV56" i="80"/>
  <c r="BB56" i="80" s="1" a="1"/>
  <c r="BB56" i="80" s="1"/>
  <c r="AV106" i="80"/>
  <c r="BB106" i="80" s="1" a="1"/>
  <c r="BB106" i="80" s="1"/>
  <c r="AW73" i="80"/>
  <c r="BB73" i="80" s="1" a="1"/>
  <c r="BB73" i="80" s="1"/>
  <c r="AV92" i="80"/>
  <c r="BB92" i="80" s="1" a="1"/>
  <c r="BB92" i="80" s="1"/>
  <c r="AW57" i="80"/>
  <c r="BB57" i="80" s="1" a="1"/>
  <c r="BB57" i="80" s="1"/>
  <c r="AV42" i="80"/>
  <c r="BB42" i="80" s="1" a="1"/>
  <c r="BB42" i="80" s="1"/>
  <c r="AV96" i="80"/>
  <c r="BB96" i="80" s="1" a="1"/>
  <c r="BB96" i="80" s="1"/>
  <c r="AV84" i="80"/>
  <c r="BB84" i="80" s="1" a="1"/>
  <c r="BB84" i="80" s="1"/>
  <c r="AW18" i="80"/>
  <c r="BB18" i="80" s="1" a="1"/>
  <c r="BB18" i="80" s="1"/>
  <c r="AV80" i="80"/>
  <c r="BB80" i="80" s="1" a="1"/>
  <c r="BB80" i="80" s="1"/>
  <c r="AV66" i="80"/>
  <c r="BB66" i="80" s="1" a="1"/>
  <c r="BB66" i="80" s="1"/>
  <c r="BF39" i="80"/>
  <c r="AV60" i="80"/>
  <c r="BB60" i="80" s="1" a="1"/>
  <c r="BB60" i="80" s="1"/>
  <c r="AW49" i="80"/>
  <c r="BB49" i="80" s="1" a="1"/>
  <c r="BB49" i="80" s="1"/>
  <c r="AV48" i="80"/>
  <c r="BB48" i="80" s="1" a="1"/>
  <c r="BB48" i="80" s="1"/>
  <c r="BF58" i="80"/>
  <c r="AW32" i="80"/>
  <c r="BB32" i="80" s="1" a="1"/>
  <c r="BB32" i="80" s="1"/>
  <c r="AV40" i="80"/>
  <c r="BB40" i="80" s="1" a="1"/>
  <c r="BB40" i="80" s="1"/>
  <c r="AY11" i="80" a="1"/>
  <c r="AY11" i="80" s="1"/>
  <c r="BE11" i="80" s="1"/>
  <c r="AW50" i="80"/>
  <c r="BB50" i="80" s="1" a="1"/>
  <c r="BB50" i="80" s="1"/>
  <c r="BF16" i="80"/>
  <c r="AV89" i="80"/>
  <c r="BB89" i="80" s="1" a="1"/>
  <c r="BB89" i="80" s="1"/>
  <c r="AW111" i="80"/>
  <c r="BB111" i="80" s="1" a="1"/>
  <c r="BB111" i="80" s="1"/>
  <c r="BF65" i="80"/>
  <c r="BD13" i="80"/>
  <c r="AW70" i="80"/>
  <c r="BB70" i="80" s="1" a="1"/>
  <c r="BB70" i="80" s="1"/>
  <c r="BF89" i="80"/>
  <c r="AV24" i="80"/>
  <c r="BB24" i="80" s="1" a="1"/>
  <c r="BB24" i="80" s="1"/>
  <c r="AW94" i="80"/>
  <c r="BB94" i="80" s="1" a="1"/>
  <c r="BB94" i="80" s="1"/>
  <c r="AW90" i="80"/>
  <c r="BB90" i="80" s="1" a="1"/>
  <c r="BB90" i="80" s="1"/>
  <c r="AV15" i="80"/>
  <c r="AW15" i="80" s="1"/>
  <c r="BE82" i="80"/>
  <c r="AW76" i="80"/>
  <c r="AV76" i="80"/>
  <c r="BF32" i="80"/>
  <c r="AW99" i="80"/>
  <c r="BB99" i="80" s="1" a="1"/>
  <c r="BB99" i="80" s="1"/>
  <c r="AW35" i="80"/>
  <c r="BB35" i="80" s="1" a="1"/>
  <c r="BB35" i="80" s="1"/>
  <c r="BF35" i="80"/>
  <c r="AW27" i="80"/>
  <c r="AV27" i="80"/>
  <c r="BE79" i="80"/>
  <c r="BE99" i="80"/>
  <c r="AW81" i="80"/>
  <c r="AV81" i="80"/>
  <c r="AV11" i="80"/>
  <c r="AW11" i="80" s="1"/>
  <c r="AW75" i="80"/>
  <c r="BB75" i="80" s="1" a="1"/>
  <c r="BB75" i="80" s="1"/>
  <c r="AW41" i="80"/>
  <c r="BB41" i="80" s="1" a="1"/>
  <c r="BB41" i="80" s="1"/>
  <c r="AW43" i="80"/>
  <c r="BB43" i="80" s="1" a="1"/>
  <c r="BB43" i="80" s="1"/>
  <c r="AW59" i="80"/>
  <c r="AV59" i="80"/>
  <c r="AO11" i="80"/>
  <c r="AZ11" i="80" s="1" a="1"/>
  <c r="AZ11" i="80" s="1"/>
  <c r="AW69" i="80"/>
  <c r="AV69" i="80"/>
  <c r="AW71" i="80"/>
  <c r="AV71" i="80"/>
  <c r="BF80" i="80"/>
  <c r="BE12" i="80"/>
  <c r="AV107" i="80"/>
  <c r="AW107" i="80"/>
  <c r="BF97" i="80"/>
  <c r="AV77" i="80"/>
  <c r="AW77" i="80"/>
  <c r="BF46" i="80"/>
  <c r="AV93" i="80"/>
  <c r="AW93" i="80"/>
  <c r="X82" i="80"/>
  <c r="BF82" i="80" s="1"/>
  <c r="AV104" i="80"/>
  <c r="AW104" i="80"/>
  <c r="BB110" i="80" a="1"/>
  <c r="BB110" i="80" s="1"/>
  <c r="AW105" i="80"/>
  <c r="AV105" i="80"/>
  <c r="X19" i="80"/>
  <c r="BC19" i="80" s="1" a="1"/>
  <c r="BC19" i="80" s="1"/>
  <c r="AV47" i="80"/>
  <c r="AW47" i="80"/>
  <c r="AV108" i="80"/>
  <c r="AW108" i="80"/>
  <c r="AX112" i="80"/>
  <c r="BE21" i="80"/>
  <c r="AV51" i="80"/>
  <c r="AW51" i="80"/>
  <c r="BF74" i="80"/>
  <c r="AV86" i="80"/>
  <c r="AW86" i="80"/>
  <c r="AW102" i="80"/>
  <c r="AV102" i="80"/>
  <c r="AW17" i="80"/>
  <c r="AV17" i="80"/>
  <c r="BE13" i="80"/>
  <c r="W112" i="80"/>
  <c r="X15" i="80"/>
  <c r="AV53" i="80"/>
  <c r="AW53" i="80"/>
  <c r="BF48" i="80"/>
  <c r="BF92" i="80"/>
  <c r="BF18" i="80"/>
  <c r="BF93" i="80"/>
  <c r="BF54" i="80"/>
  <c r="AV95" i="80"/>
  <c r="AW95" i="80"/>
  <c r="AW33" i="80"/>
  <c r="AV33" i="80"/>
  <c r="AW30" i="80"/>
  <c r="AV30" i="80"/>
  <c r="AV58" i="80"/>
  <c r="AW58" i="80"/>
  <c r="BF51" i="80"/>
  <c r="BF100" i="80"/>
  <c r="BF37" i="80"/>
  <c r="BF99" i="80"/>
  <c r="BF75" i="80"/>
  <c r="BF111" i="80"/>
  <c r="AV22" i="80"/>
  <c r="AW22" i="80"/>
  <c r="AV52" i="80"/>
  <c r="AW52" i="80"/>
  <c r="BF69" i="80"/>
  <c r="AW85" i="80"/>
  <c r="AV85" i="80"/>
  <c r="AW97" i="80"/>
  <c r="AV97" i="80"/>
  <c r="BF108" i="80"/>
  <c r="BF71" i="80"/>
  <c r="AV91" i="80"/>
  <c r="AW91" i="80"/>
  <c r="BF96" i="80"/>
  <c r="BF47" i="80"/>
  <c r="AV14" i="80"/>
  <c r="AW14" i="80" s="1"/>
  <c r="AV16" i="80"/>
  <c r="AW16" i="80"/>
  <c r="AV13" i="80"/>
  <c r="AW13" i="80" s="1"/>
  <c r="AV55" i="80"/>
  <c r="AW55" i="80"/>
  <c r="BF95" i="80"/>
  <c r="BF83" i="80"/>
  <c r="X13" i="80"/>
  <c r="AV39" i="80"/>
  <c r="AW39" i="80"/>
  <c r="AV31" i="80"/>
  <c r="AW31" i="80"/>
  <c r="BF86" i="80"/>
  <c r="AV109" i="80"/>
  <c r="AW109" i="80"/>
  <c r="AV19" i="80"/>
  <c r="AW19" i="80"/>
  <c r="AV88" i="80"/>
  <c r="AW88" i="80"/>
  <c r="AV26" i="80"/>
  <c r="AW26" i="80"/>
  <c r="AV64" i="80"/>
  <c r="AW64" i="80"/>
  <c r="BF64" i="80"/>
  <c r="BF56" i="80"/>
  <c r="AV44" i="80"/>
  <c r="AW44" i="80"/>
  <c r="BF77" i="80"/>
  <c r="BF85" i="80"/>
  <c r="BF102" i="80"/>
  <c r="BF61" i="80"/>
  <c r="AV54" i="80"/>
  <c r="AW54" i="80"/>
  <c r="BE31" i="80"/>
  <c r="AV63" i="80"/>
  <c r="AW63" i="80"/>
  <c r="AV68" i="80"/>
  <c r="AW68" i="80"/>
  <c r="X21" i="80"/>
  <c r="BF21" i="80" s="1"/>
  <c r="AV20" i="80"/>
  <c r="AW20" i="80"/>
  <c r="BF70" i="80"/>
  <c r="X14" i="80"/>
  <c r="BF33" i="80"/>
  <c r="AV23" i="80"/>
  <c r="AW23" i="80"/>
  <c r="AV101" i="80"/>
  <c r="AW101" i="80"/>
  <c r="BF59" i="80"/>
  <c r="AV79" i="80"/>
  <c r="AW79" i="80"/>
  <c r="BF98" i="80"/>
  <c r="X31" i="80"/>
  <c r="BF31" i="80" s="1"/>
  <c r="BF45" i="80"/>
  <c r="BF30" i="80"/>
  <c r="AV38" i="80"/>
  <c r="AW38" i="80"/>
  <c r="BF84" i="80"/>
  <c r="BF38" i="80"/>
  <c r="AW25" i="80"/>
  <c r="AV25" i="80"/>
  <c r="X79" i="80"/>
  <c r="BF79" i="80" s="1"/>
  <c r="AW62" i="80"/>
  <c r="AV62" i="80"/>
  <c r="AV28" i="80"/>
  <c r="AW28" i="80"/>
  <c r="AV12" i="80"/>
  <c r="AW12" i="80" s="1"/>
  <c r="BF101" i="80"/>
  <c r="AV61" i="80"/>
  <c r="AW61" i="80"/>
  <c r="AV100" i="80"/>
  <c r="AW100" i="80"/>
  <c r="BF36" i="80"/>
  <c r="BF67" i="80"/>
  <c r="BF63" i="80"/>
  <c r="BF90" i="80"/>
  <c r="BF110" i="80"/>
  <c r="BB11" i="80" l="1" a="1"/>
  <c r="BB11" i="80" s="1"/>
  <c r="I37" i="77"/>
  <c r="BB29" i="80" a="1"/>
  <c r="BB29" i="80" s="1"/>
  <c r="BF12" i="80"/>
  <c r="I38" i="77"/>
  <c r="BB12" i="80" a="1"/>
  <c r="BB12" i="80" s="1"/>
  <c r="BC12" i="80" a="1"/>
  <c r="BC12" i="80" s="1"/>
  <c r="BC30" i="80" a="1"/>
  <c r="BC30" i="80" s="1"/>
  <c r="BC23" i="80" a="1"/>
  <c r="BC23" i="80" s="1"/>
  <c r="BC27" i="80" a="1"/>
  <c r="BC27" i="80" s="1"/>
  <c r="BC11" i="80" a="1"/>
  <c r="BC11" i="80" s="1"/>
  <c r="AY112" i="80"/>
  <c r="BF15" i="80"/>
  <c r="X112" i="80"/>
  <c r="BB64" i="80" a="1"/>
  <c r="BB64" i="80" s="1"/>
  <c r="BC14" i="80" a="1"/>
  <c r="BC14" i="80" s="1"/>
  <c r="BC21" i="80" a="1"/>
  <c r="BC21" i="80" s="1"/>
  <c r="BC31" i="80" a="1"/>
  <c r="BC31" i="80" s="1"/>
  <c r="BC79" i="80" a="1"/>
  <c r="BC79" i="80" s="1"/>
  <c r="BC82" i="80" a="1"/>
  <c r="BC82" i="80" s="1"/>
  <c r="BB76" i="80" a="1"/>
  <c r="BB76" i="80" s="1"/>
  <c r="BC15" i="80" a="1"/>
  <c r="BC15" i="80" s="1"/>
  <c r="BB108" i="80" a="1"/>
  <c r="BB108" i="80" s="1"/>
  <c r="BC13" i="80" a="1"/>
  <c r="BC13" i="80" s="1"/>
  <c r="BF14" i="80"/>
  <c r="BB81" i="80" a="1"/>
  <c r="BB81" i="80" s="1"/>
  <c r="BB14" i="80" a="1"/>
  <c r="BB14" i="80" s="1"/>
  <c r="AZ112" i="80"/>
  <c r="BB33" i="80" a="1"/>
  <c r="BB33" i="80" s="1"/>
  <c r="BB44" i="80" a="1"/>
  <c r="BB44" i="80" s="1"/>
  <c r="BB39" i="80" a="1"/>
  <c r="BB39" i="80" s="1"/>
  <c r="BE14" i="80"/>
  <c r="BE112" i="80" s="1"/>
  <c r="BB52" i="80" a="1"/>
  <c r="BB52" i="80" s="1"/>
  <c r="BB102" i="80" a="1"/>
  <c r="BB102" i="80" s="1"/>
  <c r="BB93" i="80" a="1"/>
  <c r="BB93" i="80" s="1"/>
  <c r="BB15" i="80" a="1"/>
  <c r="BB15" i="80" s="1"/>
  <c r="BB109" i="80" a="1"/>
  <c r="BB109" i="80" s="1"/>
  <c r="BB16" i="80" a="1"/>
  <c r="BB16" i="80" s="1"/>
  <c r="BB58" i="80" a="1"/>
  <c r="BB58" i="80" s="1"/>
  <c r="BB30" i="80" a="1"/>
  <c r="BB30" i="80" s="1"/>
  <c r="BB86" i="80" a="1"/>
  <c r="BB86" i="80" s="1"/>
  <c r="BB71" i="80" a="1"/>
  <c r="BB71" i="80" s="1"/>
  <c r="BB69" i="80" a="1"/>
  <c r="BB69" i="80" s="1"/>
  <c r="BB100" i="80" a="1"/>
  <c r="BB100" i="80" s="1"/>
  <c r="BB54" i="80" a="1"/>
  <c r="BB54" i="80" s="1"/>
  <c r="BB22" i="80" a="1"/>
  <c r="BB22" i="80" s="1"/>
  <c r="BB77" i="80" a="1"/>
  <c r="BB77" i="80" s="1"/>
  <c r="BB59" i="80" a="1"/>
  <c r="BB59" i="80" s="1"/>
  <c r="BB79" i="80" a="1"/>
  <c r="BB79" i="80" s="1"/>
  <c r="BB31" i="80" a="1"/>
  <c r="BB31" i="80" s="1"/>
  <c r="BB38" i="80" a="1"/>
  <c r="BB38" i="80" s="1"/>
  <c r="BB91" i="80" a="1"/>
  <c r="BB91" i="80" s="1"/>
  <c r="BB27" i="80" a="1"/>
  <c r="BB27" i="80" s="1"/>
  <c r="BB105" i="80" a="1"/>
  <c r="BB105" i="80" s="1"/>
  <c r="BB20" i="80" a="1"/>
  <c r="BB20" i="80" s="1"/>
  <c r="BB104" i="80" a="1"/>
  <c r="BB104" i="80" s="1"/>
  <c r="BB107" i="80" a="1"/>
  <c r="BB107" i="80" s="1"/>
  <c r="BB17" i="80" a="1"/>
  <c r="BB17" i="80" s="1"/>
  <c r="BB28" i="80" a="1"/>
  <c r="BB28" i="80" s="1"/>
  <c r="BB47" i="80" a="1"/>
  <c r="BB47" i="80" s="1"/>
  <c r="BB26" i="80" a="1"/>
  <c r="BB26" i="80" s="1"/>
  <c r="BB95" i="80" a="1"/>
  <c r="BB95" i="80" s="1"/>
  <c r="BB63" i="80" a="1"/>
  <c r="BB63" i="80" s="1"/>
  <c r="BB51" i="80" a="1"/>
  <c r="BB51" i="80" s="1"/>
  <c r="BD112" i="80"/>
  <c r="BB97" i="80" a="1"/>
  <c r="BB97" i="80" s="1"/>
  <c r="BB68" i="80" a="1"/>
  <c r="BB68" i="80" s="1"/>
  <c r="BB85" i="80" a="1"/>
  <c r="BB85" i="80" s="1"/>
  <c r="BB61" i="80" a="1"/>
  <c r="BB61" i="80" s="1"/>
  <c r="BB23" i="80" a="1"/>
  <c r="BB23" i="80" s="1"/>
  <c r="BB88" i="80" a="1"/>
  <c r="BB88" i="80" s="1"/>
  <c r="BB101" i="80" a="1"/>
  <c r="BB101" i="80" s="1"/>
  <c r="BB13" i="80" a="1"/>
  <c r="BB13" i="80" s="1"/>
  <c r="BB62" i="80" a="1"/>
  <c r="BB62" i="80" s="1"/>
  <c r="BF13" i="80"/>
  <c r="BB53" i="80" a="1"/>
  <c r="BB53" i="80" s="1"/>
  <c r="BF19" i="80"/>
  <c r="BB25" i="80" a="1"/>
  <c r="BB25" i="80" s="1"/>
  <c r="BB19" i="80" a="1"/>
  <c r="BB19" i="80" s="1"/>
  <c r="BB55" i="80" a="1"/>
  <c r="BB55" i="80" s="1"/>
  <c r="F21" i="77" l="1"/>
  <c r="D22" i="91"/>
  <c r="BF112" i="80"/>
  <c r="E44" i="77" l="1"/>
  <c r="E45" i="77"/>
  <c r="E46" i="77"/>
  <c r="E47" i="77"/>
  <c r="AJ13" i="67" l="1"/>
  <c r="AK13" i="67"/>
  <c r="N12" i="67" l="1"/>
  <c r="Q12" i="67"/>
  <c r="T12" i="67"/>
  <c r="V12" i="67" a="1"/>
  <c r="V12" i="67" s="1"/>
  <c r="W12" i="67" s="1" a="1"/>
  <c r="W12" i="67" s="1"/>
  <c r="Z12" i="67"/>
  <c r="F43" i="77" s="1"/>
  <c r="G43" i="77"/>
  <c r="AI12" i="67"/>
  <c r="AJ12" i="67"/>
  <c r="AX12" i="67" s="1" a="1"/>
  <c r="AX12" i="67" s="1"/>
  <c r="AK12" i="67"/>
  <c r="AM12" i="67"/>
  <c r="AN12" i="67"/>
  <c r="AQ12" i="67"/>
  <c r="AO12" i="67" l="1"/>
  <c r="AR12" i="67"/>
  <c r="H43" i="77"/>
  <c r="AY12" i="67" a="1"/>
  <c r="AY12" i="67" s="1"/>
  <c r="AU12" i="67"/>
  <c r="AV12" i="67" s="1"/>
  <c r="AL12" i="67"/>
  <c r="AZ12" i="67" l="1" a="1"/>
  <c r="AZ12" i="67" s="1"/>
  <c r="I43" i="77" s="1"/>
  <c r="BE12" i="67"/>
  <c r="X12" i="67"/>
  <c r="BD12" i="67"/>
  <c r="C8" i="88" l="1"/>
  <c r="D8" i="88" s="1"/>
  <c r="F8" i="88" s="1"/>
  <c r="X112" i="67"/>
  <c r="F22" i="77" s="1"/>
  <c r="BC12" i="67" a="1"/>
  <c r="BC12" i="67" s="1"/>
  <c r="BF12" i="67"/>
  <c r="AW12" i="67"/>
  <c r="BB12" i="67" s="1" a="1"/>
  <c r="BB12" i="67" s="1"/>
  <c r="T11" i="67" l="1"/>
  <c r="Z11" i="67"/>
  <c r="AA11" i="67"/>
  <c r="AB11" i="67"/>
  <c r="AC11" i="67"/>
  <c r="AF11" i="67"/>
  <c r="AG11" i="67"/>
  <c r="AI11" i="67"/>
  <c r="AJ11" i="67"/>
  <c r="AM11" i="67"/>
  <c r="AP11" i="67"/>
  <c r="AS11" i="67"/>
  <c r="V11" i="67" a="1"/>
  <c r="V11" i="67" s="1"/>
  <c r="AQ11" i="67"/>
  <c r="P11" i="67"/>
  <c r="AN11" i="67" s="1"/>
  <c r="M11" i="67"/>
  <c r="W11" i="67" l="1" a="1"/>
  <c r="W11" i="67" s="1"/>
  <c r="X11" i="67" s="1"/>
  <c r="AK11" i="67"/>
  <c r="AY11" i="67" s="1" a="1"/>
  <c r="AY11" i="67" s="1"/>
  <c r="AU11" i="67"/>
  <c r="AO11" i="67"/>
  <c r="N11" i="67"/>
  <c r="AX11" i="67" a="1"/>
  <c r="AX11" i="67" s="1"/>
  <c r="BD11" i="67" s="1"/>
  <c r="AR11" i="67"/>
  <c r="AL11" i="67" l="1"/>
  <c r="BE11" i="67"/>
  <c r="AV11" i="67"/>
  <c r="AW11" i="67" s="1"/>
  <c r="AZ11" i="67" a="1"/>
  <c r="AZ11" i="67" s="1"/>
  <c r="BF11" i="67" l="1"/>
  <c r="BC11" i="67" a="1"/>
  <c r="BC11" i="67" s="1"/>
  <c r="AQ13" i="67"/>
  <c r="AQ14" i="67"/>
  <c r="AQ15" i="67"/>
  <c r="AQ16" i="67"/>
  <c r="AQ17" i="67"/>
  <c r="AQ18" i="67"/>
  <c r="AQ19" i="67"/>
  <c r="AQ20" i="67"/>
  <c r="AQ21" i="67"/>
  <c r="AQ22" i="67"/>
  <c r="AQ23" i="67"/>
  <c r="AQ24" i="67"/>
  <c r="AQ25" i="67"/>
  <c r="AQ26" i="67"/>
  <c r="AQ27" i="67"/>
  <c r="AQ28" i="67"/>
  <c r="AQ29" i="67"/>
  <c r="AQ30" i="67"/>
  <c r="AQ31" i="67"/>
  <c r="AQ32" i="67"/>
  <c r="AQ33" i="67"/>
  <c r="AQ34" i="67"/>
  <c r="AQ35" i="67"/>
  <c r="AQ36" i="67"/>
  <c r="AQ37" i="67"/>
  <c r="AQ38" i="67"/>
  <c r="AQ39" i="67"/>
  <c r="AQ40" i="67"/>
  <c r="AQ41" i="67"/>
  <c r="AQ42" i="67"/>
  <c r="AQ43" i="67"/>
  <c r="AQ44" i="67"/>
  <c r="AQ45" i="67"/>
  <c r="AQ46" i="67"/>
  <c r="AQ47" i="67"/>
  <c r="AQ48" i="67"/>
  <c r="AQ49" i="67"/>
  <c r="AQ50" i="67"/>
  <c r="AQ51" i="67"/>
  <c r="AQ52" i="67"/>
  <c r="AQ53" i="67"/>
  <c r="AQ54" i="67"/>
  <c r="AQ55" i="67"/>
  <c r="AQ56" i="67"/>
  <c r="AQ57" i="67"/>
  <c r="AQ58" i="67"/>
  <c r="AQ59" i="67"/>
  <c r="AQ60" i="67"/>
  <c r="AQ61" i="67"/>
  <c r="AQ62" i="67"/>
  <c r="AQ63" i="67"/>
  <c r="AQ64" i="67"/>
  <c r="AQ65" i="67"/>
  <c r="AQ66" i="67"/>
  <c r="AQ67" i="67"/>
  <c r="AQ68" i="67"/>
  <c r="AQ69" i="67"/>
  <c r="AQ70" i="67"/>
  <c r="AQ71" i="67"/>
  <c r="AQ72" i="67"/>
  <c r="AQ73" i="67"/>
  <c r="AQ74" i="67"/>
  <c r="AQ75" i="67"/>
  <c r="AQ76" i="67"/>
  <c r="AQ77" i="67"/>
  <c r="AQ78" i="67"/>
  <c r="AQ79" i="67"/>
  <c r="AQ80" i="67"/>
  <c r="AQ81" i="67"/>
  <c r="AQ82" i="67"/>
  <c r="AQ83" i="67"/>
  <c r="AQ84" i="67"/>
  <c r="AQ85" i="67"/>
  <c r="AQ86" i="67"/>
  <c r="AQ87" i="67"/>
  <c r="AQ88" i="67"/>
  <c r="AQ89" i="67"/>
  <c r="AQ90" i="67"/>
  <c r="AQ91" i="67"/>
  <c r="AQ92" i="67"/>
  <c r="AQ93" i="67"/>
  <c r="AQ94" i="67"/>
  <c r="AQ95" i="67"/>
  <c r="AQ96" i="67"/>
  <c r="AQ97" i="67"/>
  <c r="AQ98" i="67"/>
  <c r="AQ99" i="67"/>
  <c r="AQ100" i="67"/>
  <c r="AQ101" i="67"/>
  <c r="AQ102" i="67"/>
  <c r="AQ103" i="67"/>
  <c r="AQ104" i="67"/>
  <c r="AQ105" i="67"/>
  <c r="AQ106" i="67"/>
  <c r="AQ107" i="67"/>
  <c r="AQ108" i="67"/>
  <c r="AQ109" i="67"/>
  <c r="AQ110" i="67"/>
  <c r="AQ111" i="67"/>
  <c r="AP13" i="67"/>
  <c r="AP14" i="67"/>
  <c r="AP15" i="67"/>
  <c r="AP16" i="67"/>
  <c r="AP17" i="67"/>
  <c r="AP18" i="67"/>
  <c r="AP19" i="67"/>
  <c r="AP20" i="67"/>
  <c r="AP21" i="67"/>
  <c r="AP22" i="67"/>
  <c r="AP23" i="67"/>
  <c r="AP24" i="67"/>
  <c r="AP25" i="67"/>
  <c r="AP26" i="67"/>
  <c r="AP27" i="67"/>
  <c r="AP28" i="67"/>
  <c r="AP29" i="67"/>
  <c r="AP30" i="67"/>
  <c r="AP31" i="67"/>
  <c r="AP32" i="67"/>
  <c r="AP33" i="67"/>
  <c r="AP34" i="67"/>
  <c r="AP35" i="67"/>
  <c r="AP36" i="67"/>
  <c r="AP37" i="67"/>
  <c r="AP38" i="67"/>
  <c r="AP39" i="67"/>
  <c r="AP40" i="67"/>
  <c r="AP41" i="67"/>
  <c r="AP42" i="67"/>
  <c r="AP43" i="67"/>
  <c r="AP44" i="67"/>
  <c r="AP45" i="67"/>
  <c r="AP46" i="67"/>
  <c r="AP47" i="67"/>
  <c r="AP48" i="67"/>
  <c r="AP49" i="67"/>
  <c r="AP50" i="67"/>
  <c r="AP51" i="67"/>
  <c r="AP52" i="67"/>
  <c r="AP53" i="67"/>
  <c r="AP54" i="67"/>
  <c r="AP55" i="67"/>
  <c r="AP56" i="67"/>
  <c r="AP57" i="67"/>
  <c r="AP58" i="67"/>
  <c r="AP59" i="67"/>
  <c r="AP60" i="67"/>
  <c r="AP61" i="67"/>
  <c r="AP62" i="67"/>
  <c r="AP63" i="67"/>
  <c r="AP64" i="67"/>
  <c r="AP65" i="67"/>
  <c r="AP66" i="67"/>
  <c r="AP67" i="67"/>
  <c r="AP68" i="67"/>
  <c r="AP69" i="67"/>
  <c r="AP70" i="67"/>
  <c r="AP71" i="67"/>
  <c r="AP72" i="67"/>
  <c r="AP73" i="67"/>
  <c r="AP74" i="67"/>
  <c r="AP75" i="67"/>
  <c r="AP76" i="67"/>
  <c r="AP77" i="67"/>
  <c r="AP78" i="67"/>
  <c r="AP79" i="67"/>
  <c r="AP80" i="67"/>
  <c r="AP81" i="67"/>
  <c r="AP82" i="67"/>
  <c r="AP83" i="67"/>
  <c r="AP84" i="67"/>
  <c r="AP85" i="67"/>
  <c r="AP86" i="67"/>
  <c r="AP87" i="67"/>
  <c r="AP88" i="67"/>
  <c r="AP89" i="67"/>
  <c r="AP90" i="67"/>
  <c r="AP91" i="67"/>
  <c r="AP92" i="67"/>
  <c r="AP93" i="67"/>
  <c r="AP94" i="67"/>
  <c r="AP95" i="67"/>
  <c r="AP96" i="67"/>
  <c r="AP97" i="67"/>
  <c r="AP98" i="67"/>
  <c r="AP99" i="67"/>
  <c r="AP100" i="67"/>
  <c r="AP101" i="67"/>
  <c r="AP102" i="67"/>
  <c r="AP103" i="67"/>
  <c r="AP104" i="67"/>
  <c r="AP105" i="67"/>
  <c r="AP106" i="67"/>
  <c r="AP107" i="67"/>
  <c r="AP108" i="67"/>
  <c r="AP109" i="67"/>
  <c r="AP110" i="67"/>
  <c r="AP111" i="67"/>
  <c r="AN13" i="67"/>
  <c r="AN14" i="67"/>
  <c r="AN15" i="67"/>
  <c r="AN16" i="67"/>
  <c r="AN17" i="67"/>
  <c r="AN18" i="67"/>
  <c r="AN19" i="67"/>
  <c r="AN20" i="67"/>
  <c r="AN21" i="67"/>
  <c r="AN22" i="67"/>
  <c r="AN23" i="67"/>
  <c r="AN24" i="67"/>
  <c r="AN25" i="67"/>
  <c r="AN26" i="67"/>
  <c r="AN27" i="67"/>
  <c r="AN28" i="67"/>
  <c r="AN29" i="67"/>
  <c r="AN30" i="67"/>
  <c r="AN31" i="67"/>
  <c r="AN32" i="67"/>
  <c r="AN33" i="67"/>
  <c r="AN34" i="67"/>
  <c r="AN35" i="67"/>
  <c r="AN36" i="67"/>
  <c r="AN37" i="67"/>
  <c r="AN38" i="67"/>
  <c r="AN39" i="67"/>
  <c r="AN40" i="67"/>
  <c r="AN41" i="67"/>
  <c r="AN42" i="67"/>
  <c r="AN43" i="67"/>
  <c r="AN44" i="67"/>
  <c r="AN45" i="67"/>
  <c r="AN46" i="67"/>
  <c r="AN47" i="67"/>
  <c r="AN48" i="67"/>
  <c r="AN49" i="67"/>
  <c r="AN50" i="67"/>
  <c r="AN51" i="67"/>
  <c r="AN52" i="67"/>
  <c r="AN53" i="67"/>
  <c r="AN54" i="67"/>
  <c r="AN55" i="67"/>
  <c r="AN56" i="67"/>
  <c r="AN57" i="67"/>
  <c r="AN58" i="67"/>
  <c r="AN59" i="67"/>
  <c r="AN60" i="67"/>
  <c r="AN61" i="67"/>
  <c r="AN62" i="67"/>
  <c r="AN63" i="67"/>
  <c r="AN64" i="67"/>
  <c r="AN65" i="67"/>
  <c r="AN66" i="67"/>
  <c r="AN67" i="67"/>
  <c r="AN68" i="67"/>
  <c r="AN69" i="67"/>
  <c r="AN70" i="67"/>
  <c r="AN71" i="67"/>
  <c r="AN72" i="67"/>
  <c r="AN73" i="67"/>
  <c r="AN74" i="67"/>
  <c r="AN75" i="67"/>
  <c r="AN76" i="67"/>
  <c r="AN77" i="67"/>
  <c r="AN78" i="67"/>
  <c r="AN79" i="67"/>
  <c r="AN80" i="67"/>
  <c r="AN81" i="67"/>
  <c r="AN82" i="67"/>
  <c r="AN83" i="67"/>
  <c r="AN84" i="67"/>
  <c r="AN85" i="67"/>
  <c r="AN86" i="67"/>
  <c r="AN87" i="67"/>
  <c r="AN88" i="67"/>
  <c r="AN89" i="67"/>
  <c r="AN90" i="67"/>
  <c r="AN91" i="67"/>
  <c r="AN92" i="67"/>
  <c r="AN93" i="67"/>
  <c r="AN94" i="67"/>
  <c r="AN95" i="67"/>
  <c r="AN96" i="67"/>
  <c r="AN97" i="67"/>
  <c r="AN98" i="67"/>
  <c r="AN99" i="67"/>
  <c r="AN100" i="67"/>
  <c r="AN101" i="67"/>
  <c r="AN102" i="67"/>
  <c r="AN103" i="67"/>
  <c r="AN104" i="67"/>
  <c r="AN105" i="67"/>
  <c r="AN106" i="67"/>
  <c r="AN107" i="67"/>
  <c r="AN108" i="67"/>
  <c r="AN109" i="67"/>
  <c r="AN110" i="67"/>
  <c r="AN111" i="67"/>
  <c r="AM13" i="67"/>
  <c r="AM14" i="67"/>
  <c r="AM15" i="67"/>
  <c r="AM16" i="67"/>
  <c r="AM17" i="67"/>
  <c r="AM18" i="67"/>
  <c r="AM19" i="67"/>
  <c r="AM20" i="67"/>
  <c r="AM21" i="67"/>
  <c r="AM22" i="67"/>
  <c r="AM23" i="67"/>
  <c r="AM24" i="67"/>
  <c r="AM25" i="67"/>
  <c r="AM26" i="67"/>
  <c r="AM27" i="67"/>
  <c r="AM28" i="67"/>
  <c r="AM29" i="67"/>
  <c r="AM30" i="67"/>
  <c r="AM31" i="67"/>
  <c r="AM32" i="67"/>
  <c r="AM33" i="67"/>
  <c r="AM34" i="67"/>
  <c r="AM35" i="67"/>
  <c r="AM36" i="67"/>
  <c r="AM37" i="67"/>
  <c r="AM38" i="67"/>
  <c r="AM39" i="67"/>
  <c r="AM40" i="67"/>
  <c r="AM41" i="67"/>
  <c r="AM42" i="67"/>
  <c r="AM43" i="67"/>
  <c r="AM44" i="67"/>
  <c r="AM45" i="67"/>
  <c r="AM46" i="67"/>
  <c r="AM47" i="67"/>
  <c r="AM48" i="67"/>
  <c r="AM49" i="67"/>
  <c r="AM50" i="67"/>
  <c r="AM51" i="67"/>
  <c r="AM52" i="67"/>
  <c r="AM53" i="67"/>
  <c r="AM54" i="67"/>
  <c r="AM55" i="67"/>
  <c r="AM56" i="67"/>
  <c r="AM57" i="67"/>
  <c r="AM58" i="67"/>
  <c r="AM59" i="67"/>
  <c r="AM60" i="67"/>
  <c r="AM61" i="67"/>
  <c r="AM62" i="67"/>
  <c r="AM63" i="67"/>
  <c r="AM64" i="67"/>
  <c r="AM65" i="67"/>
  <c r="AM66" i="67"/>
  <c r="AM67" i="67"/>
  <c r="AM68" i="67"/>
  <c r="AM69" i="67"/>
  <c r="AM70" i="67"/>
  <c r="AM71" i="67"/>
  <c r="AM72" i="67"/>
  <c r="AM73" i="67"/>
  <c r="AM74" i="67"/>
  <c r="AM75" i="67"/>
  <c r="AM76" i="67"/>
  <c r="AM77" i="67"/>
  <c r="AM78" i="67"/>
  <c r="AM79" i="67"/>
  <c r="AM80" i="67"/>
  <c r="AM81" i="67"/>
  <c r="AM82" i="67"/>
  <c r="AM83" i="67"/>
  <c r="AM84" i="67"/>
  <c r="AM85" i="67"/>
  <c r="AM86" i="67"/>
  <c r="AM87" i="67"/>
  <c r="AM88" i="67"/>
  <c r="AM89" i="67"/>
  <c r="AM90" i="67"/>
  <c r="AM91" i="67"/>
  <c r="AM92" i="67"/>
  <c r="AM93" i="67"/>
  <c r="AM94" i="67"/>
  <c r="AM95" i="67"/>
  <c r="AM96" i="67"/>
  <c r="AM97" i="67"/>
  <c r="AM98" i="67"/>
  <c r="AM99" i="67"/>
  <c r="AM100" i="67"/>
  <c r="AM101" i="67"/>
  <c r="AM102" i="67"/>
  <c r="AM103" i="67"/>
  <c r="AM104" i="67"/>
  <c r="AM105" i="67"/>
  <c r="AM106" i="67"/>
  <c r="AM107" i="67"/>
  <c r="AM108" i="67"/>
  <c r="AM109" i="67"/>
  <c r="AM110" i="67"/>
  <c r="AM111" i="67"/>
  <c r="AK14" i="67"/>
  <c r="AK15" i="67"/>
  <c r="AK16" i="67"/>
  <c r="AK17" i="67"/>
  <c r="AK18" i="67"/>
  <c r="AK19" i="67"/>
  <c r="AK20" i="67"/>
  <c r="AK21" i="67"/>
  <c r="AK22" i="67"/>
  <c r="AK23" i="67"/>
  <c r="AK24" i="67"/>
  <c r="AK25" i="67"/>
  <c r="AK26" i="67"/>
  <c r="AK27" i="67"/>
  <c r="AK28" i="67"/>
  <c r="AK29" i="67"/>
  <c r="AK30" i="67"/>
  <c r="AK31" i="67"/>
  <c r="AK32" i="67"/>
  <c r="AK33" i="67"/>
  <c r="AK34" i="67"/>
  <c r="AK35" i="67"/>
  <c r="AK36" i="67"/>
  <c r="AK37" i="67"/>
  <c r="AK38" i="67"/>
  <c r="AK39" i="67"/>
  <c r="AK40" i="67"/>
  <c r="AK41" i="67"/>
  <c r="AK42" i="67"/>
  <c r="AK43" i="67"/>
  <c r="AK44" i="67"/>
  <c r="AK45" i="67"/>
  <c r="AK46" i="67"/>
  <c r="AK47" i="67"/>
  <c r="AK48" i="67"/>
  <c r="AK49" i="67"/>
  <c r="AK50" i="67"/>
  <c r="AK51" i="67"/>
  <c r="AK52" i="67"/>
  <c r="AK53" i="67"/>
  <c r="AK54" i="67"/>
  <c r="AK55" i="67"/>
  <c r="AK56" i="67"/>
  <c r="AK57" i="67"/>
  <c r="AK58" i="67"/>
  <c r="AK59" i="67"/>
  <c r="AK60" i="67"/>
  <c r="AK61" i="67"/>
  <c r="AK62" i="67"/>
  <c r="AK63" i="67"/>
  <c r="AK64" i="67"/>
  <c r="AK65" i="67"/>
  <c r="AK66" i="67"/>
  <c r="AK67" i="67"/>
  <c r="AK68" i="67"/>
  <c r="AK69" i="67"/>
  <c r="AK70" i="67"/>
  <c r="AK71" i="67"/>
  <c r="AK72" i="67"/>
  <c r="AK73" i="67"/>
  <c r="AK74" i="67"/>
  <c r="AK75" i="67"/>
  <c r="AK76" i="67"/>
  <c r="AK77" i="67"/>
  <c r="AK78" i="67"/>
  <c r="AK79" i="67"/>
  <c r="AK80" i="67"/>
  <c r="AK81" i="67"/>
  <c r="AK82" i="67"/>
  <c r="AK83" i="67"/>
  <c r="AK84" i="67"/>
  <c r="AK85" i="67"/>
  <c r="AK86" i="67"/>
  <c r="AK87" i="67"/>
  <c r="AK88" i="67"/>
  <c r="AK89" i="67"/>
  <c r="AK90" i="67"/>
  <c r="AK91" i="67"/>
  <c r="AK92" i="67"/>
  <c r="AK93" i="67"/>
  <c r="AK94" i="67"/>
  <c r="AK95" i="67"/>
  <c r="AK96" i="67"/>
  <c r="AK97" i="67"/>
  <c r="AK98" i="67"/>
  <c r="AK99" i="67"/>
  <c r="AK100" i="67"/>
  <c r="AK101" i="67"/>
  <c r="AK102" i="67"/>
  <c r="AK103" i="67"/>
  <c r="AK104" i="67"/>
  <c r="AK105" i="67"/>
  <c r="AK106" i="67"/>
  <c r="AK107" i="67"/>
  <c r="AK108" i="67"/>
  <c r="AK109" i="67"/>
  <c r="AK110" i="67"/>
  <c r="AK111" i="67"/>
  <c r="AJ14" i="67"/>
  <c r="AJ15" i="67"/>
  <c r="AJ16" i="67"/>
  <c r="AJ17" i="67"/>
  <c r="AJ18" i="67"/>
  <c r="AJ19" i="67"/>
  <c r="AJ20" i="67"/>
  <c r="AJ21" i="67"/>
  <c r="AJ22" i="67"/>
  <c r="AJ23" i="67"/>
  <c r="AJ24" i="67"/>
  <c r="AJ25" i="67"/>
  <c r="AJ26" i="67"/>
  <c r="AJ27" i="67"/>
  <c r="AJ28" i="67"/>
  <c r="AJ29" i="67"/>
  <c r="AJ30" i="67"/>
  <c r="AJ31" i="67"/>
  <c r="AJ32" i="67"/>
  <c r="AJ33" i="67"/>
  <c r="AJ34" i="67"/>
  <c r="AJ35" i="67"/>
  <c r="AJ36" i="67"/>
  <c r="AJ37" i="67"/>
  <c r="AJ38" i="67"/>
  <c r="AJ39" i="67"/>
  <c r="AJ40" i="67"/>
  <c r="AJ41" i="67"/>
  <c r="AJ42" i="67"/>
  <c r="AJ43" i="67"/>
  <c r="AJ44" i="67"/>
  <c r="AJ45" i="67"/>
  <c r="AJ46" i="67"/>
  <c r="AJ47" i="67"/>
  <c r="AJ48" i="67"/>
  <c r="AJ49" i="67"/>
  <c r="AJ50" i="67"/>
  <c r="AJ51" i="67"/>
  <c r="AJ52" i="67"/>
  <c r="AJ53" i="67"/>
  <c r="AJ54" i="67"/>
  <c r="AJ55" i="67"/>
  <c r="AJ56" i="67"/>
  <c r="AJ57" i="67"/>
  <c r="AJ58" i="67"/>
  <c r="AJ59" i="67"/>
  <c r="AJ60" i="67"/>
  <c r="AJ61" i="67"/>
  <c r="AJ62" i="67"/>
  <c r="AJ63" i="67"/>
  <c r="AJ64" i="67"/>
  <c r="AJ65" i="67"/>
  <c r="AJ66" i="67"/>
  <c r="AJ67" i="67"/>
  <c r="AJ68" i="67"/>
  <c r="AJ69" i="67"/>
  <c r="AJ70" i="67"/>
  <c r="AJ71" i="67"/>
  <c r="AJ72" i="67"/>
  <c r="AJ73" i="67"/>
  <c r="AJ74" i="67"/>
  <c r="AJ75" i="67"/>
  <c r="AJ76" i="67"/>
  <c r="AJ77" i="67"/>
  <c r="AJ78" i="67"/>
  <c r="AJ79" i="67"/>
  <c r="AJ80" i="67"/>
  <c r="AJ81" i="67"/>
  <c r="AJ82" i="67"/>
  <c r="AJ83" i="67"/>
  <c r="AJ84" i="67"/>
  <c r="AJ85" i="67"/>
  <c r="AJ86" i="67"/>
  <c r="AJ87" i="67"/>
  <c r="AJ88" i="67"/>
  <c r="AJ89" i="67"/>
  <c r="AJ90" i="67"/>
  <c r="AJ91" i="67"/>
  <c r="AJ92" i="67"/>
  <c r="AJ93" i="67"/>
  <c r="AJ94" i="67"/>
  <c r="AJ95" i="67"/>
  <c r="AJ96" i="67"/>
  <c r="AJ97" i="67"/>
  <c r="AJ98" i="67"/>
  <c r="AJ99" i="67"/>
  <c r="AJ100" i="67"/>
  <c r="AJ101" i="67"/>
  <c r="AJ102" i="67"/>
  <c r="AJ103" i="67"/>
  <c r="AJ104" i="67"/>
  <c r="AJ105" i="67"/>
  <c r="AJ106" i="67"/>
  <c r="AJ107" i="67"/>
  <c r="AJ108" i="67"/>
  <c r="AJ109" i="67"/>
  <c r="AJ110" i="67"/>
  <c r="AJ111" i="67"/>
  <c r="V13" i="67" a="1"/>
  <c r="V13" i="67" s="1"/>
  <c r="W13" i="67" s="1" a="1"/>
  <c r="W13" i="67" s="1"/>
  <c r="V14" i="67" a="1"/>
  <c r="V14" i="67" s="1"/>
  <c r="W14" i="67" s="1" a="1"/>
  <c r="W14" i="67" s="1"/>
  <c r="V15" i="67" a="1"/>
  <c r="V15" i="67" s="1"/>
  <c r="W15" i="67" s="1" a="1"/>
  <c r="W15" i="67" s="1"/>
  <c r="V16" i="67" a="1"/>
  <c r="V16" i="67" s="1"/>
  <c r="W16" i="67" s="1" a="1"/>
  <c r="W16" i="67" s="1"/>
  <c r="V17" i="67" a="1"/>
  <c r="V17" i="67" s="1"/>
  <c r="W17" i="67" s="1" a="1"/>
  <c r="W17" i="67" s="1"/>
  <c r="V18" i="67" a="1"/>
  <c r="V18" i="67" s="1"/>
  <c r="W18" i="67" s="1" a="1"/>
  <c r="W18" i="67" s="1"/>
  <c r="V19" i="67" a="1"/>
  <c r="V19" i="67" s="1"/>
  <c r="W19" i="67" s="1" a="1"/>
  <c r="W19" i="67" s="1"/>
  <c r="V20" i="67" a="1"/>
  <c r="V20" i="67" s="1"/>
  <c r="W20" i="67" s="1" a="1"/>
  <c r="W20" i="67" s="1"/>
  <c r="V21" i="67" a="1"/>
  <c r="V21" i="67" s="1"/>
  <c r="W21" i="67" s="1" a="1"/>
  <c r="W21" i="67" s="1"/>
  <c r="V22" i="67" a="1"/>
  <c r="V22" i="67" s="1"/>
  <c r="W22" i="67" s="1" a="1"/>
  <c r="W22" i="67" s="1"/>
  <c r="V23" i="67" a="1"/>
  <c r="V23" i="67" s="1"/>
  <c r="W23" i="67" s="1" a="1"/>
  <c r="W23" i="67" s="1"/>
  <c r="V24" i="67" a="1"/>
  <c r="V24" i="67" s="1"/>
  <c r="W24" i="67" s="1" a="1"/>
  <c r="W24" i="67" s="1"/>
  <c r="V25" i="67" a="1"/>
  <c r="V25" i="67" s="1"/>
  <c r="W25" i="67" s="1" a="1"/>
  <c r="W25" i="67" s="1"/>
  <c r="V26" i="67" a="1"/>
  <c r="V26" i="67" s="1"/>
  <c r="W26" i="67" s="1" a="1"/>
  <c r="W26" i="67" s="1"/>
  <c r="V27" i="67" a="1"/>
  <c r="V27" i="67" s="1"/>
  <c r="W27" i="67" s="1" a="1"/>
  <c r="W27" i="67" s="1"/>
  <c r="V28" i="67" a="1"/>
  <c r="V28" i="67" s="1"/>
  <c r="W28" i="67" s="1" a="1"/>
  <c r="W28" i="67" s="1"/>
  <c r="V29" i="67" a="1"/>
  <c r="V29" i="67" s="1"/>
  <c r="W29" i="67" s="1" a="1"/>
  <c r="W29" i="67" s="1"/>
  <c r="V30" i="67" a="1"/>
  <c r="V30" i="67" s="1"/>
  <c r="W30" i="67" s="1" a="1"/>
  <c r="W30" i="67" s="1"/>
  <c r="V31" i="67" a="1"/>
  <c r="V31" i="67" s="1"/>
  <c r="W31" i="67" s="1" a="1"/>
  <c r="W31" i="67" s="1"/>
  <c r="V32" i="67" a="1"/>
  <c r="V32" i="67" s="1"/>
  <c r="W32" i="67" s="1" a="1"/>
  <c r="W32" i="67" s="1"/>
  <c r="V33" i="67" a="1"/>
  <c r="V33" i="67" s="1"/>
  <c r="W33" i="67" s="1" a="1"/>
  <c r="W33" i="67" s="1"/>
  <c r="V34" i="67" a="1"/>
  <c r="V34" i="67" s="1"/>
  <c r="W34" i="67" s="1" a="1"/>
  <c r="W34" i="67" s="1"/>
  <c r="V35" i="67" a="1"/>
  <c r="V35" i="67" s="1"/>
  <c r="W35" i="67" s="1" a="1"/>
  <c r="W35" i="67" s="1"/>
  <c r="V36" i="67" a="1"/>
  <c r="V36" i="67" s="1"/>
  <c r="W36" i="67" s="1" a="1"/>
  <c r="W36" i="67" s="1"/>
  <c r="V37" i="67" a="1"/>
  <c r="V37" i="67" s="1"/>
  <c r="W37" i="67" s="1" a="1"/>
  <c r="W37" i="67" s="1"/>
  <c r="V38" i="67" a="1"/>
  <c r="V38" i="67" s="1"/>
  <c r="W38" i="67" s="1" a="1"/>
  <c r="W38" i="67" s="1"/>
  <c r="V39" i="67" a="1"/>
  <c r="V39" i="67" s="1"/>
  <c r="W39" i="67" s="1" a="1"/>
  <c r="W39" i="67" s="1"/>
  <c r="V40" i="67" a="1"/>
  <c r="V40" i="67" s="1"/>
  <c r="W40" i="67" s="1" a="1"/>
  <c r="W40" i="67" s="1"/>
  <c r="V41" i="67" a="1"/>
  <c r="V41" i="67" s="1"/>
  <c r="W41" i="67" s="1" a="1"/>
  <c r="W41" i="67" s="1"/>
  <c r="V42" i="67" a="1"/>
  <c r="V42" i="67" s="1"/>
  <c r="W42" i="67" s="1" a="1"/>
  <c r="W42" i="67" s="1"/>
  <c r="V43" i="67" a="1"/>
  <c r="V43" i="67" s="1"/>
  <c r="W43" i="67" s="1" a="1"/>
  <c r="W43" i="67" s="1"/>
  <c r="V44" i="67" a="1"/>
  <c r="V44" i="67" s="1"/>
  <c r="W44" i="67" s="1" a="1"/>
  <c r="W44" i="67" s="1"/>
  <c r="V45" i="67" a="1"/>
  <c r="V45" i="67" s="1"/>
  <c r="W45" i="67" s="1" a="1"/>
  <c r="W45" i="67" s="1"/>
  <c r="V46" i="67" a="1"/>
  <c r="V46" i="67" s="1"/>
  <c r="W46" i="67" s="1" a="1"/>
  <c r="W46" i="67" s="1"/>
  <c r="V47" i="67" a="1"/>
  <c r="V47" i="67" s="1"/>
  <c r="W47" i="67" s="1" a="1"/>
  <c r="W47" i="67" s="1"/>
  <c r="V48" i="67" a="1"/>
  <c r="V48" i="67" s="1"/>
  <c r="W48" i="67" s="1" a="1"/>
  <c r="W48" i="67" s="1"/>
  <c r="V49" i="67" a="1"/>
  <c r="V49" i="67" s="1"/>
  <c r="W49" i="67" s="1" a="1"/>
  <c r="W49" i="67" s="1"/>
  <c r="V50" i="67" a="1"/>
  <c r="V50" i="67" s="1"/>
  <c r="W50" i="67" s="1" a="1"/>
  <c r="W50" i="67" s="1"/>
  <c r="V51" i="67" a="1"/>
  <c r="V51" i="67" s="1"/>
  <c r="W51" i="67" s="1" a="1"/>
  <c r="W51" i="67" s="1"/>
  <c r="V52" i="67" a="1"/>
  <c r="V52" i="67" s="1"/>
  <c r="W52" i="67" s="1" a="1"/>
  <c r="W52" i="67" s="1"/>
  <c r="V53" i="67" a="1"/>
  <c r="V53" i="67" s="1"/>
  <c r="W53" i="67" s="1" a="1"/>
  <c r="W53" i="67" s="1"/>
  <c r="V54" i="67" a="1"/>
  <c r="V54" i="67" s="1"/>
  <c r="W54" i="67" s="1" a="1"/>
  <c r="W54" i="67" s="1"/>
  <c r="V55" i="67" a="1"/>
  <c r="V55" i="67" s="1"/>
  <c r="W55" i="67" s="1" a="1"/>
  <c r="W55" i="67" s="1"/>
  <c r="V56" i="67" a="1"/>
  <c r="V56" i="67" s="1"/>
  <c r="W56" i="67" s="1" a="1"/>
  <c r="W56" i="67" s="1"/>
  <c r="V57" i="67" a="1"/>
  <c r="V57" i="67" s="1"/>
  <c r="W57" i="67" s="1" a="1"/>
  <c r="W57" i="67" s="1"/>
  <c r="V58" i="67" a="1"/>
  <c r="V58" i="67" s="1"/>
  <c r="W58" i="67" s="1" a="1"/>
  <c r="W58" i="67" s="1"/>
  <c r="V59" i="67" a="1"/>
  <c r="V59" i="67" s="1"/>
  <c r="W59" i="67" s="1" a="1"/>
  <c r="W59" i="67" s="1"/>
  <c r="V60" i="67" a="1"/>
  <c r="V60" i="67" s="1"/>
  <c r="W60" i="67" s="1" a="1"/>
  <c r="W60" i="67" s="1"/>
  <c r="V61" i="67" a="1"/>
  <c r="V61" i="67" s="1"/>
  <c r="W61" i="67" s="1" a="1"/>
  <c r="W61" i="67" s="1"/>
  <c r="V62" i="67" a="1"/>
  <c r="V62" i="67" s="1"/>
  <c r="W62" i="67" s="1" a="1"/>
  <c r="W62" i="67" s="1"/>
  <c r="V63" i="67" a="1"/>
  <c r="V63" i="67" s="1"/>
  <c r="W63" i="67" s="1" a="1"/>
  <c r="W63" i="67" s="1"/>
  <c r="V64" i="67" a="1"/>
  <c r="V64" i="67" s="1"/>
  <c r="W64" i="67" s="1" a="1"/>
  <c r="W64" i="67" s="1"/>
  <c r="V65" i="67" a="1"/>
  <c r="V65" i="67" s="1"/>
  <c r="W65" i="67" s="1" a="1"/>
  <c r="W65" i="67" s="1"/>
  <c r="V66" i="67" a="1"/>
  <c r="V66" i="67" s="1"/>
  <c r="W66" i="67" s="1" a="1"/>
  <c r="W66" i="67" s="1"/>
  <c r="V67" i="67" a="1"/>
  <c r="V67" i="67" s="1"/>
  <c r="W67" i="67" s="1" a="1"/>
  <c r="W67" i="67" s="1"/>
  <c r="V68" i="67" a="1"/>
  <c r="V68" i="67" s="1"/>
  <c r="W68" i="67" s="1" a="1"/>
  <c r="W68" i="67" s="1"/>
  <c r="V69" i="67" a="1"/>
  <c r="V69" i="67" s="1"/>
  <c r="W69" i="67" s="1" a="1"/>
  <c r="W69" i="67" s="1"/>
  <c r="V70" i="67" a="1"/>
  <c r="V70" i="67" s="1"/>
  <c r="W70" i="67" s="1" a="1"/>
  <c r="W70" i="67" s="1"/>
  <c r="V71" i="67" a="1"/>
  <c r="V71" i="67" s="1"/>
  <c r="W71" i="67" s="1" a="1"/>
  <c r="W71" i="67" s="1"/>
  <c r="V72" i="67" a="1"/>
  <c r="V72" i="67" s="1"/>
  <c r="W72" i="67" s="1" a="1"/>
  <c r="W72" i="67" s="1"/>
  <c r="V73" i="67" a="1"/>
  <c r="V73" i="67" s="1"/>
  <c r="W73" i="67" s="1" a="1"/>
  <c r="W73" i="67" s="1"/>
  <c r="V74" i="67" a="1"/>
  <c r="V74" i="67" s="1"/>
  <c r="W74" i="67" s="1" a="1"/>
  <c r="W74" i="67" s="1"/>
  <c r="V75" i="67" a="1"/>
  <c r="V75" i="67" s="1"/>
  <c r="W75" i="67" s="1" a="1"/>
  <c r="W75" i="67" s="1"/>
  <c r="V76" i="67" a="1"/>
  <c r="V76" i="67" s="1"/>
  <c r="W76" i="67" s="1" a="1"/>
  <c r="W76" i="67" s="1"/>
  <c r="V77" i="67" a="1"/>
  <c r="V77" i="67" s="1"/>
  <c r="W77" i="67" s="1" a="1"/>
  <c r="W77" i="67" s="1"/>
  <c r="V78" i="67" a="1"/>
  <c r="V78" i="67" s="1"/>
  <c r="W78" i="67" s="1" a="1"/>
  <c r="W78" i="67" s="1"/>
  <c r="V79" i="67" a="1"/>
  <c r="V79" i="67" s="1"/>
  <c r="W79" i="67" s="1" a="1"/>
  <c r="W79" i="67" s="1"/>
  <c r="V80" i="67" a="1"/>
  <c r="V80" i="67" s="1"/>
  <c r="W80" i="67" s="1" a="1"/>
  <c r="W80" i="67" s="1"/>
  <c r="V81" i="67" a="1"/>
  <c r="V81" i="67" s="1"/>
  <c r="W81" i="67" s="1" a="1"/>
  <c r="W81" i="67" s="1"/>
  <c r="V82" i="67" a="1"/>
  <c r="V82" i="67" s="1"/>
  <c r="W82" i="67" s="1" a="1"/>
  <c r="W82" i="67" s="1"/>
  <c r="V83" i="67" a="1"/>
  <c r="V83" i="67" s="1"/>
  <c r="W83" i="67" s="1" a="1"/>
  <c r="W83" i="67" s="1"/>
  <c r="V84" i="67" a="1"/>
  <c r="V84" i="67" s="1"/>
  <c r="W84" i="67" s="1" a="1"/>
  <c r="W84" i="67" s="1"/>
  <c r="V85" i="67" a="1"/>
  <c r="V85" i="67" s="1"/>
  <c r="W85" i="67" s="1" a="1"/>
  <c r="W85" i="67" s="1"/>
  <c r="V86" i="67" a="1"/>
  <c r="V86" i="67" s="1"/>
  <c r="W86" i="67" s="1" a="1"/>
  <c r="W86" i="67" s="1"/>
  <c r="V87" i="67" a="1"/>
  <c r="V87" i="67" s="1"/>
  <c r="W87" i="67" s="1" a="1"/>
  <c r="W87" i="67" s="1"/>
  <c r="V88" i="67" a="1"/>
  <c r="V88" i="67" s="1"/>
  <c r="W88" i="67" s="1" a="1"/>
  <c r="W88" i="67" s="1"/>
  <c r="V89" i="67" a="1"/>
  <c r="V89" i="67" s="1"/>
  <c r="W89" i="67" s="1" a="1"/>
  <c r="W89" i="67" s="1"/>
  <c r="V90" i="67" a="1"/>
  <c r="V90" i="67" s="1"/>
  <c r="W90" i="67" s="1" a="1"/>
  <c r="W90" i="67" s="1"/>
  <c r="V91" i="67" a="1"/>
  <c r="V91" i="67" s="1"/>
  <c r="W91" i="67" s="1" a="1"/>
  <c r="W91" i="67" s="1"/>
  <c r="V92" i="67" a="1"/>
  <c r="V92" i="67" s="1"/>
  <c r="W92" i="67" s="1" a="1"/>
  <c r="W92" i="67" s="1"/>
  <c r="V93" i="67" a="1"/>
  <c r="V93" i="67" s="1"/>
  <c r="W93" i="67" s="1" a="1"/>
  <c r="W93" i="67" s="1"/>
  <c r="V94" i="67" a="1"/>
  <c r="V94" i="67" s="1"/>
  <c r="W94" i="67" s="1" a="1"/>
  <c r="W94" i="67" s="1"/>
  <c r="V95" i="67" a="1"/>
  <c r="V95" i="67" s="1"/>
  <c r="W95" i="67" s="1" a="1"/>
  <c r="W95" i="67" s="1"/>
  <c r="V96" i="67" a="1"/>
  <c r="V96" i="67" s="1"/>
  <c r="W96" i="67" s="1" a="1"/>
  <c r="W96" i="67" s="1"/>
  <c r="V97" i="67" a="1"/>
  <c r="V97" i="67" s="1"/>
  <c r="W97" i="67" s="1" a="1"/>
  <c r="W97" i="67" s="1"/>
  <c r="V98" i="67" a="1"/>
  <c r="V98" i="67" s="1"/>
  <c r="W98" i="67" s="1" a="1"/>
  <c r="W98" i="67" s="1"/>
  <c r="V99" i="67" a="1"/>
  <c r="V99" i="67" s="1"/>
  <c r="W99" i="67" s="1" a="1"/>
  <c r="W99" i="67" s="1"/>
  <c r="V100" i="67" a="1"/>
  <c r="V100" i="67" s="1"/>
  <c r="W100" i="67" s="1" a="1"/>
  <c r="W100" i="67" s="1"/>
  <c r="V101" i="67" a="1"/>
  <c r="V101" i="67" s="1"/>
  <c r="W101" i="67" s="1" a="1"/>
  <c r="W101" i="67" s="1"/>
  <c r="V102" i="67" a="1"/>
  <c r="V102" i="67" s="1"/>
  <c r="W102" i="67" s="1" a="1"/>
  <c r="W102" i="67" s="1"/>
  <c r="V103" i="67" a="1"/>
  <c r="V103" i="67" s="1"/>
  <c r="W103" i="67" s="1" a="1"/>
  <c r="W103" i="67" s="1"/>
  <c r="V104" i="67" a="1"/>
  <c r="V104" i="67" s="1"/>
  <c r="W104" i="67" s="1" a="1"/>
  <c r="W104" i="67" s="1"/>
  <c r="V105" i="67" a="1"/>
  <c r="V105" i="67" s="1"/>
  <c r="W105" i="67" s="1" a="1"/>
  <c r="W105" i="67" s="1"/>
  <c r="V106" i="67" a="1"/>
  <c r="V106" i="67" s="1"/>
  <c r="W106" i="67" s="1" a="1"/>
  <c r="W106" i="67" s="1"/>
  <c r="V107" i="67" a="1"/>
  <c r="V107" i="67" s="1"/>
  <c r="W107" i="67" s="1" a="1"/>
  <c r="W107" i="67" s="1"/>
  <c r="V108" i="67" a="1"/>
  <c r="V108" i="67" s="1"/>
  <c r="W108" i="67" s="1" a="1"/>
  <c r="W108" i="67" s="1"/>
  <c r="V109" i="67" a="1"/>
  <c r="V109" i="67" s="1"/>
  <c r="W109" i="67" s="1" a="1"/>
  <c r="W109" i="67" s="1"/>
  <c r="V110" i="67" a="1"/>
  <c r="V110" i="67" s="1"/>
  <c r="W110" i="67" s="1" a="1"/>
  <c r="W110" i="67" s="1"/>
  <c r="V111" i="67" a="1"/>
  <c r="V111" i="67" s="1"/>
  <c r="W111" i="67" s="1" a="1"/>
  <c r="W111" i="67" s="1"/>
  <c r="N21" i="67"/>
  <c r="T39" i="67"/>
  <c r="T16" i="67"/>
  <c r="T111" i="67"/>
  <c r="Q111" i="67"/>
  <c r="N111" i="67"/>
  <c r="T110" i="67"/>
  <c r="Q110" i="67"/>
  <c r="N110" i="67"/>
  <c r="T109" i="67"/>
  <c r="Q109" i="67"/>
  <c r="N109" i="67"/>
  <c r="T108" i="67"/>
  <c r="Q108" i="67"/>
  <c r="N108" i="67"/>
  <c r="T107" i="67"/>
  <c r="Q107" i="67"/>
  <c r="N107" i="67"/>
  <c r="T106" i="67"/>
  <c r="Q106" i="67"/>
  <c r="N106" i="67"/>
  <c r="T105" i="67"/>
  <c r="Q105" i="67"/>
  <c r="N105" i="67"/>
  <c r="T104" i="67"/>
  <c r="Q104" i="67"/>
  <c r="N104" i="67"/>
  <c r="T103" i="67"/>
  <c r="Q103" i="67"/>
  <c r="N103" i="67"/>
  <c r="T102" i="67"/>
  <c r="Q102" i="67"/>
  <c r="N102" i="67"/>
  <c r="T101" i="67"/>
  <c r="Q101" i="67"/>
  <c r="N101" i="67"/>
  <c r="T100" i="67"/>
  <c r="Q100" i="67"/>
  <c r="N100" i="67"/>
  <c r="T99" i="67"/>
  <c r="Q99" i="67"/>
  <c r="N99" i="67"/>
  <c r="T98" i="67"/>
  <c r="Q98" i="67"/>
  <c r="N98" i="67"/>
  <c r="T97" i="67"/>
  <c r="Q97" i="67"/>
  <c r="N97" i="67"/>
  <c r="T96" i="67"/>
  <c r="Q96" i="67"/>
  <c r="N96" i="67"/>
  <c r="T95" i="67"/>
  <c r="Q95" i="67"/>
  <c r="N95" i="67"/>
  <c r="T94" i="67"/>
  <c r="Q94" i="67"/>
  <c r="N94" i="67"/>
  <c r="T93" i="67"/>
  <c r="Q93" i="67"/>
  <c r="N93" i="67"/>
  <c r="T92" i="67"/>
  <c r="Q92" i="67"/>
  <c r="N92" i="67"/>
  <c r="T91" i="67"/>
  <c r="Q91" i="67"/>
  <c r="N91" i="67"/>
  <c r="T90" i="67"/>
  <c r="Q90" i="67"/>
  <c r="N90" i="67"/>
  <c r="T89" i="67"/>
  <c r="Q89" i="67"/>
  <c r="N89" i="67"/>
  <c r="T88" i="67"/>
  <c r="Q88" i="67"/>
  <c r="N88" i="67"/>
  <c r="T87" i="67"/>
  <c r="Q87" i="67"/>
  <c r="N87" i="67"/>
  <c r="T86" i="67"/>
  <c r="Q86" i="67"/>
  <c r="N86" i="67"/>
  <c r="T85" i="67"/>
  <c r="Q85" i="67"/>
  <c r="N85" i="67"/>
  <c r="T84" i="67"/>
  <c r="Q84" i="67"/>
  <c r="N84" i="67"/>
  <c r="T83" i="67"/>
  <c r="Q83" i="67"/>
  <c r="N83" i="67"/>
  <c r="T82" i="67"/>
  <c r="Q82" i="67"/>
  <c r="N82" i="67"/>
  <c r="T81" i="67"/>
  <c r="Q81" i="67"/>
  <c r="N81" i="67"/>
  <c r="T80" i="67"/>
  <c r="Q80" i="67"/>
  <c r="N80" i="67"/>
  <c r="T79" i="67"/>
  <c r="Q79" i="67"/>
  <c r="N79" i="67"/>
  <c r="T78" i="67"/>
  <c r="Q78" i="67"/>
  <c r="N78" i="67"/>
  <c r="T77" i="67"/>
  <c r="Q77" i="67"/>
  <c r="N77" i="67"/>
  <c r="T76" i="67"/>
  <c r="Q76" i="67"/>
  <c r="N76" i="67"/>
  <c r="T75" i="67"/>
  <c r="Q75" i="67"/>
  <c r="N75" i="67"/>
  <c r="T74" i="67"/>
  <c r="Q74" i="67"/>
  <c r="N74" i="67"/>
  <c r="T73" i="67"/>
  <c r="Q73" i="67"/>
  <c r="N73" i="67"/>
  <c r="T72" i="67"/>
  <c r="Q72" i="67"/>
  <c r="N72" i="67"/>
  <c r="T71" i="67"/>
  <c r="Q71" i="67"/>
  <c r="N71" i="67"/>
  <c r="T70" i="67"/>
  <c r="Q70" i="67"/>
  <c r="N70" i="67"/>
  <c r="T69" i="67"/>
  <c r="Q69" i="67"/>
  <c r="N69" i="67"/>
  <c r="T68" i="67"/>
  <c r="Q68" i="67"/>
  <c r="N68" i="67"/>
  <c r="T67" i="67"/>
  <c r="Q67" i="67"/>
  <c r="N67" i="67"/>
  <c r="T66" i="67"/>
  <c r="Q66" i="67"/>
  <c r="N66" i="67"/>
  <c r="T65" i="67"/>
  <c r="Q65" i="67"/>
  <c r="N65" i="67"/>
  <c r="T64" i="67"/>
  <c r="Q64" i="67"/>
  <c r="N64" i="67"/>
  <c r="T63" i="67"/>
  <c r="Q63" i="67"/>
  <c r="N63" i="67"/>
  <c r="T62" i="67"/>
  <c r="Q62" i="67"/>
  <c r="N62" i="67"/>
  <c r="T61" i="67"/>
  <c r="Q61" i="67"/>
  <c r="N61" i="67"/>
  <c r="T60" i="67"/>
  <c r="Q60" i="67"/>
  <c r="N60" i="67"/>
  <c r="T59" i="67"/>
  <c r="Q59" i="67"/>
  <c r="N59" i="67"/>
  <c r="T58" i="67"/>
  <c r="Q58" i="67"/>
  <c r="N58" i="67"/>
  <c r="T57" i="67"/>
  <c r="Q57" i="67"/>
  <c r="N57" i="67"/>
  <c r="T56" i="67"/>
  <c r="Q56" i="67"/>
  <c r="N56" i="67"/>
  <c r="T55" i="67"/>
  <c r="Q55" i="67"/>
  <c r="N55" i="67"/>
  <c r="T54" i="67"/>
  <c r="Q54" i="67"/>
  <c r="N54" i="67"/>
  <c r="T53" i="67"/>
  <c r="Q53" i="67"/>
  <c r="N53" i="67"/>
  <c r="T52" i="67"/>
  <c r="Q52" i="67"/>
  <c r="N52" i="67"/>
  <c r="T51" i="67"/>
  <c r="Q51" i="67"/>
  <c r="N51" i="67"/>
  <c r="T50" i="67"/>
  <c r="Q50" i="67"/>
  <c r="N50" i="67"/>
  <c r="T49" i="67"/>
  <c r="Q49" i="67"/>
  <c r="N49" i="67"/>
  <c r="T48" i="67"/>
  <c r="Q48" i="67"/>
  <c r="N48" i="67"/>
  <c r="T47" i="67"/>
  <c r="Q47" i="67"/>
  <c r="N47" i="67"/>
  <c r="T46" i="67"/>
  <c r="Q46" i="67"/>
  <c r="N46" i="67"/>
  <c r="T45" i="67"/>
  <c r="Q45" i="67"/>
  <c r="N45" i="67"/>
  <c r="T44" i="67"/>
  <c r="Q44" i="67"/>
  <c r="N44" i="67"/>
  <c r="T43" i="67"/>
  <c r="Q43" i="67"/>
  <c r="N43" i="67"/>
  <c r="T42" i="67"/>
  <c r="Q42" i="67"/>
  <c r="N42" i="67"/>
  <c r="T41" i="67"/>
  <c r="Q41" i="67"/>
  <c r="N41" i="67"/>
  <c r="T40" i="67"/>
  <c r="Q40" i="67"/>
  <c r="N40" i="67"/>
  <c r="Q39" i="67"/>
  <c r="N39" i="67"/>
  <c r="T38" i="67"/>
  <c r="Q38" i="67"/>
  <c r="N38" i="67"/>
  <c r="T37" i="67"/>
  <c r="Q37" i="67"/>
  <c r="N37" i="67"/>
  <c r="T36" i="67"/>
  <c r="Q36" i="67"/>
  <c r="N36" i="67"/>
  <c r="T35" i="67"/>
  <c r="Q35" i="67"/>
  <c r="N35" i="67"/>
  <c r="T34" i="67"/>
  <c r="Q34" i="67"/>
  <c r="N34" i="67"/>
  <c r="T33" i="67"/>
  <c r="Q33" i="67"/>
  <c r="N33" i="67"/>
  <c r="T32" i="67"/>
  <c r="Q32" i="67"/>
  <c r="N32" i="67"/>
  <c r="T31" i="67"/>
  <c r="Q31" i="67"/>
  <c r="N31" i="67"/>
  <c r="T30" i="67"/>
  <c r="Q30" i="67"/>
  <c r="N30" i="67"/>
  <c r="T29" i="67"/>
  <c r="Q29" i="67"/>
  <c r="N29" i="67"/>
  <c r="T28" i="67"/>
  <c r="Q28" i="67"/>
  <c r="N28" i="67"/>
  <c r="T27" i="67"/>
  <c r="Q27" i="67"/>
  <c r="N27" i="67"/>
  <c r="T26" i="67"/>
  <c r="Q26" i="67"/>
  <c r="N26" i="67"/>
  <c r="T25" i="67"/>
  <c r="Q25" i="67"/>
  <c r="N25" i="67"/>
  <c r="T24" i="67"/>
  <c r="Q24" i="67"/>
  <c r="N24" i="67"/>
  <c r="T23" i="67"/>
  <c r="Q23" i="67"/>
  <c r="N23" i="67"/>
  <c r="T22" i="67"/>
  <c r="Q22" i="67"/>
  <c r="N22" i="67"/>
  <c r="T21" i="67"/>
  <c r="Q21" i="67"/>
  <c r="T20" i="67"/>
  <c r="Q20" i="67"/>
  <c r="N20" i="67"/>
  <c r="T19" i="67"/>
  <c r="Q19" i="67"/>
  <c r="N19" i="67"/>
  <c r="T18" i="67"/>
  <c r="Q18" i="67"/>
  <c r="N18" i="67"/>
  <c r="T17" i="67"/>
  <c r="Q17" i="67"/>
  <c r="N17" i="67"/>
  <c r="Q16" i="67"/>
  <c r="N16" i="67"/>
  <c r="T15" i="67"/>
  <c r="Q15" i="67"/>
  <c r="N15" i="67"/>
  <c r="T14" i="67"/>
  <c r="Q14" i="67"/>
  <c r="N14" i="67"/>
  <c r="T13" i="67"/>
  <c r="Q13" i="67"/>
  <c r="N13" i="67"/>
  <c r="AR29" i="67" l="1"/>
  <c r="AL18" i="67"/>
  <c r="AO70" i="67"/>
  <c r="AO31" i="67"/>
  <c r="AO102" i="67"/>
  <c r="AO22" i="67"/>
  <c r="AR16" i="67"/>
  <c r="AR100" i="67"/>
  <c r="AR84" i="67"/>
  <c r="AR36" i="67"/>
  <c r="AR98" i="67"/>
  <c r="AR82" i="67"/>
  <c r="AR66" i="67"/>
  <c r="AR50" i="67"/>
  <c r="AR34" i="67"/>
  <c r="AR18" i="67"/>
  <c r="AR85" i="67"/>
  <c r="AO86" i="67"/>
  <c r="AO54" i="67"/>
  <c r="AO38" i="67"/>
  <c r="AO100" i="67"/>
  <c r="AO84" i="67"/>
  <c r="AO52" i="67"/>
  <c r="AO20" i="67"/>
  <c r="AR109" i="67"/>
  <c r="AR61" i="67"/>
  <c r="AR13" i="67"/>
  <c r="AR43" i="67"/>
  <c r="AO97" i="67"/>
  <c r="AO81" i="67"/>
  <c r="AO65" i="67"/>
  <c r="AO49" i="67"/>
  <c r="AO33" i="67"/>
  <c r="AO17" i="67"/>
  <c r="AO96" i="67"/>
  <c r="AO80" i="67"/>
  <c r="AO64" i="67"/>
  <c r="AO48" i="67"/>
  <c r="AO32" i="67"/>
  <c r="AO16" i="67"/>
  <c r="AR55" i="67"/>
  <c r="AR23" i="67"/>
  <c r="X28" i="67"/>
  <c r="X90" i="67"/>
  <c r="X74" i="67"/>
  <c r="X58" i="67"/>
  <c r="X42" i="67"/>
  <c r="X27" i="67"/>
  <c r="X91" i="67"/>
  <c r="AL93" i="67"/>
  <c r="X106" i="67"/>
  <c r="X105" i="67"/>
  <c r="X89" i="67"/>
  <c r="X73" i="67"/>
  <c r="X57" i="67"/>
  <c r="X41" i="67"/>
  <c r="X26" i="67"/>
  <c r="X72" i="67"/>
  <c r="X56" i="67"/>
  <c r="X40" i="67"/>
  <c r="X25" i="67"/>
  <c r="X107" i="67"/>
  <c r="X88" i="67"/>
  <c r="X103" i="67"/>
  <c r="X87" i="67"/>
  <c r="X71" i="67"/>
  <c r="X55" i="67"/>
  <c r="X39" i="67"/>
  <c r="X24" i="67"/>
  <c r="X59" i="67"/>
  <c r="X102" i="67"/>
  <c r="X86" i="67"/>
  <c r="X70" i="67"/>
  <c r="X54" i="67"/>
  <c r="X38" i="67"/>
  <c r="X23" i="67"/>
  <c r="AO67" i="67"/>
  <c r="AO51" i="67"/>
  <c r="AO35" i="67"/>
  <c r="X101" i="67"/>
  <c r="X85" i="67"/>
  <c r="X69" i="67"/>
  <c r="X53" i="67"/>
  <c r="X37" i="67"/>
  <c r="AL71" i="67"/>
  <c r="AL39" i="67"/>
  <c r="AL23" i="67"/>
  <c r="X100" i="67"/>
  <c r="X84" i="67"/>
  <c r="X68" i="67"/>
  <c r="X52" i="67"/>
  <c r="X36" i="67"/>
  <c r="X104" i="67"/>
  <c r="X99" i="67"/>
  <c r="X83" i="67"/>
  <c r="X67" i="67"/>
  <c r="X51" i="67"/>
  <c r="X35" i="67"/>
  <c r="AL85" i="67"/>
  <c r="AL69" i="67"/>
  <c r="AL37" i="67"/>
  <c r="X98" i="67"/>
  <c r="X82" i="67"/>
  <c r="X66" i="67"/>
  <c r="X50" i="67"/>
  <c r="X34" i="67"/>
  <c r="X97" i="67"/>
  <c r="X81" i="67"/>
  <c r="X65" i="67"/>
  <c r="X49" i="67"/>
  <c r="X33" i="67"/>
  <c r="AR53" i="67"/>
  <c r="AR37" i="67"/>
  <c r="AR21" i="67"/>
  <c r="X96" i="67"/>
  <c r="X80" i="67"/>
  <c r="X64" i="67"/>
  <c r="X48" i="67"/>
  <c r="X32" i="67"/>
  <c r="AO40" i="67"/>
  <c r="X111" i="67"/>
  <c r="X95" i="67"/>
  <c r="X79" i="67"/>
  <c r="X63" i="67"/>
  <c r="X47" i="67"/>
  <c r="X31" i="67"/>
  <c r="AR67" i="67"/>
  <c r="AR19" i="67"/>
  <c r="X43" i="67"/>
  <c r="X110" i="67"/>
  <c r="X94" i="67"/>
  <c r="X78" i="67"/>
  <c r="X62" i="67"/>
  <c r="X46" i="67"/>
  <c r="X30" i="67"/>
  <c r="AL48" i="67"/>
  <c r="AL32" i="67"/>
  <c r="X75" i="67"/>
  <c r="X109" i="67"/>
  <c r="X93" i="67"/>
  <c r="X77" i="67"/>
  <c r="X61" i="67"/>
  <c r="X45" i="67"/>
  <c r="X29" i="67"/>
  <c r="X108" i="67"/>
  <c r="X92" i="67"/>
  <c r="X76" i="67"/>
  <c r="X60" i="67"/>
  <c r="X44" i="67"/>
  <c r="AL65" i="67"/>
  <c r="AO105" i="67"/>
  <c r="AO89" i="67"/>
  <c r="AO73" i="67"/>
  <c r="AO57" i="67"/>
  <c r="AO41" i="67"/>
  <c r="AO25" i="67"/>
  <c r="AR32" i="67"/>
  <c r="X22" i="67"/>
  <c r="X21" i="67"/>
  <c r="X20" i="67"/>
  <c r="X19" i="67"/>
  <c r="X18" i="67"/>
  <c r="X17" i="67"/>
  <c r="X16" i="67"/>
  <c r="X14" i="67"/>
  <c r="X15" i="67"/>
  <c r="X13" i="67"/>
  <c r="AO36" i="67"/>
  <c r="AR59" i="67"/>
  <c r="AL54" i="67"/>
  <c r="AL38" i="67"/>
  <c r="AL22" i="67"/>
  <c r="AO77" i="67"/>
  <c r="AO45" i="67"/>
  <c r="AR51" i="67"/>
  <c r="AL97" i="67"/>
  <c r="AL81" i="67"/>
  <c r="AL49" i="67"/>
  <c r="AL33" i="67"/>
  <c r="AL17" i="67"/>
  <c r="AO87" i="67"/>
  <c r="AO55" i="67"/>
  <c r="AO39" i="67"/>
  <c r="AO23" i="67"/>
  <c r="AR48" i="67"/>
  <c r="AL111" i="67"/>
  <c r="AL95" i="67"/>
  <c r="AL79" i="67"/>
  <c r="AL63" i="67"/>
  <c r="AL47" i="67"/>
  <c r="AL15" i="67"/>
  <c r="AL83" i="67"/>
  <c r="AL67" i="67"/>
  <c r="AL51" i="67"/>
  <c r="AL35" i="67"/>
  <c r="AL19" i="67"/>
  <c r="AL98" i="67"/>
  <c r="AL82" i="67"/>
  <c r="AL50" i="67"/>
  <c r="AO90" i="67"/>
  <c r="AO42" i="67"/>
  <c r="AR110" i="67"/>
  <c r="AR94" i="67"/>
  <c r="AR78" i="67"/>
  <c r="AR62" i="67"/>
  <c r="AR46" i="67"/>
  <c r="AR30" i="67"/>
  <c r="AR14" i="67"/>
  <c r="AO75" i="67"/>
  <c r="AO43" i="67"/>
  <c r="AO109" i="67"/>
  <c r="AO93" i="67"/>
  <c r="AO61" i="67"/>
  <c r="AO29" i="67"/>
  <c r="AO13" i="67"/>
  <c r="AO68" i="67"/>
  <c r="AO88" i="67"/>
  <c r="AR111" i="67"/>
  <c r="AR63" i="67"/>
  <c r="AR27" i="67"/>
  <c r="AO62" i="67"/>
  <c r="AO46" i="67"/>
  <c r="AO30" i="67"/>
  <c r="AO53" i="67"/>
  <c r="AL68" i="67"/>
  <c r="AL52" i="67"/>
  <c r="AL36" i="67"/>
  <c r="AL20" i="67"/>
  <c r="AO27" i="67"/>
  <c r="AR70" i="67"/>
  <c r="AR54" i="67"/>
  <c r="AR38" i="67"/>
  <c r="AR22" i="67"/>
  <c r="AR105" i="67"/>
  <c r="AR89" i="67"/>
  <c r="AR73" i="67"/>
  <c r="AR57" i="67"/>
  <c r="AR41" i="67"/>
  <c r="AR25" i="67"/>
  <c r="AO74" i="67"/>
  <c r="AO58" i="67"/>
  <c r="AO26" i="67"/>
  <c r="AR101" i="67"/>
  <c r="AR69" i="67"/>
  <c r="AR87" i="67"/>
  <c r="AR71" i="67"/>
  <c r="AR39" i="67"/>
  <c r="AL101" i="67"/>
  <c r="AO94" i="67"/>
  <c r="AO14" i="67"/>
  <c r="AO85" i="67"/>
  <c r="AR35" i="67"/>
  <c r="AR60" i="67"/>
  <c r="AL109" i="67"/>
  <c r="AO111" i="67"/>
  <c r="AO95" i="67"/>
  <c r="AO79" i="67"/>
  <c r="AO63" i="67"/>
  <c r="AO47" i="67"/>
  <c r="AO15" i="67"/>
  <c r="AL86" i="67"/>
  <c r="AL70" i="67"/>
  <c r="AL66" i="67"/>
  <c r="AL34" i="67"/>
  <c r="AR68" i="67"/>
  <c r="AR52" i="67"/>
  <c r="AR20" i="67"/>
  <c r="AO72" i="67"/>
  <c r="AO56" i="67"/>
  <c r="AO24" i="67"/>
  <c r="AR99" i="67"/>
  <c r="AR83" i="67"/>
  <c r="AR86" i="67"/>
  <c r="AR97" i="67"/>
  <c r="AR81" i="67"/>
  <c r="AR65" i="67"/>
  <c r="AR49" i="67"/>
  <c r="AR33" i="67"/>
  <c r="AR17" i="67"/>
  <c r="AO98" i="67"/>
  <c r="AO82" i="67"/>
  <c r="AO66" i="67"/>
  <c r="AO50" i="67"/>
  <c r="AO34" i="67"/>
  <c r="AO18" i="67"/>
  <c r="AR96" i="67"/>
  <c r="AR80" i="67"/>
  <c r="AR64" i="67"/>
  <c r="AR95" i="67"/>
  <c r="AR79" i="67"/>
  <c r="AR47" i="67"/>
  <c r="AR31" i="67"/>
  <c r="AR15" i="67"/>
  <c r="AL104" i="67"/>
  <c r="AL43" i="67"/>
  <c r="AO110" i="67"/>
  <c r="AO78" i="67"/>
  <c r="AO101" i="67"/>
  <c r="AO69" i="67"/>
  <c r="AO37" i="67"/>
  <c r="AO21" i="67"/>
  <c r="AL53" i="67"/>
  <c r="AO99" i="67"/>
  <c r="AO83" i="67"/>
  <c r="AO19" i="67"/>
  <c r="Q11" i="67"/>
  <c r="AL14" i="67"/>
  <c r="AL74" i="67"/>
  <c r="AL42" i="67"/>
  <c r="AL110" i="67"/>
  <c r="AL62" i="67"/>
  <c r="AL46" i="67"/>
  <c r="AL30" i="67"/>
  <c r="AL88" i="67"/>
  <c r="AL28" i="67"/>
  <c r="AL90" i="67"/>
  <c r="AL58" i="67"/>
  <c r="AL26" i="67"/>
  <c r="AL31" i="67"/>
  <c r="AL77" i="67"/>
  <c r="AL89" i="67"/>
  <c r="AL73" i="67"/>
  <c r="AL41" i="67"/>
  <c r="AL99" i="67"/>
  <c r="AL56" i="67"/>
  <c r="AL40" i="67"/>
  <c r="AL13" i="67"/>
  <c r="AL24" i="67"/>
  <c r="AL45" i="67"/>
  <c r="AL64" i="67"/>
  <c r="AR77" i="67"/>
  <c r="AL87" i="67"/>
  <c r="AL55" i="67"/>
  <c r="AR106" i="67"/>
  <c r="AR90" i="67"/>
  <c r="AR74" i="67"/>
  <c r="AR58" i="67"/>
  <c r="AR42" i="67"/>
  <c r="AR26" i="67"/>
  <c r="AL57" i="67"/>
  <c r="AL78" i="67"/>
  <c r="AR93" i="67"/>
  <c r="AL102" i="67"/>
  <c r="AR102" i="67"/>
  <c r="AL25" i="67"/>
  <c r="AR45" i="67"/>
  <c r="AL94" i="67"/>
  <c r="AL100" i="67"/>
  <c r="AL84" i="67"/>
  <c r="AO108" i="67"/>
  <c r="AO28" i="67"/>
  <c r="AL21" i="67"/>
  <c r="AL61" i="67"/>
  <c r="AL72" i="67"/>
  <c r="AL80" i="67"/>
  <c r="AL16" i="67"/>
  <c r="AL29" i="67"/>
  <c r="AR104" i="67"/>
  <c r="AR88" i="67"/>
  <c r="AR72" i="67"/>
  <c r="AR56" i="67"/>
  <c r="AR40" i="67"/>
  <c r="AR24" i="67"/>
  <c r="AR103" i="67"/>
  <c r="AR108" i="67"/>
  <c r="AR92" i="67"/>
  <c r="AR76" i="67"/>
  <c r="AR44" i="67"/>
  <c r="AR28" i="67"/>
  <c r="AR107" i="67"/>
  <c r="AR91" i="67"/>
  <c r="AR75" i="67"/>
  <c r="AO107" i="67"/>
  <c r="AO91" i="67"/>
  <c r="AO59" i="67"/>
  <c r="AO106" i="67"/>
  <c r="AO104" i="67"/>
  <c r="AO103" i="67"/>
  <c r="AO71" i="67"/>
  <c r="AO76" i="67"/>
  <c r="AO60" i="67"/>
  <c r="AO44" i="67"/>
  <c r="AO92" i="67"/>
  <c r="AL96" i="67"/>
  <c r="AL108" i="67"/>
  <c r="AL92" i="67"/>
  <c r="AL76" i="67"/>
  <c r="AL60" i="67"/>
  <c r="AL44" i="67"/>
  <c r="AL107" i="67"/>
  <c r="AL91" i="67"/>
  <c r="AL75" i="67"/>
  <c r="AL59" i="67"/>
  <c r="AL27" i="67"/>
  <c r="AL106" i="67"/>
  <c r="AL103" i="67"/>
  <c r="AL105" i="67"/>
  <c r="AS14" i="67" l="1"/>
  <c r="AS15" i="67"/>
  <c r="AS16" i="67"/>
  <c r="AS17" i="67"/>
  <c r="AS18" i="67"/>
  <c r="AS19" i="67"/>
  <c r="AS20" i="67"/>
  <c r="AS21" i="67"/>
  <c r="AS22" i="67"/>
  <c r="AS23" i="67"/>
  <c r="AS24" i="67"/>
  <c r="AS25" i="67"/>
  <c r="AS26" i="67"/>
  <c r="AS27" i="67"/>
  <c r="AS28" i="67"/>
  <c r="AS29" i="67"/>
  <c r="AS30" i="67"/>
  <c r="AS31" i="67"/>
  <c r="AS32" i="67"/>
  <c r="AS33" i="67"/>
  <c r="AS34" i="67"/>
  <c r="AS35" i="67"/>
  <c r="AS36" i="67"/>
  <c r="AS37" i="67"/>
  <c r="AS38" i="67"/>
  <c r="AS39" i="67"/>
  <c r="AS40" i="67"/>
  <c r="AS41" i="67"/>
  <c r="AS42" i="67"/>
  <c r="AS43" i="67"/>
  <c r="AS44" i="67"/>
  <c r="AS45" i="67"/>
  <c r="AS46" i="67"/>
  <c r="AS47" i="67"/>
  <c r="AS48" i="67"/>
  <c r="AS49" i="67"/>
  <c r="AS50" i="67"/>
  <c r="AS51" i="67"/>
  <c r="AS52" i="67"/>
  <c r="AS53" i="67"/>
  <c r="AS54" i="67"/>
  <c r="AS55" i="67"/>
  <c r="AS56" i="67"/>
  <c r="AS57" i="67"/>
  <c r="AS58" i="67"/>
  <c r="AS59" i="67"/>
  <c r="AS60" i="67"/>
  <c r="AS61" i="67"/>
  <c r="AS62" i="67"/>
  <c r="AS63" i="67"/>
  <c r="AS64" i="67"/>
  <c r="AS65" i="67"/>
  <c r="AS66" i="67"/>
  <c r="AS67" i="67"/>
  <c r="AS68" i="67"/>
  <c r="AS69" i="67"/>
  <c r="AS70" i="67"/>
  <c r="AS71" i="67"/>
  <c r="AS72" i="67"/>
  <c r="AS73" i="67"/>
  <c r="AS74" i="67"/>
  <c r="AS75" i="67"/>
  <c r="AS76" i="67"/>
  <c r="AS77" i="67"/>
  <c r="AS78" i="67"/>
  <c r="AS79" i="67"/>
  <c r="AS80" i="67"/>
  <c r="AS81" i="67"/>
  <c r="AS82" i="67"/>
  <c r="AS83" i="67"/>
  <c r="AS84" i="67"/>
  <c r="AS85" i="67"/>
  <c r="AS86" i="67"/>
  <c r="AS87" i="67"/>
  <c r="AS88" i="67"/>
  <c r="AS89" i="67"/>
  <c r="AS90" i="67"/>
  <c r="AS91" i="67"/>
  <c r="AS92" i="67"/>
  <c r="AS93" i="67"/>
  <c r="AS94" i="67"/>
  <c r="AS95" i="67"/>
  <c r="AS96" i="67"/>
  <c r="AS97" i="67"/>
  <c r="AS98" i="67"/>
  <c r="AS99" i="67"/>
  <c r="AS100" i="67"/>
  <c r="AS101" i="67"/>
  <c r="AS102" i="67"/>
  <c r="AS103" i="67"/>
  <c r="AS104" i="67"/>
  <c r="AS105" i="67"/>
  <c r="AS106" i="67"/>
  <c r="AS107" i="67"/>
  <c r="AS108" i="67"/>
  <c r="AS109" i="67"/>
  <c r="AS110" i="67"/>
  <c r="AS111" i="67"/>
  <c r="W112" i="67" l="1"/>
  <c r="V112" i="67"/>
  <c r="F44" i="77" l="1"/>
  <c r="G44" i="77"/>
  <c r="F45" i="77"/>
  <c r="G45" i="77"/>
  <c r="F46" i="77"/>
  <c r="G46" i="77"/>
  <c r="F47" i="77"/>
  <c r="AY16" i="67" a="1"/>
  <c r="AY16" i="67" s="1"/>
  <c r="G47" i="77"/>
  <c r="AY17" i="67" a="1"/>
  <c r="AY17" i="67" s="1"/>
  <c r="AY23" i="67" a="1"/>
  <c r="AY23" i="67" s="1"/>
  <c r="AY24" i="67" a="1"/>
  <c r="AY24" i="67" s="1"/>
  <c r="AY25" i="67" a="1"/>
  <c r="AY25" i="67" s="1"/>
  <c r="AY26" i="67" a="1"/>
  <c r="AY26" i="67" s="1"/>
  <c r="AY27" i="67" a="1"/>
  <c r="AY27" i="67" s="1"/>
  <c r="AY28" i="67" a="1"/>
  <c r="AY28" i="67" s="1"/>
  <c r="AY29" i="67" a="1"/>
  <c r="AY29" i="67" s="1"/>
  <c r="AY30" i="67" a="1"/>
  <c r="AY30" i="67" s="1"/>
  <c r="AY31" i="67" a="1"/>
  <c r="AY31" i="67" s="1"/>
  <c r="AY32" i="67" a="1"/>
  <c r="AY32" i="67" s="1"/>
  <c r="AY33" i="67" a="1"/>
  <c r="AY33" i="67" s="1"/>
  <c r="AY34" i="67" a="1"/>
  <c r="AY34" i="67" s="1"/>
  <c r="AY35" i="67" a="1"/>
  <c r="AY35" i="67" s="1"/>
  <c r="AY36" i="67" a="1"/>
  <c r="AY36" i="67" s="1"/>
  <c r="AY37" i="67" a="1"/>
  <c r="AY37" i="67" s="1"/>
  <c r="AY38" i="67" a="1"/>
  <c r="AY38" i="67" s="1"/>
  <c r="AY39" i="67" a="1"/>
  <c r="AY39" i="67" s="1"/>
  <c r="AY40" i="67" a="1"/>
  <c r="AY40" i="67" s="1"/>
  <c r="AY41" i="67" a="1"/>
  <c r="AY41" i="67" s="1"/>
  <c r="AY42" i="67" a="1"/>
  <c r="AY42" i="67" s="1"/>
  <c r="AY43" i="67" a="1"/>
  <c r="AY43" i="67" s="1"/>
  <c r="AY44" i="67" a="1"/>
  <c r="AY44" i="67" s="1"/>
  <c r="AY45" i="67" a="1"/>
  <c r="AY45" i="67" s="1"/>
  <c r="AY46" i="67" a="1"/>
  <c r="AY46" i="67" s="1"/>
  <c r="AY47" i="67" a="1"/>
  <c r="AY47" i="67" s="1"/>
  <c r="AY48" i="67" a="1"/>
  <c r="AY48" i="67" s="1"/>
  <c r="AY49" i="67" a="1"/>
  <c r="AY49" i="67" s="1"/>
  <c r="AY50" i="67" a="1"/>
  <c r="AY50" i="67" s="1"/>
  <c r="AY51" i="67" a="1"/>
  <c r="AY51" i="67" s="1"/>
  <c r="AY52" i="67" a="1"/>
  <c r="AY52" i="67" s="1"/>
  <c r="AY53" i="67" a="1"/>
  <c r="AY53" i="67" s="1"/>
  <c r="AY54" i="67" a="1"/>
  <c r="AY54" i="67" s="1"/>
  <c r="AY55" i="67" a="1"/>
  <c r="AY55" i="67" s="1"/>
  <c r="AY56" i="67" a="1"/>
  <c r="AY56" i="67" s="1"/>
  <c r="AY57" i="67" a="1"/>
  <c r="AY57" i="67" s="1"/>
  <c r="AY58" i="67" a="1"/>
  <c r="AY58" i="67" s="1"/>
  <c r="AY59" i="67" a="1"/>
  <c r="AY59" i="67" s="1"/>
  <c r="AY60" i="67" a="1"/>
  <c r="AY60" i="67" s="1"/>
  <c r="AY61" i="67" a="1"/>
  <c r="AY61" i="67" s="1"/>
  <c r="AY62" i="67" a="1"/>
  <c r="AY62" i="67" s="1"/>
  <c r="AY63" i="67" a="1"/>
  <c r="AY63" i="67" s="1"/>
  <c r="AY64" i="67" a="1"/>
  <c r="AY64" i="67" s="1"/>
  <c r="AY65" i="67" a="1"/>
  <c r="AY65" i="67" s="1"/>
  <c r="AY66" i="67" a="1"/>
  <c r="AY66" i="67" s="1"/>
  <c r="AY67" i="67" a="1"/>
  <c r="AY67" i="67" s="1"/>
  <c r="AY68" i="67" a="1"/>
  <c r="AY68" i="67" s="1"/>
  <c r="AY69" i="67" a="1"/>
  <c r="AY69" i="67" s="1"/>
  <c r="AY70" i="67" a="1"/>
  <c r="AY70" i="67" s="1"/>
  <c r="AY71" i="67" a="1"/>
  <c r="AY71" i="67" s="1"/>
  <c r="AY72" i="67" a="1"/>
  <c r="AY72" i="67" s="1"/>
  <c r="AY73" i="67" a="1"/>
  <c r="AY73" i="67" s="1"/>
  <c r="AY74" i="67" a="1"/>
  <c r="AY74" i="67" s="1"/>
  <c r="AY75" i="67" a="1"/>
  <c r="AY75" i="67" s="1"/>
  <c r="AY76" i="67" a="1"/>
  <c r="AY76" i="67" s="1"/>
  <c r="AY77" i="67" a="1"/>
  <c r="AY77" i="67" s="1"/>
  <c r="AY78" i="67" a="1"/>
  <c r="AY78" i="67" s="1"/>
  <c r="AY79" i="67" a="1"/>
  <c r="AY79" i="67" s="1"/>
  <c r="AY80" i="67" a="1"/>
  <c r="AY80" i="67" s="1"/>
  <c r="AY81" i="67" a="1"/>
  <c r="AY81" i="67" s="1"/>
  <c r="AY82" i="67" a="1"/>
  <c r="AY82" i="67" s="1"/>
  <c r="AY83" i="67" a="1"/>
  <c r="AY83" i="67" s="1"/>
  <c r="AY84" i="67" a="1"/>
  <c r="AY84" i="67" s="1"/>
  <c r="AY85" i="67" a="1"/>
  <c r="AY85" i="67" s="1"/>
  <c r="AY86" i="67" a="1"/>
  <c r="AY86" i="67" s="1"/>
  <c r="AY87" i="67" a="1"/>
  <c r="AY87" i="67" s="1"/>
  <c r="AY88" i="67" a="1"/>
  <c r="AY88" i="67" s="1"/>
  <c r="AY89" i="67" a="1"/>
  <c r="AY89" i="67" s="1"/>
  <c r="AY90" i="67" a="1"/>
  <c r="AY90" i="67" s="1"/>
  <c r="AY91" i="67" a="1"/>
  <c r="AY91" i="67" s="1"/>
  <c r="AY92" i="67" a="1"/>
  <c r="AY92" i="67" s="1"/>
  <c r="AY93" i="67" a="1"/>
  <c r="AY93" i="67" s="1"/>
  <c r="AY94" i="67" a="1"/>
  <c r="AY94" i="67" s="1"/>
  <c r="AY95" i="67" a="1"/>
  <c r="AY95" i="67" s="1"/>
  <c r="AY96" i="67" a="1"/>
  <c r="AY96" i="67" s="1"/>
  <c r="AY97" i="67" a="1"/>
  <c r="AY97" i="67" s="1"/>
  <c r="AY98" i="67" a="1"/>
  <c r="AY98" i="67" s="1"/>
  <c r="AY99" i="67" a="1"/>
  <c r="AY99" i="67" s="1"/>
  <c r="AY100" i="67" a="1"/>
  <c r="AY100" i="67" s="1"/>
  <c r="AY101" i="67" a="1"/>
  <c r="AY101" i="67" s="1"/>
  <c r="AY102" i="67" a="1"/>
  <c r="AY102" i="67" s="1"/>
  <c r="AY103" i="67" a="1"/>
  <c r="AY103" i="67" s="1"/>
  <c r="AY104" i="67" a="1"/>
  <c r="AY104" i="67" s="1"/>
  <c r="AY105" i="67" a="1"/>
  <c r="AY105" i="67" s="1"/>
  <c r="AY106" i="67" a="1"/>
  <c r="AY106" i="67" s="1"/>
  <c r="AY107" i="67" a="1"/>
  <c r="AY107" i="67" s="1"/>
  <c r="AY108" i="67" a="1"/>
  <c r="AY108" i="67" s="1"/>
  <c r="AY109" i="67" a="1"/>
  <c r="AY109" i="67" s="1"/>
  <c r="AY110" i="67" a="1"/>
  <c r="AY110" i="67" s="1"/>
  <c r="AY111" i="67" a="1"/>
  <c r="AY111" i="67" s="1"/>
  <c r="AY19" i="67" l="1" a="1"/>
  <c r="AY19" i="67" s="1"/>
  <c r="AY18" i="67" a="1"/>
  <c r="AY18" i="67" s="1"/>
  <c r="AY22" i="67" a="1"/>
  <c r="AY22" i="67" s="1"/>
  <c r="BE22" i="67" s="1"/>
  <c r="AY21" i="67" a="1"/>
  <c r="AY21" i="67" s="1"/>
  <c r="AY20" i="67" a="1"/>
  <c r="AY20" i="67" s="1"/>
  <c r="H47" i="77"/>
  <c r="H45" i="77"/>
  <c r="AY14" i="67" a="1"/>
  <c r="AY14" i="67" s="1"/>
  <c r="H46" i="77"/>
  <c r="AY15" i="67" a="1"/>
  <c r="AY15" i="67" s="1"/>
  <c r="AZ13" i="67" a="1"/>
  <c r="AZ13" i="67" s="1"/>
  <c r="H44" i="77"/>
  <c r="AX100" i="67" a="1"/>
  <c r="AX100" i="67" s="1"/>
  <c r="BD100" i="67" s="1"/>
  <c r="AZ100" i="67" a="1"/>
  <c r="AZ100" i="67" s="1"/>
  <c r="AU100" i="67"/>
  <c r="AV100" i="67" s="1"/>
  <c r="BE90" i="67"/>
  <c r="AX90" i="67" a="1"/>
  <c r="AX90" i="67" s="1"/>
  <c r="BD90" i="67" s="1"/>
  <c r="AZ90" i="67" a="1"/>
  <c r="AZ90" i="67" s="1"/>
  <c r="AU90" i="67"/>
  <c r="AV90" i="67" s="1"/>
  <c r="BE76" i="67"/>
  <c r="AZ76" i="67" a="1"/>
  <c r="AZ76" i="67" s="1"/>
  <c r="AX76" i="67" a="1"/>
  <c r="AX76" i="67" s="1"/>
  <c r="BD76" i="67" s="1"/>
  <c r="AU76" i="67"/>
  <c r="AV76" i="67" s="1"/>
  <c r="AX62" i="67" a="1"/>
  <c r="AX62" i="67" s="1"/>
  <c r="BD62" i="67" s="1"/>
  <c r="AZ62" i="67" a="1"/>
  <c r="AZ62" i="67" s="1"/>
  <c r="AU62" i="67"/>
  <c r="AV62" i="67" s="1"/>
  <c r="AX52" i="67" a="1"/>
  <c r="AX52" i="67" s="1"/>
  <c r="AZ52" i="67" a="1"/>
  <c r="AZ52" i="67" s="1"/>
  <c r="AU52" i="67"/>
  <c r="AV52" i="67" s="1"/>
  <c r="AZ44" i="67" a="1"/>
  <c r="AZ44" i="67" s="1"/>
  <c r="AX44" i="67" a="1"/>
  <c r="AX44" i="67" s="1"/>
  <c r="BD44" i="67" s="1"/>
  <c r="BE44" i="67"/>
  <c r="AU44" i="67"/>
  <c r="AV44" i="67" s="1"/>
  <c r="BE110" i="67"/>
  <c r="AZ110" i="67" a="1"/>
  <c r="AZ110" i="67" s="1"/>
  <c r="AX110" i="67" a="1"/>
  <c r="AX110" i="67" s="1"/>
  <c r="BD110" i="67" s="1"/>
  <c r="AU110" i="67"/>
  <c r="AV110" i="67" s="1"/>
  <c r="AX94" i="67" a="1"/>
  <c r="AX94" i="67" s="1"/>
  <c r="BD94" i="67" s="1"/>
  <c r="AZ94" i="67" a="1"/>
  <c r="AZ94" i="67" s="1"/>
  <c r="BE94" i="67"/>
  <c r="AU94" i="67"/>
  <c r="AV94" i="67" s="1"/>
  <c r="AZ80" i="67" a="1"/>
  <c r="AZ80" i="67" s="1"/>
  <c r="BE80" i="67"/>
  <c r="AX80" i="67" a="1"/>
  <c r="AX80" i="67" s="1"/>
  <c r="BD80" i="67" s="1"/>
  <c r="AU80" i="67"/>
  <c r="AV80" i="67" s="1"/>
  <c r="BE66" i="67"/>
  <c r="AZ66" i="67" a="1"/>
  <c r="AZ66" i="67" s="1"/>
  <c r="AX66" i="67" a="1"/>
  <c r="AX66" i="67" s="1"/>
  <c r="BD66" i="67" s="1"/>
  <c r="AU66" i="67"/>
  <c r="AV66" i="67" s="1"/>
  <c r="BE50" i="67"/>
  <c r="AZ50" i="67" a="1"/>
  <c r="AZ50" i="67" s="1"/>
  <c r="AX50" i="67" a="1"/>
  <c r="AX50" i="67" s="1"/>
  <c r="BD50" i="67" s="1"/>
  <c r="AU50" i="67"/>
  <c r="AV50" i="67" s="1"/>
  <c r="AZ22" i="67" a="1"/>
  <c r="AZ22" i="67" s="1"/>
  <c r="AX22" i="67" a="1"/>
  <c r="AX22" i="67" s="1"/>
  <c r="BD22" i="67" s="1"/>
  <c r="AU22" i="67"/>
  <c r="AV22" i="67" s="1"/>
  <c r="AX98" i="67" a="1"/>
  <c r="AX98" i="67" s="1"/>
  <c r="BD98" i="67" s="1"/>
  <c r="AZ98" i="67" a="1"/>
  <c r="AZ98" i="67" s="1"/>
  <c r="BE98" i="67"/>
  <c r="AU98" i="67"/>
  <c r="AV98" i="67" s="1"/>
  <c r="AZ70" i="67" a="1"/>
  <c r="AZ70" i="67" s="1"/>
  <c r="AX70" i="67" a="1"/>
  <c r="AX70" i="67" s="1"/>
  <c r="BD70" i="67" s="1"/>
  <c r="AU70" i="67"/>
  <c r="AV70" i="67" s="1"/>
  <c r="BE26" i="67"/>
  <c r="AZ26" i="67" a="1"/>
  <c r="AZ26" i="67" s="1"/>
  <c r="AX26" i="67" a="1"/>
  <c r="AX26" i="67" s="1"/>
  <c r="AU26" i="67"/>
  <c r="AV26" i="67" s="1"/>
  <c r="AZ32" i="67" a="1"/>
  <c r="AZ32" i="67" s="1"/>
  <c r="AX32" i="67" a="1"/>
  <c r="AX32" i="67" s="1"/>
  <c r="BD32" i="67" s="1"/>
  <c r="BE32" i="67"/>
  <c r="AU32" i="67"/>
  <c r="AV32" i="67" s="1"/>
  <c r="AX102" i="67" a="1"/>
  <c r="AX102" i="67" s="1"/>
  <c r="BD102" i="67" s="1"/>
  <c r="AZ102" i="67" a="1"/>
  <c r="AZ102" i="67" s="1"/>
  <c r="BE102" i="67"/>
  <c r="AU102" i="67"/>
  <c r="AV102" i="67" s="1"/>
  <c r="AZ88" i="67" a="1"/>
  <c r="AZ88" i="67" s="1"/>
  <c r="AX88" i="67" a="1"/>
  <c r="AX88" i="67" s="1"/>
  <c r="BD88" i="67" s="1"/>
  <c r="BE88" i="67"/>
  <c r="AU88" i="67"/>
  <c r="AV88" i="67" s="1"/>
  <c r="AX74" i="67" a="1"/>
  <c r="AX74" i="67" s="1"/>
  <c r="BD74" i="67" s="1"/>
  <c r="AZ74" i="67" a="1"/>
  <c r="AZ74" i="67" s="1"/>
  <c r="AU74" i="67"/>
  <c r="AV74" i="67" s="1"/>
  <c r="AZ58" i="67" a="1"/>
  <c r="AZ58" i="67" s="1"/>
  <c r="BE58" i="67"/>
  <c r="AX58" i="67" a="1"/>
  <c r="AX58" i="67" s="1"/>
  <c r="BD58" i="67" s="1"/>
  <c r="AU58" i="67"/>
  <c r="AV58" i="67" s="1"/>
  <c r="AZ46" i="67" a="1"/>
  <c r="AZ46" i="67" s="1"/>
  <c r="AX46" i="67" a="1"/>
  <c r="AX46" i="67" s="1"/>
  <c r="BD46" i="67" s="1"/>
  <c r="BE46" i="67"/>
  <c r="AU46" i="67"/>
  <c r="AV46" i="67" s="1"/>
  <c r="AZ30" i="67" a="1"/>
  <c r="AZ30" i="67" s="1"/>
  <c r="BE30" i="67"/>
  <c r="AX30" i="67" a="1"/>
  <c r="AX30" i="67" s="1"/>
  <c r="BD30" i="67" s="1"/>
  <c r="AU30" i="67"/>
  <c r="AV30" i="67" s="1"/>
  <c r="AX111" i="67" a="1"/>
  <c r="AX111" i="67" s="1"/>
  <c r="BD111" i="67" s="1"/>
  <c r="BE111" i="67"/>
  <c r="AZ111" i="67" a="1"/>
  <c r="AZ111" i="67" s="1"/>
  <c r="AU111" i="67"/>
  <c r="AV111" i="67" s="1"/>
  <c r="BE109" i="67"/>
  <c r="AZ109" i="67" a="1"/>
  <c r="AZ109" i="67" s="1"/>
  <c r="AX109" i="67" a="1"/>
  <c r="AX109" i="67" s="1"/>
  <c r="BD109" i="67" s="1"/>
  <c r="AU109" i="67"/>
  <c r="AV109" i="67" s="1"/>
  <c r="BE107" i="67"/>
  <c r="AZ107" i="67" a="1"/>
  <c r="AZ107" i="67" s="1"/>
  <c r="AX107" i="67" a="1"/>
  <c r="AX107" i="67" s="1"/>
  <c r="BD107" i="67" s="1"/>
  <c r="AU107" i="67"/>
  <c r="AV107" i="67" s="1"/>
  <c r="BE105" i="67"/>
  <c r="AZ105" i="67" a="1"/>
  <c r="AZ105" i="67" s="1"/>
  <c r="AX105" i="67" a="1"/>
  <c r="AX105" i="67" s="1"/>
  <c r="BD105" i="67" s="1"/>
  <c r="AU105" i="67"/>
  <c r="AV105" i="67" s="1"/>
  <c r="AZ103" i="67" a="1"/>
  <c r="AZ103" i="67" s="1"/>
  <c r="AX103" i="67" a="1"/>
  <c r="AX103" i="67" s="1"/>
  <c r="BD103" i="67" s="1"/>
  <c r="BE103" i="67"/>
  <c r="AU103" i="67"/>
  <c r="AV103" i="67" s="1"/>
  <c r="BE101" i="67"/>
  <c r="AZ101" i="67" a="1"/>
  <c r="AZ101" i="67" s="1"/>
  <c r="AX101" i="67" a="1"/>
  <c r="AX101" i="67" s="1"/>
  <c r="BD101" i="67" s="1"/>
  <c r="AU101" i="67"/>
  <c r="AV101" i="67" s="1"/>
  <c r="AX99" i="67" a="1"/>
  <c r="AX99" i="67" s="1"/>
  <c r="BD99" i="67" s="1"/>
  <c r="AZ99" i="67" a="1"/>
  <c r="AZ99" i="67" s="1"/>
  <c r="BE99" i="67"/>
  <c r="AU99" i="67"/>
  <c r="AV99" i="67" s="1"/>
  <c r="AZ97" i="67" a="1"/>
  <c r="AZ97" i="67" s="1"/>
  <c r="BE97" i="67"/>
  <c r="AX97" i="67" a="1"/>
  <c r="AX97" i="67" s="1"/>
  <c r="BD97" i="67" s="1"/>
  <c r="AU97" i="67"/>
  <c r="AV97" i="67" s="1"/>
  <c r="AZ95" i="67" a="1"/>
  <c r="AZ95" i="67" s="1"/>
  <c r="BE95" i="67"/>
  <c r="AX95" i="67" a="1"/>
  <c r="AX95" i="67" s="1"/>
  <c r="BD95" i="67" s="1"/>
  <c r="AU95" i="67"/>
  <c r="AV95" i="67" s="1"/>
  <c r="AZ93" i="67" a="1"/>
  <c r="AZ93" i="67" s="1"/>
  <c r="BE93" i="67"/>
  <c r="AX93" i="67" a="1"/>
  <c r="AX93" i="67" s="1"/>
  <c r="BD93" i="67" s="1"/>
  <c r="AU93" i="67"/>
  <c r="AV93" i="67" s="1"/>
  <c r="AZ91" i="67" a="1"/>
  <c r="AZ91" i="67" s="1"/>
  <c r="AX91" i="67" a="1"/>
  <c r="AX91" i="67" s="1"/>
  <c r="BD91" i="67" s="1"/>
  <c r="AU91" i="67"/>
  <c r="AV91" i="67" s="1"/>
  <c r="BE89" i="67"/>
  <c r="AX89" i="67" a="1"/>
  <c r="AX89" i="67" s="1"/>
  <c r="BD89" i="67" s="1"/>
  <c r="AZ89" i="67" a="1"/>
  <c r="AZ89" i="67" s="1"/>
  <c r="AU89" i="67"/>
  <c r="AV89" i="67" s="1"/>
  <c r="AX87" i="67" a="1"/>
  <c r="AX87" i="67" s="1"/>
  <c r="BD87" i="67" s="1"/>
  <c r="AZ87" i="67" a="1"/>
  <c r="AZ87" i="67" s="1"/>
  <c r="BE87" i="67"/>
  <c r="AU87" i="67"/>
  <c r="AV87" i="67" s="1"/>
  <c r="AX85" i="67" a="1"/>
  <c r="AX85" i="67" s="1"/>
  <c r="BD85" i="67" s="1"/>
  <c r="AZ85" i="67" a="1"/>
  <c r="AZ85" i="67" s="1"/>
  <c r="BE85" i="67"/>
  <c r="AU85" i="67"/>
  <c r="AV85" i="67" s="1"/>
  <c r="AZ83" i="67" a="1"/>
  <c r="AZ83" i="67" s="1"/>
  <c r="BE83" i="67"/>
  <c r="AX83" i="67" a="1"/>
  <c r="AX83" i="67" s="1"/>
  <c r="BD83" i="67" s="1"/>
  <c r="AU83" i="67"/>
  <c r="AV83" i="67" s="1"/>
  <c r="AX81" i="67" a="1"/>
  <c r="AX81" i="67" s="1"/>
  <c r="BD81" i="67" s="1"/>
  <c r="AZ81" i="67" a="1"/>
  <c r="AZ81" i="67" s="1"/>
  <c r="BE81" i="67"/>
  <c r="AU81" i="67"/>
  <c r="AV81" i="67" s="1"/>
  <c r="AZ79" i="67" a="1"/>
  <c r="AZ79" i="67" s="1"/>
  <c r="AX79" i="67" a="1"/>
  <c r="AX79" i="67" s="1"/>
  <c r="BD79" i="67" s="1"/>
  <c r="AU79" i="67"/>
  <c r="AV79" i="67" s="1"/>
  <c r="BE77" i="67"/>
  <c r="AX77" i="67" a="1"/>
  <c r="AX77" i="67" s="1"/>
  <c r="BD77" i="67" s="1"/>
  <c r="AZ77" i="67" a="1"/>
  <c r="AZ77" i="67" s="1"/>
  <c r="AU77" i="67"/>
  <c r="AV77" i="67" s="1"/>
  <c r="AZ75" i="67" a="1"/>
  <c r="AZ75" i="67" s="1"/>
  <c r="BE75" i="67"/>
  <c r="AX75" i="67" a="1"/>
  <c r="AX75" i="67" s="1"/>
  <c r="BD75" i="67" s="1"/>
  <c r="AU75" i="67"/>
  <c r="AV75" i="67" s="1"/>
  <c r="AX73" i="67" a="1"/>
  <c r="AX73" i="67" s="1"/>
  <c r="BD73" i="67" s="1"/>
  <c r="AZ73" i="67" a="1"/>
  <c r="AZ73" i="67" s="1"/>
  <c r="BE73" i="67"/>
  <c r="AU73" i="67"/>
  <c r="AV73" i="67" s="1"/>
  <c r="AZ71" i="67" a="1"/>
  <c r="AZ71" i="67" s="1"/>
  <c r="AX71" i="67" a="1"/>
  <c r="AX71" i="67" s="1"/>
  <c r="BD71" i="67" s="1"/>
  <c r="AU71" i="67"/>
  <c r="AV71" i="67" s="1"/>
  <c r="AZ69" i="67" a="1"/>
  <c r="AZ69" i="67" s="1"/>
  <c r="AX69" i="67" a="1"/>
  <c r="AX69" i="67" s="1"/>
  <c r="BD69" i="67" s="1"/>
  <c r="BE69" i="67"/>
  <c r="AU69" i="67"/>
  <c r="AV69" i="67" s="1"/>
  <c r="AZ67" i="67" a="1"/>
  <c r="AZ67" i="67" s="1"/>
  <c r="BE67" i="67"/>
  <c r="AX67" i="67" a="1"/>
  <c r="AX67" i="67" s="1"/>
  <c r="BD67" i="67" s="1"/>
  <c r="AU67" i="67"/>
  <c r="AV67" i="67" s="1"/>
  <c r="BE65" i="67"/>
  <c r="AX65" i="67" a="1"/>
  <c r="AX65" i="67" s="1"/>
  <c r="BD65" i="67" s="1"/>
  <c r="AZ65" i="67" a="1"/>
  <c r="AZ65" i="67" s="1"/>
  <c r="AU65" i="67"/>
  <c r="AV65" i="67" s="1"/>
  <c r="BE63" i="67"/>
  <c r="AZ63" i="67" a="1"/>
  <c r="AZ63" i="67" s="1"/>
  <c r="AX63" i="67" a="1"/>
  <c r="AX63" i="67" s="1"/>
  <c r="BD63" i="67" s="1"/>
  <c r="AU63" i="67"/>
  <c r="AV63" i="67" s="1"/>
  <c r="BE61" i="67"/>
  <c r="AX61" i="67" a="1"/>
  <c r="AX61" i="67" s="1"/>
  <c r="BD61" i="67" s="1"/>
  <c r="AZ61" i="67" a="1"/>
  <c r="AZ61" i="67" s="1"/>
  <c r="AU61" i="67"/>
  <c r="AV61" i="67" s="1"/>
  <c r="AX59" i="67" a="1"/>
  <c r="AX59" i="67" s="1"/>
  <c r="BD59" i="67" s="1"/>
  <c r="AZ59" i="67" a="1"/>
  <c r="AZ59" i="67" s="1"/>
  <c r="BE59" i="67"/>
  <c r="AU59" i="67"/>
  <c r="AV59" i="67" s="1"/>
  <c r="AZ57" i="67" a="1"/>
  <c r="AZ57" i="67" s="1"/>
  <c r="AX57" i="67" a="1"/>
  <c r="AX57" i="67" s="1"/>
  <c r="BD57" i="67" s="1"/>
  <c r="BE57" i="67"/>
  <c r="AU57" i="67"/>
  <c r="AV57" i="67" s="1"/>
  <c r="AZ55" i="67" a="1"/>
  <c r="AZ55" i="67" s="1"/>
  <c r="AX55" i="67" a="1"/>
  <c r="AX55" i="67" s="1"/>
  <c r="BD55" i="67" s="1"/>
  <c r="AU55" i="67"/>
  <c r="AV55" i="67" s="1"/>
  <c r="BE53" i="67"/>
  <c r="AX53" i="67" a="1"/>
  <c r="AX53" i="67" s="1"/>
  <c r="BD53" i="67" s="1"/>
  <c r="AZ53" i="67" a="1"/>
  <c r="AZ53" i="67" s="1"/>
  <c r="AU53" i="67"/>
  <c r="AV53" i="67" s="1"/>
  <c r="AX51" i="67" a="1"/>
  <c r="AX51" i="67" s="1"/>
  <c r="BD51" i="67" s="1"/>
  <c r="BE51" i="67"/>
  <c r="AZ51" i="67" a="1"/>
  <c r="AZ51" i="67" s="1"/>
  <c r="AU51" i="67"/>
  <c r="AV51" i="67" s="1"/>
  <c r="BE49" i="67"/>
  <c r="AZ49" i="67" a="1"/>
  <c r="AZ49" i="67" s="1"/>
  <c r="AX49" i="67" a="1"/>
  <c r="AX49" i="67" s="1"/>
  <c r="BD49" i="67" s="1"/>
  <c r="AU49" i="67"/>
  <c r="AV49" i="67" s="1"/>
  <c r="AX47" i="67" a="1"/>
  <c r="AX47" i="67" s="1"/>
  <c r="BD47" i="67" s="1"/>
  <c r="AZ47" i="67" a="1"/>
  <c r="AZ47" i="67" s="1"/>
  <c r="BE47" i="67"/>
  <c r="AU47" i="67"/>
  <c r="AV47" i="67" s="1"/>
  <c r="AZ45" i="67" a="1"/>
  <c r="AZ45" i="67" s="1"/>
  <c r="AX45" i="67" a="1"/>
  <c r="AX45" i="67" s="1"/>
  <c r="BD45" i="67" s="1"/>
  <c r="BE45" i="67"/>
  <c r="AU45" i="67"/>
  <c r="AV45" i="67" s="1"/>
  <c r="AX43" i="67" a="1"/>
  <c r="AX43" i="67" s="1"/>
  <c r="BD43" i="67" s="1"/>
  <c r="AZ43" i="67" a="1"/>
  <c r="AZ43" i="67" s="1"/>
  <c r="BE43" i="67"/>
  <c r="AU43" i="67"/>
  <c r="AV43" i="67" s="1"/>
  <c r="BE41" i="67"/>
  <c r="AX41" i="67" a="1"/>
  <c r="AX41" i="67" s="1"/>
  <c r="BD41" i="67" s="1"/>
  <c r="AZ41" i="67" a="1"/>
  <c r="AZ41" i="67" s="1"/>
  <c r="AU41" i="67"/>
  <c r="AV41" i="67" s="1"/>
  <c r="AX39" i="67" a="1"/>
  <c r="AX39" i="67" s="1"/>
  <c r="BD39" i="67" s="1"/>
  <c r="BE39" i="67"/>
  <c r="AZ39" i="67" a="1"/>
  <c r="AZ39" i="67" s="1"/>
  <c r="AU39" i="67"/>
  <c r="AV39" i="67" s="1"/>
  <c r="BE37" i="67"/>
  <c r="AZ37" i="67" a="1"/>
  <c r="AZ37" i="67" s="1"/>
  <c r="AX37" i="67" a="1"/>
  <c r="AX37" i="67" s="1"/>
  <c r="BD37" i="67" s="1"/>
  <c r="AU37" i="67"/>
  <c r="AV37" i="67" s="1"/>
  <c r="AX35" i="67" a="1"/>
  <c r="AX35" i="67" s="1"/>
  <c r="AZ35" i="67" a="1"/>
  <c r="AZ35" i="67" s="1"/>
  <c r="BE35" i="67"/>
  <c r="AU35" i="67"/>
  <c r="AV35" i="67" s="1"/>
  <c r="AZ33" i="67" a="1"/>
  <c r="AZ33" i="67" s="1"/>
  <c r="AX33" i="67" a="1"/>
  <c r="AX33" i="67" s="1"/>
  <c r="BD33" i="67" s="1"/>
  <c r="BE33" i="67"/>
  <c r="AU33" i="67"/>
  <c r="AV33" i="67" s="1"/>
  <c r="AZ31" i="67" a="1"/>
  <c r="AZ31" i="67" s="1"/>
  <c r="AX31" i="67" a="1"/>
  <c r="AX31" i="67" s="1"/>
  <c r="BD31" i="67" s="1"/>
  <c r="BE31" i="67"/>
  <c r="AU31" i="67"/>
  <c r="AV31" i="67" s="1"/>
  <c r="BE29" i="67"/>
  <c r="AX29" i="67" a="1"/>
  <c r="AX29" i="67" s="1"/>
  <c r="BD29" i="67" s="1"/>
  <c r="AZ29" i="67" a="1"/>
  <c r="AZ29" i="67" s="1"/>
  <c r="AU29" i="67"/>
  <c r="AV29" i="67" s="1"/>
  <c r="AX27" i="67" a="1"/>
  <c r="AX27" i="67" s="1"/>
  <c r="BD27" i="67" s="1"/>
  <c r="AZ27" i="67" a="1"/>
  <c r="AZ27" i="67" s="1"/>
  <c r="AU27" i="67"/>
  <c r="AV27" i="67" s="1"/>
  <c r="BE25" i="67"/>
  <c r="AZ25" i="67" a="1"/>
  <c r="AZ25" i="67" s="1"/>
  <c r="AX25" i="67" a="1"/>
  <c r="AX25" i="67" s="1"/>
  <c r="BD25" i="67" s="1"/>
  <c r="AU25" i="67"/>
  <c r="AV25" i="67" s="1"/>
  <c r="AX23" i="67" a="1"/>
  <c r="AX23" i="67" s="1"/>
  <c r="BD23" i="67" s="1"/>
  <c r="AZ23" i="67" a="1"/>
  <c r="AZ23" i="67" s="1"/>
  <c r="BE23" i="67"/>
  <c r="AU23" i="67"/>
  <c r="AV23" i="67" s="1"/>
  <c r="AZ21" i="67" a="1"/>
  <c r="AZ21" i="67" s="1"/>
  <c r="AX21" i="67" a="1"/>
  <c r="AX21" i="67" s="1"/>
  <c r="BD21" i="67" s="1"/>
  <c r="BE21" i="67"/>
  <c r="AU21" i="67"/>
  <c r="AV21" i="67" s="1"/>
  <c r="BE108" i="67"/>
  <c r="AZ108" i="67" a="1"/>
  <c r="AZ108" i="67" s="1"/>
  <c r="AX108" i="67" a="1"/>
  <c r="AX108" i="67" s="1"/>
  <c r="BD108" i="67" s="1"/>
  <c r="AU108" i="67"/>
  <c r="AV108" i="67" s="1"/>
  <c r="AZ92" i="67" a="1"/>
  <c r="AZ92" i="67" s="1"/>
  <c r="BE92" i="67"/>
  <c r="AX92" i="67" a="1"/>
  <c r="AX92" i="67" s="1"/>
  <c r="BD92" i="67" s="1"/>
  <c r="AU92" i="67"/>
  <c r="AV92" i="67" s="1"/>
  <c r="AZ82" i="67" a="1"/>
  <c r="AZ82" i="67" s="1"/>
  <c r="AX82" i="67" a="1"/>
  <c r="AX82" i="67" s="1"/>
  <c r="BD82" i="67" s="1"/>
  <c r="AU82" i="67"/>
  <c r="AV82" i="67" s="1"/>
  <c r="AX72" i="67" a="1"/>
  <c r="AX72" i="67" s="1"/>
  <c r="BD72" i="67" s="1"/>
  <c r="AZ72" i="67" a="1"/>
  <c r="AZ72" i="67" s="1"/>
  <c r="BE72" i="67"/>
  <c r="AU72" i="67"/>
  <c r="AV72" i="67" s="1"/>
  <c r="AX60" i="67" a="1"/>
  <c r="AX60" i="67" s="1"/>
  <c r="BD60" i="67" s="1"/>
  <c r="AZ60" i="67" a="1"/>
  <c r="AZ60" i="67" s="1"/>
  <c r="BE60" i="67"/>
  <c r="AU60" i="67"/>
  <c r="AV60" i="67" s="1"/>
  <c r="AZ54" i="67" a="1"/>
  <c r="AZ54" i="67" s="1"/>
  <c r="AX54" i="67" a="1"/>
  <c r="AX54" i="67" s="1"/>
  <c r="BD54" i="67" s="1"/>
  <c r="AU54" i="67"/>
  <c r="AV54" i="67" s="1"/>
  <c r="AX48" i="67" a="1"/>
  <c r="AX48" i="67" s="1"/>
  <c r="BD48" i="67" s="1"/>
  <c r="AZ48" i="67" a="1"/>
  <c r="AZ48" i="67" s="1"/>
  <c r="BE48" i="67"/>
  <c r="AU48" i="67"/>
  <c r="AV48" i="67" s="1"/>
  <c r="BE42" i="67"/>
  <c r="AX42" i="67" a="1"/>
  <c r="AX42" i="67" s="1"/>
  <c r="BD42" i="67" s="1"/>
  <c r="AZ42" i="67" a="1"/>
  <c r="AZ42" i="67" s="1"/>
  <c r="AU42" i="67"/>
  <c r="AV42" i="67" s="1"/>
  <c r="AX24" i="67" a="1"/>
  <c r="AX24" i="67" s="1"/>
  <c r="BD24" i="67" s="1"/>
  <c r="AZ24" i="67" a="1"/>
  <c r="AZ24" i="67" s="1"/>
  <c r="BE24" i="67"/>
  <c r="AU24" i="67"/>
  <c r="AV24" i="67" s="1"/>
  <c r="AX106" i="67" a="1"/>
  <c r="AX106" i="67" s="1"/>
  <c r="BD106" i="67" s="1"/>
  <c r="BE106" i="67"/>
  <c r="AZ106" i="67" a="1"/>
  <c r="AZ106" i="67" s="1"/>
  <c r="AU106" i="67"/>
  <c r="AV106" i="67" s="1"/>
  <c r="AX86" i="67" a="1"/>
  <c r="AX86" i="67" s="1"/>
  <c r="BD86" i="67" s="1"/>
  <c r="AZ86" i="67" a="1"/>
  <c r="AZ86" i="67" s="1"/>
  <c r="BE86" i="67"/>
  <c r="AU86" i="67"/>
  <c r="AV86" i="67" s="1"/>
  <c r="AX68" i="67" a="1"/>
  <c r="AX68" i="67" s="1"/>
  <c r="BD68" i="67" s="1"/>
  <c r="AZ68" i="67" a="1"/>
  <c r="AZ68" i="67" s="1"/>
  <c r="BE68" i="67"/>
  <c r="AU68" i="67"/>
  <c r="AV68" i="67" s="1"/>
  <c r="AX36" i="67" a="1"/>
  <c r="AX36" i="67" s="1"/>
  <c r="BD36" i="67" s="1"/>
  <c r="AZ36" i="67" a="1"/>
  <c r="AZ36" i="67" s="1"/>
  <c r="BE36" i="67"/>
  <c r="AU36" i="67"/>
  <c r="AV36" i="67" s="1"/>
  <c r="AZ96" i="67" a="1"/>
  <c r="AZ96" i="67" s="1"/>
  <c r="BE96" i="67"/>
  <c r="AX96" i="67" a="1"/>
  <c r="AX96" i="67" s="1"/>
  <c r="BD96" i="67" s="1"/>
  <c r="AU96" i="67"/>
  <c r="AV96" i="67" s="1"/>
  <c r="AZ78" i="67" a="1"/>
  <c r="AZ78" i="67" s="1"/>
  <c r="AX78" i="67" a="1"/>
  <c r="AX78" i="67" s="1"/>
  <c r="BD78" i="67" s="1"/>
  <c r="AU78" i="67"/>
  <c r="AV78" i="67" s="1"/>
  <c r="AZ56" i="67" a="1"/>
  <c r="AZ56" i="67" s="1"/>
  <c r="AX56" i="67" a="1"/>
  <c r="AX56" i="67" s="1"/>
  <c r="BD56" i="67" s="1"/>
  <c r="BE56" i="67"/>
  <c r="AU56" i="67"/>
  <c r="AV56" i="67" s="1"/>
  <c r="BE28" i="67"/>
  <c r="AX28" i="67" a="1"/>
  <c r="AX28" i="67" s="1"/>
  <c r="BD28" i="67" s="1"/>
  <c r="AZ28" i="67" a="1"/>
  <c r="AZ28" i="67" s="1"/>
  <c r="AU28" i="67"/>
  <c r="AV28" i="67" s="1"/>
  <c r="BE38" i="67"/>
  <c r="AZ38" i="67" a="1"/>
  <c r="AZ38" i="67" s="1"/>
  <c r="AX38" i="67" a="1"/>
  <c r="AX38" i="67" s="1"/>
  <c r="BD38" i="67" s="1"/>
  <c r="AU38" i="67"/>
  <c r="AV38" i="67" s="1"/>
  <c r="AX40" i="67" a="1"/>
  <c r="AX40" i="67" s="1"/>
  <c r="BD40" i="67" s="1"/>
  <c r="BE40" i="67"/>
  <c r="AZ40" i="67" a="1"/>
  <c r="AZ40" i="67" s="1"/>
  <c r="AU40" i="67"/>
  <c r="AV40" i="67" s="1"/>
  <c r="BE104" i="67"/>
  <c r="AZ104" i="67" a="1"/>
  <c r="AZ104" i="67" s="1"/>
  <c r="AX104" i="67" a="1"/>
  <c r="AX104" i="67" s="1"/>
  <c r="BD104" i="67" s="1"/>
  <c r="AU104" i="67"/>
  <c r="AV104" i="67" s="1"/>
  <c r="AZ84" i="67" a="1"/>
  <c r="AZ84" i="67" s="1"/>
  <c r="BE84" i="67"/>
  <c r="AX84" i="67" a="1"/>
  <c r="AX84" i="67" s="1"/>
  <c r="BD84" i="67" s="1"/>
  <c r="AU84" i="67"/>
  <c r="AV84" i="67" s="1"/>
  <c r="AX64" i="67" a="1"/>
  <c r="AX64" i="67" s="1"/>
  <c r="BD64" i="67" s="1"/>
  <c r="BE64" i="67"/>
  <c r="AZ64" i="67" a="1"/>
  <c r="AZ64" i="67" s="1"/>
  <c r="AU64" i="67"/>
  <c r="AV64" i="67" s="1"/>
  <c r="AZ34" i="67" a="1"/>
  <c r="AZ34" i="67" s="1"/>
  <c r="BE34" i="67"/>
  <c r="AX34" i="67" a="1"/>
  <c r="AX34" i="67" s="1"/>
  <c r="BD34" i="67" s="1"/>
  <c r="AU34" i="67"/>
  <c r="AV34" i="67" s="1"/>
  <c r="AZ20" i="67" a="1"/>
  <c r="AZ20" i="67" s="1"/>
  <c r="AU20" i="67"/>
  <c r="AV20" i="67" s="1"/>
  <c r="AX20" i="67" a="1"/>
  <c r="AX20" i="67" s="1"/>
  <c r="BE20" i="67" s="1"/>
  <c r="AU19" i="67"/>
  <c r="AV19" i="67" s="1"/>
  <c r="AX19" i="67" a="1"/>
  <c r="AX19" i="67" s="1"/>
  <c r="BE19" i="67" s="1"/>
  <c r="AZ19" i="67" a="1"/>
  <c r="AZ19" i="67" s="1"/>
  <c r="AU18" i="67"/>
  <c r="AV18" i="67" s="1"/>
  <c r="AZ18" i="67" a="1"/>
  <c r="AZ18" i="67" s="1"/>
  <c r="AX18" i="67" a="1"/>
  <c r="AX18" i="67" s="1"/>
  <c r="AZ17" i="67" a="1"/>
  <c r="AZ17" i="67" s="1"/>
  <c r="AU17" i="67"/>
  <c r="AV17" i="67" s="1"/>
  <c r="AX17" i="67" a="1"/>
  <c r="AX17" i="67" s="1"/>
  <c r="BE17" i="67" s="1"/>
  <c r="AZ16" i="67" a="1"/>
  <c r="AZ16" i="67" s="1"/>
  <c r="AU16" i="67"/>
  <c r="AV16" i="67" s="1"/>
  <c r="AX16" i="67" a="1"/>
  <c r="AX16" i="67" s="1"/>
  <c r="BE16" i="67" s="1"/>
  <c r="AZ15" i="67" a="1"/>
  <c r="AZ15" i="67" s="1"/>
  <c r="AU15" i="67"/>
  <c r="AV15" i="67" s="1"/>
  <c r="AX15" i="67" a="1"/>
  <c r="AX15" i="67" s="1"/>
  <c r="AZ14" i="67" a="1"/>
  <c r="AZ14" i="67" s="1"/>
  <c r="AU14" i="67"/>
  <c r="AV14" i="67" s="1"/>
  <c r="AX14" i="67" a="1"/>
  <c r="AX14" i="67" s="1"/>
  <c r="AX13" i="67" a="1"/>
  <c r="AX13" i="67" s="1"/>
  <c r="AY13" i="67" s="1" a="1"/>
  <c r="AY13" i="67" s="1"/>
  <c r="AU13" i="67"/>
  <c r="AV13" i="67" s="1"/>
  <c r="BE79" i="67"/>
  <c r="BE71" i="67"/>
  <c r="BE55" i="67"/>
  <c r="BD52" i="67"/>
  <c r="BE52" i="67"/>
  <c r="BE82" i="67"/>
  <c r="BE74" i="67"/>
  <c r="BD26" i="67"/>
  <c r="BE91" i="67"/>
  <c r="BD35" i="67"/>
  <c r="BE27" i="67"/>
  <c r="BE100" i="67"/>
  <c r="BE78" i="67"/>
  <c r="BE70" i="67"/>
  <c r="BE62" i="67"/>
  <c r="BE54" i="67"/>
  <c r="BC64" i="67" l="1" a="1"/>
  <c r="BC64" i="67" s="1"/>
  <c r="BC27" i="67" a="1"/>
  <c r="BC27" i="67" s="1"/>
  <c r="BC35" i="67" a="1"/>
  <c r="BC35" i="67" s="1"/>
  <c r="BC43" i="67" a="1"/>
  <c r="BC43" i="67" s="1"/>
  <c r="BC47" i="67" a="1"/>
  <c r="BC47" i="67" s="1"/>
  <c r="BC89" i="67" a="1"/>
  <c r="BC89" i="67" s="1"/>
  <c r="BC52" i="67" a="1"/>
  <c r="BC52" i="67" s="1"/>
  <c r="BE14" i="67"/>
  <c r="BE15" i="67"/>
  <c r="BC107" i="67" a="1"/>
  <c r="BC107" i="67" s="1"/>
  <c r="BE18" i="67"/>
  <c r="BC23" i="67" a="1"/>
  <c r="BC23" i="67" s="1"/>
  <c r="BC77" i="67" a="1"/>
  <c r="BC77" i="67" s="1"/>
  <c r="BC81" i="67" a="1"/>
  <c r="BC81" i="67" s="1"/>
  <c r="BC85" i="67" a="1"/>
  <c r="BC85" i="67" s="1"/>
  <c r="BC106" i="67" a="1"/>
  <c r="BC106" i="67" s="1"/>
  <c r="BC42" i="67" a="1"/>
  <c r="BC42" i="67" s="1"/>
  <c r="BC72" i="67" a="1"/>
  <c r="BC72" i="67" s="1"/>
  <c r="BC94" i="67" a="1"/>
  <c r="BC94" i="67" s="1"/>
  <c r="BC68" i="67" a="1"/>
  <c r="BC68" i="67" s="1"/>
  <c r="BC39" i="67" a="1"/>
  <c r="BC39" i="67" s="1"/>
  <c r="BC51" i="67" a="1"/>
  <c r="BC51" i="67" s="1"/>
  <c r="BC26" i="67" a="1"/>
  <c r="BC26" i="67" s="1"/>
  <c r="BC99" i="67" a="1"/>
  <c r="BC99" i="67" s="1"/>
  <c r="BC62" i="67" a="1"/>
  <c r="BC62" i="67" s="1"/>
  <c r="BC87" i="67" a="1"/>
  <c r="BC87" i="67" s="1"/>
  <c r="BC59" i="67" a="1"/>
  <c r="BC59" i="67" s="1"/>
  <c r="BC75" i="67" a="1"/>
  <c r="BC75" i="67" s="1"/>
  <c r="BC100" i="67" a="1"/>
  <c r="BC100" i="67" s="1"/>
  <c r="BC40" i="67" a="1"/>
  <c r="BC40" i="67" s="1"/>
  <c r="BC28" i="67" a="1"/>
  <c r="BC28" i="67" s="1"/>
  <c r="BC36" i="67" a="1"/>
  <c r="BC36" i="67" s="1"/>
  <c r="BC86" i="67" a="1"/>
  <c r="BC86" i="67" s="1"/>
  <c r="BC24" i="67" a="1"/>
  <c r="BC24" i="67" s="1"/>
  <c r="BC48" i="67" a="1"/>
  <c r="BC48" i="67" s="1"/>
  <c r="BC29" i="67" a="1"/>
  <c r="BC29" i="67" s="1"/>
  <c r="BC41" i="67" a="1"/>
  <c r="BC41" i="67" s="1"/>
  <c r="BC53" i="67" a="1"/>
  <c r="BC53" i="67" s="1"/>
  <c r="BC80" i="67" a="1"/>
  <c r="BC80" i="67" s="1"/>
  <c r="BC19" i="67" a="1"/>
  <c r="BC19" i="67" s="1"/>
  <c r="BC78" i="67" a="1"/>
  <c r="BC78" i="67" s="1"/>
  <c r="BC37" i="67" a="1"/>
  <c r="BC37" i="67" s="1"/>
  <c r="BC49" i="67" a="1"/>
  <c r="BC49" i="67" s="1"/>
  <c r="BC57" i="67" a="1"/>
  <c r="BC57" i="67" s="1"/>
  <c r="BC69" i="67" a="1"/>
  <c r="BC69" i="67" s="1"/>
  <c r="I47" i="77"/>
  <c r="BC16" i="67" a="1"/>
  <c r="BC16" i="67" s="1"/>
  <c r="BC34" i="67" a="1"/>
  <c r="BC34" i="67" s="1"/>
  <c r="BC25" i="67" a="1"/>
  <c r="BC25" i="67" s="1"/>
  <c r="BC33" i="67" a="1"/>
  <c r="BC33" i="67" s="1"/>
  <c r="BC45" i="67" a="1"/>
  <c r="BC45" i="67" s="1"/>
  <c r="BC91" i="67" a="1"/>
  <c r="BC91" i="67" s="1"/>
  <c r="BC95" i="67" a="1"/>
  <c r="BC95" i="67" s="1"/>
  <c r="BC103" i="67" a="1"/>
  <c r="BC103" i="67" s="1"/>
  <c r="BC46" i="67" a="1"/>
  <c r="BC46" i="67" s="1"/>
  <c r="BC92" i="67" a="1"/>
  <c r="BC92" i="67" s="1"/>
  <c r="BC21" i="67" a="1"/>
  <c r="BC21" i="67" s="1"/>
  <c r="BC79" i="67" a="1"/>
  <c r="BC79" i="67" s="1"/>
  <c r="BC83" i="67" a="1"/>
  <c r="BC83" i="67" s="1"/>
  <c r="BC84" i="67" a="1"/>
  <c r="BC84" i="67" s="1"/>
  <c r="BC54" i="67" a="1"/>
  <c r="BC54" i="67" s="1"/>
  <c r="BC63" i="67" a="1"/>
  <c r="BC63" i="67" s="1"/>
  <c r="BC71" i="67" a="1"/>
  <c r="BC71" i="67" s="1"/>
  <c r="BC76" i="67" a="1"/>
  <c r="BC76" i="67" s="1"/>
  <c r="BC66" i="67" a="1"/>
  <c r="BC66" i="67" s="1"/>
  <c r="I45" i="77"/>
  <c r="BC14" i="67" a="1"/>
  <c r="BC14" i="67" s="1"/>
  <c r="BC56" i="67" a="1"/>
  <c r="BC56" i="67" s="1"/>
  <c r="BC93" i="67" a="1"/>
  <c r="BC93" i="67" s="1"/>
  <c r="BC97" i="67" a="1"/>
  <c r="BC97" i="67" s="1"/>
  <c r="BC30" i="67" a="1"/>
  <c r="BC30" i="67" s="1"/>
  <c r="BC58" i="67" a="1"/>
  <c r="BC58" i="67" s="1"/>
  <c r="BC70" i="67" a="1"/>
  <c r="BC70" i="67" s="1"/>
  <c r="BC22" i="67" a="1"/>
  <c r="BC22" i="67" s="1"/>
  <c r="BC44" i="67" a="1"/>
  <c r="BC44" i="67" s="1"/>
  <c r="BC17" i="67" a="1"/>
  <c r="BC17" i="67" s="1"/>
  <c r="BC104" i="67" a="1"/>
  <c r="BC104" i="67" s="1"/>
  <c r="BC38" i="67" a="1"/>
  <c r="BC38" i="67" s="1"/>
  <c r="BC96" i="67" a="1"/>
  <c r="BC96" i="67" s="1"/>
  <c r="BC55" i="67" a="1"/>
  <c r="BC55" i="67" s="1"/>
  <c r="BC67" i="67" a="1"/>
  <c r="BC67" i="67" s="1"/>
  <c r="BC101" i="67" a="1"/>
  <c r="BC101" i="67" s="1"/>
  <c r="BC105" i="67" a="1"/>
  <c r="BC105" i="67" s="1"/>
  <c r="BC109" i="67" a="1"/>
  <c r="BC109" i="67" s="1"/>
  <c r="BC88" i="67" a="1"/>
  <c r="BC88" i="67" s="1"/>
  <c r="BC32" i="67" a="1"/>
  <c r="BC32" i="67" s="1"/>
  <c r="BC20" i="67" a="1"/>
  <c r="BC20" i="67" s="1"/>
  <c r="BC108" i="67" a="1"/>
  <c r="BC108" i="67" s="1"/>
  <c r="BC31" i="67" a="1"/>
  <c r="BC31" i="67" s="1"/>
  <c r="I46" i="77"/>
  <c r="BC15" i="67" a="1"/>
  <c r="BC15" i="67" s="1"/>
  <c r="BC18" i="67" a="1"/>
  <c r="BC18" i="67" s="1"/>
  <c r="BC60" i="67" a="1"/>
  <c r="BC60" i="67" s="1"/>
  <c r="BC82" i="67" a="1"/>
  <c r="BC82" i="67" s="1"/>
  <c r="BC61" i="67" a="1"/>
  <c r="BC61" i="67" s="1"/>
  <c r="BC65" i="67" a="1"/>
  <c r="BC65" i="67" s="1"/>
  <c r="BC73" i="67" a="1"/>
  <c r="BC73" i="67" s="1"/>
  <c r="BC98" i="67" a="1"/>
  <c r="BC98" i="67" s="1"/>
  <c r="BC50" i="67" a="1"/>
  <c r="BC50" i="67" s="1"/>
  <c r="BC110" i="67" a="1"/>
  <c r="BC110" i="67" s="1"/>
  <c r="BC111" i="67" a="1"/>
  <c r="BC111" i="67" s="1"/>
  <c r="BC74" i="67" a="1"/>
  <c r="BC74" i="67" s="1"/>
  <c r="BC102" i="67" a="1"/>
  <c r="BC102" i="67" s="1"/>
  <c r="BC90" i="67" a="1"/>
  <c r="BC90" i="67" s="1"/>
  <c r="I44" i="77"/>
  <c r="BC13" i="67" a="1"/>
  <c r="BC13" i="67" s="1"/>
  <c r="BD13" i="67"/>
  <c r="AX112" i="67"/>
  <c r="BD20" i="67"/>
  <c r="BD19" i="67"/>
  <c r="BE13" i="67"/>
  <c r="AW78" i="67"/>
  <c r="BB78" i="67" s="1" a="1"/>
  <c r="BB78" i="67" s="1"/>
  <c r="AW31" i="67"/>
  <c r="BB31" i="67" s="1" a="1"/>
  <c r="BB31" i="67" s="1"/>
  <c r="AW47" i="67"/>
  <c r="BB47" i="67" s="1" a="1"/>
  <c r="BB47" i="67" s="1"/>
  <c r="AW63" i="67"/>
  <c r="BB63" i="67" s="1" a="1"/>
  <c r="BB63" i="67" s="1"/>
  <c r="AW79" i="67"/>
  <c r="AW95" i="67"/>
  <c r="BB95" i="67" s="1" a="1"/>
  <c r="BB95" i="67" s="1"/>
  <c r="AW111" i="67"/>
  <c r="AW74" i="67"/>
  <c r="AW50" i="67"/>
  <c r="BB50" i="67" s="1" a="1"/>
  <c r="BB50" i="67" s="1"/>
  <c r="AW110" i="67"/>
  <c r="BB110" i="67" s="1" a="1"/>
  <c r="BB110" i="67" s="1"/>
  <c r="AW34" i="67"/>
  <c r="BB34" i="67" s="1" a="1"/>
  <c r="BB34" i="67" s="1"/>
  <c r="AW23" i="67"/>
  <c r="BB23" i="67" s="1" a="1"/>
  <c r="BB23" i="67" s="1"/>
  <c r="AW39" i="67"/>
  <c r="AW55" i="67"/>
  <c r="BB55" i="67" s="1" a="1"/>
  <c r="BB55" i="67" s="1"/>
  <c r="AW71" i="67"/>
  <c r="BB71" i="67" s="1" a="1"/>
  <c r="BB71" i="67" s="1"/>
  <c r="AW87" i="67"/>
  <c r="AW103" i="67"/>
  <c r="BB103" i="67" s="1" a="1"/>
  <c r="BB103" i="67" s="1"/>
  <c r="AW26" i="67"/>
  <c r="BB26" i="67" s="1" a="1"/>
  <c r="BB26" i="67" s="1"/>
  <c r="BD18" i="67"/>
  <c r="AW76" i="67"/>
  <c r="BB76" i="67" s="1" a="1"/>
  <c r="BB76" i="67" s="1"/>
  <c r="AW62" i="67"/>
  <c r="AW64" i="67"/>
  <c r="BB64" i="67" s="1" a="1"/>
  <c r="BB64" i="67" s="1"/>
  <c r="AW96" i="67"/>
  <c r="AW106" i="67"/>
  <c r="AW54" i="67"/>
  <c r="AW92" i="67"/>
  <c r="BB92" i="67" s="1" a="1"/>
  <c r="BB92" i="67" s="1"/>
  <c r="AW25" i="67"/>
  <c r="BB25" i="67" s="1" a="1"/>
  <c r="BB25" i="67" s="1"/>
  <c r="AW33" i="67"/>
  <c r="BB33" i="67" s="1" a="1"/>
  <c r="BB33" i="67" s="1"/>
  <c r="AW41" i="67"/>
  <c r="AW49" i="67"/>
  <c r="BB49" i="67" s="1" a="1"/>
  <c r="BB49" i="67" s="1"/>
  <c r="AW57" i="67"/>
  <c r="AW65" i="67"/>
  <c r="AW73" i="67"/>
  <c r="AW81" i="67"/>
  <c r="BB81" i="67" s="1" a="1"/>
  <c r="BB81" i="67" s="1"/>
  <c r="AW89" i="67"/>
  <c r="AW97" i="67"/>
  <c r="BB97" i="67" s="1" a="1"/>
  <c r="BB97" i="67" s="1"/>
  <c r="AW105" i="67"/>
  <c r="AW30" i="67"/>
  <c r="BB30" i="67" s="1" a="1"/>
  <c r="BB30" i="67" s="1"/>
  <c r="AW88" i="67"/>
  <c r="AW70" i="67"/>
  <c r="AW66" i="67"/>
  <c r="AW48" i="67"/>
  <c r="BB48" i="67" s="1" a="1"/>
  <c r="BB48" i="67" s="1"/>
  <c r="AW38" i="67"/>
  <c r="BB38" i="67" s="1" a="1"/>
  <c r="BB38" i="67" s="1"/>
  <c r="AW44" i="67"/>
  <c r="BB44" i="67" s="1" a="1"/>
  <c r="BB44" i="67" s="1"/>
  <c r="AW90" i="67"/>
  <c r="AW60" i="67"/>
  <c r="BB60" i="67" s="1" a="1"/>
  <c r="BB60" i="67" s="1"/>
  <c r="AW51" i="67"/>
  <c r="AW59" i="67"/>
  <c r="AW83" i="67"/>
  <c r="AW91" i="67"/>
  <c r="BB91" i="67" s="1" a="1"/>
  <c r="BB91" i="67" s="1"/>
  <c r="AW99" i="67"/>
  <c r="BB99" i="67" s="1" a="1"/>
  <c r="BB99" i="67" s="1"/>
  <c r="AW107" i="67"/>
  <c r="BB107" i="67" s="1" a="1"/>
  <c r="BB107" i="67" s="1"/>
  <c r="AW46" i="67"/>
  <c r="AW102" i="67"/>
  <c r="BB102" i="67" s="1" a="1"/>
  <c r="BB102" i="67" s="1"/>
  <c r="AW98" i="67"/>
  <c r="AW80" i="67"/>
  <c r="AW82" i="67"/>
  <c r="AW28" i="67"/>
  <c r="BB28" i="67" s="1" a="1"/>
  <c r="BB28" i="67" s="1"/>
  <c r="AW24" i="67"/>
  <c r="AW27" i="67"/>
  <c r="BB27" i="67" s="1" a="1"/>
  <c r="BB27" i="67" s="1"/>
  <c r="AW43" i="67"/>
  <c r="BB43" i="67" s="1" a="1"/>
  <c r="BB43" i="67" s="1"/>
  <c r="AW67" i="67"/>
  <c r="BB67" i="67" s="1" a="1"/>
  <c r="BB67" i="67" s="1"/>
  <c r="AW40" i="67"/>
  <c r="AW84" i="67"/>
  <c r="AW36" i="67"/>
  <c r="AW108" i="67"/>
  <c r="BB108" i="67" s="1" a="1"/>
  <c r="BB108" i="67" s="1"/>
  <c r="AW35" i="67"/>
  <c r="BB35" i="67" s="1" a="1"/>
  <c r="BB35" i="67" s="1"/>
  <c r="AW75" i="67"/>
  <c r="BB75" i="67" s="1" a="1"/>
  <c r="BB75" i="67" s="1"/>
  <c r="AW86" i="67"/>
  <c r="BB86" i="67" s="1" a="1"/>
  <c r="BB86" i="67" s="1"/>
  <c r="AW52" i="67"/>
  <c r="BB52" i="67" s="1" a="1"/>
  <c r="BB52" i="67" s="1"/>
  <c r="AW100" i="67"/>
  <c r="AW104" i="67"/>
  <c r="AW56" i="67"/>
  <c r="AW68" i="67"/>
  <c r="BB68" i="67" s="1" a="1"/>
  <c r="BB68" i="67" s="1"/>
  <c r="AW42" i="67"/>
  <c r="BB42" i="67" s="1" a="1"/>
  <c r="BB42" i="67" s="1"/>
  <c r="AW72" i="67"/>
  <c r="BB72" i="67" s="1" a="1"/>
  <c r="BB72" i="67" s="1"/>
  <c r="AW21" i="67"/>
  <c r="AW29" i="67"/>
  <c r="BB29" i="67" s="1" a="1"/>
  <c r="BB29" i="67" s="1"/>
  <c r="AW37" i="67"/>
  <c r="AW45" i="67"/>
  <c r="AW53" i="67"/>
  <c r="AW61" i="67"/>
  <c r="BB61" i="67" s="1" a="1"/>
  <c r="BB61" i="67" s="1"/>
  <c r="AW69" i="67"/>
  <c r="BB69" i="67" s="1" a="1"/>
  <c r="BB69" i="67" s="1"/>
  <c r="AW77" i="67"/>
  <c r="BB77" i="67" s="1" a="1"/>
  <c r="BB77" i="67" s="1"/>
  <c r="AW85" i="67"/>
  <c r="AW93" i="67"/>
  <c r="BB93" i="67" s="1" a="1"/>
  <c r="BB93" i="67" s="1"/>
  <c r="AW101" i="67"/>
  <c r="AW109" i="67"/>
  <c r="AW58" i="67"/>
  <c r="AW32" i="67"/>
  <c r="BB32" i="67" s="1" a="1"/>
  <c r="BB32" i="67" s="1"/>
  <c r="AW22" i="67"/>
  <c r="BB22" i="67" s="1" a="1"/>
  <c r="BB22" i="67" s="1"/>
  <c r="AW94" i="67"/>
  <c r="BB94" i="67" s="1" a="1"/>
  <c r="BB94" i="67" s="1"/>
  <c r="BD15" i="67"/>
  <c r="BD14" i="67"/>
  <c r="BD16" i="67"/>
  <c r="AW20" i="67"/>
  <c r="BB20" i="67" s="1" a="1"/>
  <c r="BB20" i="67" s="1"/>
  <c r="AW19" i="67"/>
  <c r="BB19" i="67" s="1" a="1"/>
  <c r="BB19" i="67" s="1"/>
  <c r="AW18" i="67"/>
  <c r="BB18" i="67" s="1" a="1"/>
  <c r="BB18" i="67" s="1"/>
  <c r="BD17" i="67"/>
  <c r="AW17" i="67"/>
  <c r="BB17" i="67" s="1" a="1"/>
  <c r="BB17" i="67" s="1"/>
  <c r="AW16" i="67"/>
  <c r="BB16" i="67" s="1" a="1"/>
  <c r="BB16" i="67" s="1"/>
  <c r="AW15" i="67"/>
  <c r="BB15" i="67" s="1" a="1"/>
  <c r="BB15" i="67" s="1"/>
  <c r="AW14" i="67"/>
  <c r="BB14" i="67" s="1" a="1"/>
  <c r="BB14" i="67" s="1"/>
  <c r="AW13" i="67"/>
  <c r="BF85" i="67"/>
  <c r="BF89" i="67"/>
  <c r="BF54" i="67"/>
  <c r="BF100" i="67"/>
  <c r="BF107" i="67"/>
  <c r="BF24" i="67"/>
  <c r="BF88" i="67"/>
  <c r="BF21" i="67"/>
  <c r="BF108" i="67"/>
  <c r="BF36" i="67"/>
  <c r="BF64" i="67"/>
  <c r="BF66" i="67"/>
  <c r="BF30" i="67"/>
  <c r="BF43" i="67"/>
  <c r="BF26" i="67"/>
  <c r="BF90" i="67"/>
  <c r="BF23" i="67"/>
  <c r="BF87" i="67"/>
  <c r="BF49" i="67"/>
  <c r="BF14" i="67"/>
  <c r="BF78" i="67"/>
  <c r="BF67" i="67"/>
  <c r="BF76" i="67"/>
  <c r="BF48" i="67"/>
  <c r="BF72" i="67"/>
  <c r="BF45" i="67"/>
  <c r="BF69" i="67"/>
  <c r="BF109" i="67"/>
  <c r="BF111" i="67"/>
  <c r="BF28" i="67"/>
  <c r="BF50" i="67"/>
  <c r="BF47" i="67"/>
  <c r="BF73" i="67"/>
  <c r="BF68" i="67"/>
  <c r="BF27" i="67"/>
  <c r="BF29" i="67"/>
  <c r="BF71" i="67"/>
  <c r="BF63" i="67"/>
  <c r="BF38" i="67"/>
  <c r="BF102" i="67"/>
  <c r="BF91" i="67"/>
  <c r="BF96" i="67"/>
  <c r="BF93" i="67"/>
  <c r="BF74" i="67"/>
  <c r="BF84" i="67"/>
  <c r="BF61" i="67"/>
  <c r="BF33" i="67"/>
  <c r="BF57" i="67"/>
  <c r="BF97" i="67"/>
  <c r="BF20" i="67"/>
  <c r="BF32" i="67"/>
  <c r="BF56" i="67"/>
  <c r="BF98" i="67"/>
  <c r="BF95" i="67"/>
  <c r="BF60" i="67"/>
  <c r="BF62" i="67"/>
  <c r="BF51" i="67"/>
  <c r="BF53" i="67"/>
  <c r="BF34" i="67"/>
  <c r="BF58" i="67"/>
  <c r="BF31" i="67"/>
  <c r="BF55" i="67"/>
  <c r="BF86" i="67"/>
  <c r="BF81" i="67"/>
  <c r="BF22" i="67"/>
  <c r="BF75" i="67"/>
  <c r="BF99" i="67"/>
  <c r="BF80" i="67"/>
  <c r="BF13" i="67"/>
  <c r="BF15" i="67"/>
  <c r="BF110" i="67"/>
  <c r="BF16" i="67"/>
  <c r="BF77" i="67"/>
  <c r="BF52" i="67"/>
  <c r="BF79" i="67"/>
  <c r="BF25" i="67"/>
  <c r="BF17" i="67"/>
  <c r="BF41" i="67"/>
  <c r="BF105" i="67"/>
  <c r="BF46" i="67"/>
  <c r="BF70" i="67"/>
  <c r="BF35" i="67"/>
  <c r="BF40" i="67"/>
  <c r="BF104" i="67"/>
  <c r="BF18" i="67"/>
  <c r="BF42" i="67"/>
  <c r="BF82" i="67"/>
  <c r="BF92" i="67"/>
  <c r="BF94" i="67"/>
  <c r="BF44" i="67"/>
  <c r="BF37" i="67"/>
  <c r="BF101" i="67"/>
  <c r="BF106" i="67"/>
  <c r="BF39" i="67"/>
  <c r="BF83" i="67"/>
  <c r="BF19" i="67"/>
  <c r="BF65" i="67"/>
  <c r="BF59" i="67"/>
  <c r="BF103" i="67"/>
  <c r="BB87" i="67" l="1" a="1"/>
  <c r="BB87" i="67" s="1"/>
  <c r="BB74" i="67" a="1"/>
  <c r="BB74" i="67" s="1"/>
  <c r="BB100" i="67" a="1"/>
  <c r="BB100" i="67" s="1"/>
  <c r="BB40" i="67" a="1"/>
  <c r="BB40" i="67" s="1"/>
  <c r="BB98" i="67" a="1"/>
  <c r="BB98" i="67" s="1"/>
  <c r="BB88" i="67" a="1"/>
  <c r="BB88" i="67" s="1"/>
  <c r="BB57" i="67" a="1"/>
  <c r="BB57" i="67" s="1"/>
  <c r="BB96" i="67" a="1"/>
  <c r="BB96" i="67" s="1"/>
  <c r="BB46" i="67" a="1"/>
  <c r="BB46" i="67" s="1"/>
  <c r="BB90" i="67" a="1"/>
  <c r="BB90" i="67" s="1"/>
  <c r="BB105" i="67" a="1"/>
  <c r="BB105" i="67" s="1"/>
  <c r="BB41" i="67" a="1"/>
  <c r="BB41" i="67" s="1"/>
  <c r="BB62" i="67" a="1"/>
  <c r="BB62" i="67" s="1"/>
  <c r="BB79" i="67" a="1"/>
  <c r="BB79" i="67" s="1"/>
  <c r="BB24" i="67" a="1"/>
  <c r="BB24" i="67" s="1"/>
  <c r="BB89" i="67" a="1"/>
  <c r="BB89" i="67" s="1"/>
  <c r="BB58" i="67" a="1"/>
  <c r="BB58" i="67" s="1"/>
  <c r="BB53" i="67" a="1"/>
  <c r="BB53" i="67" s="1"/>
  <c r="BB56" i="67" a="1"/>
  <c r="BB56" i="67" s="1"/>
  <c r="BB36" i="67" a="1"/>
  <c r="BB36" i="67" s="1"/>
  <c r="BB82" i="67" a="1"/>
  <c r="BB82" i="67" s="1"/>
  <c r="BB83" i="67" a="1"/>
  <c r="BB83" i="67" s="1"/>
  <c r="BB66" i="67" a="1"/>
  <c r="BB66" i="67" s="1"/>
  <c r="BB73" i="67" a="1"/>
  <c r="BB73" i="67" s="1"/>
  <c r="BB54" i="67" a="1"/>
  <c r="BB54" i="67" s="1"/>
  <c r="BB109" i="67" a="1"/>
  <c r="BB109" i="67" s="1"/>
  <c r="BB45" i="67" a="1"/>
  <c r="BB45" i="67" s="1"/>
  <c r="BB104" i="67" a="1"/>
  <c r="BB104" i="67" s="1"/>
  <c r="BB84" i="67" a="1"/>
  <c r="BB84" i="67" s="1"/>
  <c r="BB80" i="67" a="1"/>
  <c r="BB80" i="67" s="1"/>
  <c r="BB59" i="67" a="1"/>
  <c r="BB59" i="67" s="1"/>
  <c r="BB70" i="67" a="1"/>
  <c r="BB70" i="67" s="1"/>
  <c r="BB65" i="67" a="1"/>
  <c r="BB65" i="67" s="1"/>
  <c r="BB37" i="67" a="1"/>
  <c r="BB37" i="67" s="1"/>
  <c r="BB111" i="67" a="1"/>
  <c r="BB111" i="67" s="1"/>
  <c r="BB101" i="67" a="1"/>
  <c r="BB101" i="67" s="1"/>
  <c r="BB106" i="67" a="1"/>
  <c r="BB106" i="67" s="1"/>
  <c r="BB51" i="67" a="1"/>
  <c r="BB51" i="67" s="1"/>
  <c r="BB39" i="67" a="1"/>
  <c r="BB39" i="67" s="1"/>
  <c r="BB13" i="67" a="1"/>
  <c r="BB13" i="67" s="1"/>
  <c r="BB21" i="67" a="1"/>
  <c r="BB21" i="67" s="1"/>
  <c r="BB85" i="67" a="1"/>
  <c r="BB85" i="67" s="1"/>
  <c r="BE112" i="67"/>
  <c r="BD112" i="67"/>
  <c r="AY112" i="67"/>
  <c r="E11" i="91" s="1"/>
  <c r="AZ112" i="67" l="1"/>
  <c r="E22" i="91" s="1"/>
  <c r="N8" i="88" l="1" a="1"/>
  <c r="N8" i="88" s="1"/>
  <c r="I9" i="88"/>
  <c r="J8" i="88"/>
  <c r="L8" i="88" s="1"/>
  <c r="L9" i="88" s="1"/>
  <c r="C9" i="88"/>
  <c r="BF112" i="67"/>
  <c r="F22" i="91" l="1"/>
  <c r="D11" i="91"/>
  <c r="D18" i="91"/>
  <c r="C28" i="91"/>
  <c r="G24" i="77"/>
  <c r="I49" i="77"/>
  <c r="F9" i="88"/>
  <c r="E22" i="84" s="1"/>
  <c r="O8" i="88"/>
  <c r="O9" i="88" s="1"/>
  <c r="C29" i="91" l="1"/>
  <c r="F11" i="91"/>
  <c r="B18" i="91"/>
  <c r="H22" i="84"/>
  <c r="E27" i="84" s="1"/>
  <c r="C27" i="84"/>
  <c r="F23" i="77"/>
  <c r="F24" i="77" s="1"/>
  <c r="F26" i="77" s="1"/>
  <c r="K8" i="84"/>
  <c r="BF11" i="80"/>
  <c r="E23" i="91" l="1"/>
  <c r="G22" i="77" s="1"/>
  <c r="D23" i="91"/>
  <c r="F23" i="91"/>
  <c r="G23" i="77" s="1"/>
  <c r="C28" i="84"/>
  <c r="C14" i="84" s="1"/>
  <c r="E28" i="84"/>
  <c r="B8" i="84"/>
  <c r="A8" i="84"/>
  <c r="F8" i="84"/>
  <c r="D8" i="84"/>
  <c r="I8" i="84"/>
  <c r="G21" i="77" l="1"/>
  <c r="D28" i="91"/>
  <c r="C8" i="84"/>
  <c r="F28" i="84"/>
  <c r="D29" i="91" l="1"/>
  <c r="E28" i="91"/>
  <c r="F28" i="91"/>
  <c r="F29" i="91" s="1"/>
  <c r="G11" i="91"/>
  <c r="D28" i="84"/>
  <c r="E29" i="91" l="1"/>
  <c r="G26" i="77"/>
  <c r="F18" i="91"/>
  <c r="J19" i="77"/>
  <c r="H11" i="91"/>
  <c r="I11" i="91" s="1"/>
  <c r="H28" i="84"/>
  <c r="L27" i="84" s="1"/>
  <c r="F27" i="77"/>
  <c r="G27" i="77"/>
  <c r="G28" i="91" l="1"/>
  <c r="G18" i="91"/>
  <c r="N28" i="84"/>
  <c r="P28" i="84" s="1"/>
  <c r="N27" i="84"/>
  <c r="P27" i="84" s="1"/>
  <c r="H28" i="91" l="1"/>
  <c r="H29" i="91" s="1"/>
  <c r="I28" i="84"/>
  <c r="J27" i="84" s="1"/>
  <c r="O27" i="84"/>
  <c r="L11" i="91" l="1"/>
  <c r="J20" i="77" s="1"/>
  <c r="M11" i="91"/>
  <c r="J21" i="77" s="1"/>
  <c r="L28" i="91"/>
  <c r="N29" i="91" s="1"/>
  <c r="P29" i="91" s="1"/>
  <c r="P11" i="91" s="1"/>
  <c r="I28" i="91"/>
  <c r="I29" i="91"/>
  <c r="Q27" i="84"/>
  <c r="R27" i="84" s="1"/>
  <c r="F15" i="84"/>
  <c r="N28" i="91" l="1"/>
  <c r="P28" i="91" s="1"/>
  <c r="Q28" i="84"/>
  <c r="K27" i="84"/>
  <c r="N11" i="91"/>
  <c r="J28" i="91"/>
  <c r="J22" i="77"/>
  <c r="K28" i="91"/>
  <c r="O28" i="84"/>
  <c r="G15" i="84" s="1"/>
  <c r="O28" i="91" l="1"/>
  <c r="Q29" i="91"/>
  <c r="Q11" i="91" s="1"/>
  <c r="O11" i="91"/>
  <c r="Q28" i="91"/>
  <c r="R28" i="91" s="1"/>
  <c r="O29" i="91"/>
  <c r="J23" i="77" s="1"/>
  <c r="R29" i="91"/>
  <c r="E14" i="84"/>
  <c r="J31" i="77" l="1"/>
  <c r="J32" i="77" s="1"/>
  <c r="J27" i="77"/>
  <c r="E17" i="84"/>
  <c r="R28"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1" authorId="0" shapeId="0" xr:uid="{0FE3DFBC-E439-48DD-A484-9DA64CFB9A6E}">
      <text>
        <r>
          <rPr>
            <sz val="9"/>
            <color rgb="FF000000"/>
            <rFont val="Tahoma"/>
            <family val="2"/>
          </rPr>
          <t>Deux modalités de prise en compte des dépenses sur cette intervention.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Lesprit</author>
    <author>Lila Chassac</author>
  </authors>
  <commentList>
    <comment ref="E14" authorId="0" shapeId="0" xr:uid="{16C75342-A166-4E6F-BEA0-2240FC8C128D}">
      <text>
        <r>
          <rPr>
            <b/>
            <sz val="18"/>
            <color rgb="FF000000"/>
            <rFont val="Tahoma"/>
            <family val="2"/>
          </rPr>
          <t>Attention : Le total des ressources prévisionnelles doit être égal ou inférieur au coût total du projet</t>
        </r>
      </text>
    </comment>
    <comment ref="M14" authorId="0" shapeId="0" xr:uid="{EE7D1E44-83A0-4A44-ABF2-F3800DC2E43D}">
      <text>
        <r>
          <rPr>
            <b/>
            <sz val="18"/>
            <color rgb="FF000000"/>
            <rFont val="Tahoma"/>
            <family val="2"/>
          </rPr>
          <t>(Attention, si le périmètre du projet financé est différent de celui du FEADER un échange avec le service instructeur est nécessaire avant validation de la demande d'aide)</t>
        </r>
      </text>
    </comment>
    <comment ref="L25"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E28" authorId="1" shapeId="0" xr:uid="{7C2A87D4-FE08-4CB6-A937-44AB1027BEFF}">
      <text>
        <r>
          <rPr>
            <sz val="16"/>
            <color rgb="FF000000"/>
            <rFont val="Tahoma"/>
            <family val="2"/>
          </rPr>
          <t>Cette formule affichera 0 si le montant minimum de dépenses présentées n'est pas atteint.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<sst xmlns="http://schemas.openxmlformats.org/spreadsheetml/2006/main" count="613" uniqueCount="355">
  <si>
    <t>PLAN DE FINANCEMENT PRÉVISIONNEL</t>
  </si>
  <si>
    <t>Intervention 73.06 : Infrastructures de défense, de prévention des risques forestiers, de mobilisation des bois et de mise en valeur de la forêt dans sa dimension multifonctionnelle</t>
  </si>
  <si>
    <t>version 1 - Décembre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</si>
  <si>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</si>
  <si>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</si>
  <si>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</si>
  <si>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</si>
  <si>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</si>
  <si>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</si>
  <si>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</si>
  <si>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</si>
  <si>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</si>
  <si>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t>ONGLET 0
PRÉSENTATION TYPE ACTION</t>
  </si>
  <si>
    <t>ONGLETS 1 À 3
DÉPENSES PRÉVISIONNELLES</t>
  </si>
  <si>
    <r>
      <t xml:space="preserve">Cet onflet regroupe vos dépenses par postes de dépense et par type d'action. Pour chaque poste de dépense (représentés par la suite dans les onglets 1 à 3), veuillez renseigner le type d'action auquel il se rattache. </t>
    </r>
    <r>
      <rPr>
        <sz val="14"/>
        <color theme="1"/>
        <rFont val="Calibri"/>
        <family val="2"/>
        <scheme val="minor"/>
      </rPr>
      <t xml:space="preserve">Le poste de dépense correspond à l'intitulé des onglets 1 à 3.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</si>
  <si>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</si>
  <si>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</si>
  <si>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</si>
  <si>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2"/>
        <color theme="1"/>
        <rFont val="Calibri"/>
        <family val="2"/>
        <scheme val="minor"/>
      </rPr>
      <t>Exemple : 
1) Soutenir les dessertes forestières (type d'action) / 1- Investissements (poste)
2) Soutenir les dessertes forestières  (type d'action) / 2- Frais généraux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</si>
  <si>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</si>
  <si>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</si>
  <si>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l'intervention 73.06</t>
  </si>
  <si>
    <r>
      <rPr>
        <b/>
        <sz val="14"/>
        <color rgb="FFFFC000"/>
        <rFont val="Calibri (Corps)"/>
      </rPr>
      <t>Pour information :</t>
    </r>
    <r>
      <rPr>
        <b/>
        <sz val="14"/>
        <color theme="0"/>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</si>
  <si>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</si>
  <si>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</si>
  <si>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</si>
  <si>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Catégories de types d'action (onglets 1 à 3 + synthèses)</t>
  </si>
  <si>
    <t>Postes de dépenses et types d'actionspour l'intervention 73.06</t>
  </si>
  <si>
    <t>Soutenir les dessertes forestières</t>
  </si>
  <si>
    <r>
      <rPr>
        <b/>
        <sz val="14"/>
        <color rgb="FFFFC000"/>
        <rFont val="Calibri (Corps)"/>
      </rPr>
      <t xml:space="preserve">PARTIE À COMPLÉTER  </t>
    </r>
    <r>
      <rPr>
        <b/>
        <sz val="14"/>
        <color theme="0"/>
        <rFont val="Calibri"/>
        <family val="2"/>
        <scheme val="minor"/>
      </rPr>
      <t xml:space="preserve">
Par le porteur</t>
    </r>
  </si>
  <si>
    <t>Poste de dépense</t>
  </si>
  <si>
    <t>1- Investissements</t>
  </si>
  <si>
    <t>Exemple</t>
  </si>
  <si>
    <t>1-Investissements</t>
  </si>
  <si>
    <t>Au réel</t>
  </si>
  <si>
    <t>2- Frais généraux</t>
  </si>
  <si>
    <t>2-Frais généraux</t>
  </si>
  <si>
    <t>3- Tx forf personnel+autoconst</t>
  </si>
  <si>
    <t>OCS</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</si>
  <si>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</si>
  <si>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</si>
  <si>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ar rapport aux modalités de prise en compte possibles.</t>
  </si>
  <si>
    <t xml:space="preserve">Partie à compléter par le porteur </t>
  </si>
  <si>
    <t>Investissements matériels et immatériels</t>
  </si>
  <si>
    <r>
      <rPr>
        <b/>
        <u/>
        <sz val="11"/>
        <color rgb="FFC00000"/>
        <rFont val="Calibri (Corps)"/>
      </rPr>
      <t>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</si>
  <si>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</si>
  <si>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</si>
  <si>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</si>
  <si>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</si>
  <si>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</si>
  <si>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</si>
  <si>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</si>
  <si>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</si>
  <si>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</si>
  <si>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</si>
  <si>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</si>
  <si>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</si>
  <si>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</si>
  <si>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</si>
  <si>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</si>
  <si>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</si>
  <si>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</si>
  <si>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</si>
  <si>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t>
  </si>
  <si>
    <t>Numéro de la dépense</t>
  </si>
  <si>
    <t>Description de la dépense</t>
  </si>
  <si>
    <t>Taux d'affectation à l'opération</t>
  </si>
  <si>
    <t>Dénomination du fournisseur</t>
  </si>
  <si>
    <t>Référence du justificatif</t>
  </si>
  <si>
    <t>Type d'action concerné</t>
  </si>
  <si>
    <t>Présence d'un marché public</t>
  </si>
  <si>
    <t>Seuil du marché public</t>
  </si>
  <si>
    <t>Quantité / Poids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</si>
  <si>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</si>
  <si>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</si>
  <si>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</si>
  <si>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</si>
  <si>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</si>
  <si>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</si>
  <si>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</si>
  <si>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</si>
  <si>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</si>
  <si>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</si>
  <si>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</si>
  <si>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</si>
  <si>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</si>
  <si>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</si>
  <si>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</si>
  <si>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</si>
  <si>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</si>
  <si>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</si>
  <si>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</si>
  <si>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</si>
  <si>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</si>
  <si>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</si>
  <si>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</si>
  <si>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</si>
  <si>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</si>
  <si>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</si>
  <si>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</si>
  <si>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</si>
  <si>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</si>
  <si>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</si>
  <si>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</si>
  <si>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</si>
  <si>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</si>
  <si>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</si>
  <si>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</si>
  <si>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</si>
  <si>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</si>
  <si>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"6-Tx forf personnel+autoconst"</t>
    </r>
  </si>
  <si>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</si>
  <si>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</si>
  <si>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</si>
  <si>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</si>
  <si>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</si>
  <si>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</si>
  <si>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</si>
  <si>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</si>
  <si>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</si>
  <si>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</si>
  <si>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</si>
  <si>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</si>
  <si>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"5-Tx forf personnel+autoconst"</t>
    </r>
  </si>
  <si>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</si>
  <si>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</si>
  <si>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</si>
  <si>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</si>
  <si>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</si>
  <si>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Élagueuse</t>
  </si>
  <si>
    <t>Fer Plus</t>
  </si>
  <si>
    <t>D230115102</t>
  </si>
  <si>
    <t xml:space="preserve">Pas de marché public </t>
  </si>
  <si>
    <t>Non concerné</t>
  </si>
  <si>
    <t>mètre</t>
  </si>
  <si>
    <t>Devis 1</t>
  </si>
  <si>
    <t>Total présenté</t>
  </si>
  <si>
    <t>Total retenu</t>
  </si>
  <si>
    <t>Total écarté</t>
  </si>
  <si>
    <t>Présentation des dépenses de frais généraux</t>
  </si>
  <si>
    <r>
      <t xml:space="preserve">Partie réservée à l'administration - Instruction des frais généraux (selon les modalités définies dans la notice)
</t>
    </r>
    <r>
      <rPr>
        <b/>
        <sz val="20"/>
        <color rgb="FFFF0000"/>
        <rFont val="Calibri"/>
        <family val="2"/>
        <scheme val="minor"/>
      </rPr>
      <t>Pour rappel, sur cette intervention les frais généraux ne sont pas plafonnés à 10% du montant total éligible</t>
    </r>
  </si>
  <si>
    <t>Quantité / Poids / Surface / Autre</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</si>
  <si>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</si>
  <si>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</si>
  <si>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(nom de l'entreprise, de la structure émettrice du devis ou du justificatif de la dépense retenue)</t>
  </si>
  <si>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</si>
  <si>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r>
      <t xml:space="preserve">(le cas échéant, pour préciser un point saillant au Service Instructeur)
</t>
    </r>
    <r>
      <rPr>
        <i/>
        <sz val="11"/>
        <color rgb="FFFF0000"/>
        <rFont val="Calibri"/>
        <family val="2"/>
        <scheme val="minor"/>
      </rPr>
      <t>Précisez la nature de la plantation pérenne concernée par la ligne de dépense le cas échéant</t>
    </r>
  </si>
  <si>
    <r>
      <t xml:space="preserve">(une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
</t>
    </r>
    <r>
      <rPr>
        <i/>
        <sz val="11"/>
        <color rgb="FFFF0000"/>
        <rFont val="Calibri"/>
        <family val="2"/>
        <scheme val="minor"/>
      </rPr>
      <t>Préciser s'il y a eu plafonnement des dépenses de diagnostic énergie-gaz à effet de serre à 1 500 € HT</t>
    </r>
  </si>
  <si>
    <t>Etude de faisabilité</t>
  </si>
  <si>
    <t>EkoXpertise</t>
  </si>
  <si>
    <t>F558115102</t>
  </si>
  <si>
    <t>euro</t>
  </si>
  <si>
    <t>Pas de marché public</t>
  </si>
  <si>
    <t>Oui</t>
  </si>
  <si>
    <t>Dépenses couvertes par application d'une option de coûts simplifiés (OCS) - taux forfaitaire de 20% des dépenses directes de l’opération pour couvrir les éventuelles dépenses de personnel et d’auto-construction.</t>
  </si>
  <si>
    <t>Partie réservée à l'administration - Instruction des dépenses couvertes par application d'une option de coûts simplifiés (OCS) - taux forfaitaire de 20% des dépenses directes de l’opération pour couvrir les éventuelles dépenses de personnel et d’auto-construction.</t>
  </si>
  <si>
    <r>
      <t xml:space="preserve">ÉTAPE 1  </t>
    </r>
    <r>
      <rPr>
        <b/>
        <sz val="25"/>
        <color rgb="FFFFFFFF"/>
        <rFont val="Calibri"/>
        <family val="2"/>
        <scheme val="minor"/>
      </rPr>
      <t>: INFORMATIONS SUR LA DÉPENSE</t>
    </r>
  </si>
  <si>
    <r>
      <t xml:space="preserve">ÉTAPE 2 </t>
    </r>
    <r>
      <rPr>
        <b/>
        <sz val="25"/>
        <color rgb="FFFFFFFF"/>
        <rFont val="Calibri"/>
        <family val="2"/>
        <scheme val="minor"/>
      </rPr>
      <t>:  SÉLECTION DE L'OCS</t>
    </r>
  </si>
  <si>
    <r>
      <t xml:space="preserve">ÉTAPE 3 </t>
    </r>
    <r>
      <rPr>
        <b/>
        <sz val="25"/>
        <color rgb="FFFFFFFF"/>
        <rFont val="Calibri"/>
        <family val="2"/>
        <scheme val="minor"/>
      </rPr>
      <t>: COMMENTAIRES</t>
    </r>
  </si>
  <si>
    <r>
      <t xml:space="preserve">REPORT INFORMATIONS DU PORTEUR
</t>
    </r>
    <r>
      <rPr>
        <b/>
        <sz val="20"/>
        <color theme="0"/>
        <rFont val="Calibri (Corps)"/>
      </rPr>
      <t xml:space="preserve">Modification possible en cas d'erreur par le porteur </t>
    </r>
  </si>
  <si>
    <t>CALCULS</t>
  </si>
  <si>
    <t>COMMENTAIRES</t>
  </si>
  <si>
    <t xml:space="preserve">MONTANT ÉCARTÉ </t>
  </si>
  <si>
    <t>1 ligne = 1 dépense</t>
  </si>
  <si>
    <t>Montant des dépenses présentées servant de base de calcul</t>
  </si>
  <si>
    <t>À titre informatif, montant de l'OCS calculé sur la base des dépenses présentées et par application du taux de 20%</t>
  </si>
  <si>
    <t>Souhaitez-vous bénéficier du taux forfaitaire de 20% des dépenses directes de l’opération pour couvrir des dépenses de personnel et/ou d’auto-construction?</t>
  </si>
  <si>
    <t xml:space="preserve">Montant de l'OCS sollicitée par le porteur </t>
  </si>
  <si>
    <t>Commentaire(s)</t>
  </si>
  <si>
    <t>Montant des dépenses retenues servant de base de calcul</t>
  </si>
  <si>
    <t>À titre informatif, montant de l'OCS calculé sur la base des dépenses retenues et par application du taux de 20%</t>
  </si>
  <si>
    <t>Sélection de l'OCS</t>
  </si>
  <si>
    <t>Montant de l'OCS instruite</t>
  </si>
  <si>
    <t>Montant écarté</t>
  </si>
  <si>
    <t>(nom du type d'action)</t>
  </si>
  <si>
    <t>(saisie automatique sur la base des informations déclarées dans les onglets précédents)</t>
  </si>
  <si>
    <t>(saisie automatique, par application du taux forfaitaire de 20% des investissements, des frais généraux, des amortissements et des contributions en nature afin de couvrir les frais de personnel directs  et des frais d'autoconstruction)</t>
  </si>
  <si>
    <r>
      <rPr>
        <i/>
        <sz val="11"/>
        <color rgb="FF000000"/>
        <rFont val="Calibri"/>
        <family val="2"/>
        <scheme val="minor"/>
      </rPr>
      <t xml:space="preserve">sélectionner Oui ou Non dans la liste déroulante ;
</t>
    </r>
    <r>
      <rPr>
        <i/>
        <sz val="11"/>
        <color rgb="FFFF0000"/>
        <rFont val="Calibri"/>
        <family val="2"/>
        <scheme val="minor"/>
      </rPr>
      <t>si l'opération mobilise des frais de personnel et/ou d'autoconstruction sélectionner "Oui" et justifier le caractère nécessaire des frais couverts par l'OCS dans une note rattachée au plan de financement</t>
    </r>
  </si>
  <si>
    <t>(saisie automatique en fonction de si l'OCS a été sélectionnée)</t>
  </si>
  <si>
    <r>
      <t xml:space="preserve">(toute précision pertinente le cas échéant pour la compréhension de l'action prévue...)
</t>
    </r>
    <r>
      <rPr>
        <i/>
        <sz val="11"/>
        <color rgb="FFFF0000"/>
        <rFont val="Calibri"/>
        <family val="2"/>
        <scheme val="minor"/>
      </rPr>
      <t>Précisez la nature de la plantation pérenne concernée par la ligne de dépense le cas échéant</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</si>
  <si>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</si>
  <si>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Base de calcul</t>
  </si>
  <si>
    <t>Montant de l'OCS présenté</t>
  </si>
  <si>
    <t>Montant de l'OCS retenu</t>
  </si>
  <si>
    <t>Montant de l'OCS écarté</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</si>
  <si>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</si>
  <si>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</si>
  <si>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scheme val="minor"/>
      </rPr>
      <t xml:space="preserve">ÉTAPE 2 :  </t>
    </r>
    <r>
      <rPr>
        <b/>
        <sz val="25"/>
        <color theme="0"/>
        <rFont val="Calibri"/>
        <family val="2"/>
        <scheme val="minor"/>
      </rPr>
      <t xml:space="preserve">Détermination du taux d'aide public (TAP) </t>
    </r>
    <r>
      <rPr>
        <b/>
        <u/>
        <sz val="25"/>
        <color theme="0"/>
        <rFont val="Calibri (Corps)"/>
      </rPr>
      <t>INTERMÉDIAIRE</t>
    </r>
    <r>
      <rPr>
        <b/>
        <sz val="25"/>
        <color theme="0"/>
        <rFont val="Calibri"/>
        <family val="2"/>
        <scheme val="minor"/>
      </rPr>
      <t xml:space="preserve"> applicable
</t>
    </r>
    <r>
      <rPr>
        <sz val="25"/>
        <color theme="0"/>
        <rFont val="Calibri"/>
        <family val="2"/>
        <scheme val="minor"/>
      </rPr>
      <t xml:space="preserve">Compléter les cellules blanches ci-dessous </t>
    </r>
  </si>
  <si>
    <t>SYNTHÈSE DES DÉPENSES PRÉSENTÉES</t>
  </si>
  <si>
    <t xml:space="preserve">Détermination du taux d'aide public (TAP) applicable
Le taux d'aide publique définit le montant d'aide publique auquel vous pouvez avoir droit sur votre projet. Le taux indiqué à cette étape est intermédiaire car ce taux peut être vu à la baisse seloon a présentation des contributions en nature et/ou des cofinanceurs privés. </t>
  </si>
  <si>
    <t>Synthèse de l'opération
(donnée à titre informatif ne valant ni promesse d'attribution de l'aide, ni contractualisation des montants indiqués)</t>
  </si>
  <si>
    <t>Ventilation par poste de dépense</t>
  </si>
  <si>
    <t>Ventilation par catégorie et par type d'action</t>
  </si>
  <si>
    <t xml:space="preserve">A votre connaissance, le projet est-il concerné par une Aide d'Etat ? 
En cas de doute, vous pouvez vous tourner vers le service instructeur. Le cas échéant, le service instructeur adaptera les données renseignées à l'instruction selon votre situation. </t>
  </si>
  <si>
    <t>Montant total HT</t>
  </si>
  <si>
    <t>Montant TVA</t>
  </si>
  <si>
    <t>Montant TTC</t>
  </si>
  <si>
    <t>Investissements</t>
  </si>
  <si>
    <t>Frais généraux</t>
  </si>
  <si>
    <t>OCS - Taux forfaitaire personnel + autoconstruction</t>
  </si>
  <si>
    <t>Soutenir les dessertes forrestières</t>
  </si>
  <si>
    <t>Si oui</t>
  </si>
  <si>
    <t>Si non</t>
  </si>
  <si>
    <r>
      <t xml:space="preserve">Quel est le régime identifié ?
</t>
    </r>
    <r>
      <rPr>
        <i/>
        <sz val="18"/>
        <color theme="1"/>
        <rFont val="Calibri"/>
        <family val="2"/>
        <scheme val="minor"/>
      </rPr>
      <t>Retrouvez les TAP applicables selon votre situation en annexe et renseignez celui qui vous semble le plus adapté. Celui-ci sera susceptible d'être modifié par le service instructeur.</t>
    </r>
  </si>
  <si>
    <t>Taux d'Aide Publique du régime concerné en cas d'aide d'Etat</t>
  </si>
  <si>
    <t>Taux d'Aide Publique hors Aide d'État</t>
  </si>
  <si>
    <r>
      <rPr>
        <b/>
        <sz val="25"/>
        <color rgb="FFFFC000"/>
        <rFont val="Calibri"/>
        <family val="2"/>
        <scheme val="minor"/>
      </rPr>
      <t>ÉTAPE 4 :</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</si>
  <si>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r>
      <rPr>
        <b/>
        <sz val="25"/>
        <color rgb="FFFFC000"/>
        <rFont val="Calibri (Corps)"/>
      </rPr>
      <t xml:space="preserve">ÉTAPE 3 :  </t>
    </r>
    <r>
      <rPr>
        <b/>
        <sz val="25"/>
        <color theme="0"/>
        <rFont val="Calibri"/>
        <family val="2"/>
        <scheme val="minor"/>
      </rPr>
      <t>COMPLÉTER LES INFORMATIONS LIEES A D'AUTRES EVENTUELS FINANCEURS 
Compléter les cellules blanches ci-dessous. Le cas échéant, ajouter autant de lignes que de financeurs publics ou privés existants. 
(Attention, si le périmètre du projet financé est différent de celui du FEADER un échange avec le service instructeur est nécessaire avant validation de la demande d'aide)</t>
    </r>
  </si>
  <si>
    <t>Total des dépenses et des ressources</t>
  </si>
  <si>
    <t>Montant d'aide publique nationale : Financement public hors PSR (FEADER)</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</si>
  <si>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</si>
  <si>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</si>
  <si>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</si>
  <si>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8"/>
        <color rgb="FFFF0000"/>
        <rFont val="Calibri"/>
        <family val="2"/>
      </rPr>
      <t>privé</t>
    </r>
    <r>
      <rPr>
        <b/>
        <u/>
        <sz val="18"/>
        <rFont val="Calibri"/>
        <family val="2"/>
      </rPr>
      <t>,</t>
    </r>
    <r>
      <rPr>
        <b/>
        <sz val="18"/>
        <rFont val="Calibri"/>
        <family val="2"/>
      </rPr>
      <t xml:space="preserve"> le cas échéant
</t>
    </r>
    <r>
      <rPr>
        <b/>
        <i/>
        <sz val="18"/>
        <rFont val="Calibri"/>
        <family val="2"/>
      </rPr>
      <t>Pour les opérations bénéficiant d'une aide venant d'un organisme privé, par exemple des donations ou du mécénat, saisir ce montant</t>
    </r>
  </si>
  <si>
    <t>Identité du/des financeur(s) privé(s)</t>
  </si>
  <si>
    <t>Les décisions d'attribution des financements privés sont-elles obtenues en date du dépôt de la demande d'aide ?</t>
  </si>
  <si>
    <t>Total général = coût global du projet</t>
  </si>
  <si>
    <t>Total des ressources prévisionnelles</t>
  </si>
  <si>
    <t>Montant FEADER</t>
  </si>
  <si>
    <t>Région</t>
  </si>
  <si>
    <t>Autre cofinanceur public que région 1 (à préciser)</t>
  </si>
  <si>
    <t>Autre cofinanceur public que région 2 (à préciser)</t>
  </si>
  <si>
    <t>Autre cofinanceur public que région 3 (à préciser)</t>
  </si>
  <si>
    <t>Montant des financeurs privés</t>
  </si>
  <si>
    <t>Cofinanceur privé externe 1</t>
  </si>
  <si>
    <t>Cofinanceur privé externe 2</t>
  </si>
  <si>
    <t>Cofinanceur privé externe 3</t>
  </si>
  <si>
    <t>Apport du porteur de projet (autofinancement et emprunt)</t>
  </si>
  <si>
    <t>Pour information uniquement
(donnée à titre informatif ne valant ni promesse d'attribution de l'aide, ni contractualisation des montants indiqués)</t>
  </si>
  <si>
    <t xml:space="preserve">POINT D'ELIGIBILITE BLOQUANT </t>
  </si>
  <si>
    <t>POINT DE CONTRÔLE DE LA REGLE DE NON-PROFIT</t>
  </si>
  <si>
    <r>
      <rPr>
        <b/>
        <sz val="16"/>
        <color rgb="FF000000"/>
        <rFont val="Calibri"/>
        <family val="2"/>
        <scheme val="minor"/>
      </rPr>
      <t xml:space="preserve">Montant minimum des dépenses présentées : 15 000 € HT
</t>
    </r>
    <r>
      <rPr>
        <b/>
        <sz val="16"/>
        <color rgb="FFFF0000"/>
        <rFont val="Calibri"/>
        <family val="2"/>
        <scheme val="minor"/>
      </rPr>
      <t>Attention : le respect de ce montant minimum est une condition d'éligibilité des dépenses du projet. Si non atteint, le total des dépenses présentées dans le tableau de contrôle affichera 0</t>
    </r>
  </si>
  <si>
    <r>
      <t xml:space="preserve">Montant maximum des dépenses présentées : 160 000 € HT
</t>
    </r>
    <r>
      <rPr>
        <b/>
        <sz val="16"/>
        <color rgb="FFFF0000"/>
        <rFont val="Calibri (Corps)"/>
      </rPr>
      <t>Attention : le respect de ce montant maximum est une condition d'éligibilité des dépenses du projet. Si non atteint, le total des dépenses présentées dans le tableau de contrôle affichera 0</t>
    </r>
    <r>
      <rPr>
        <b/>
        <sz val="16"/>
        <color theme="1"/>
        <rFont val="Calibri"/>
        <family val="2"/>
        <scheme val="minor"/>
      </rPr>
      <t xml:space="preserve">
</t>
    </r>
  </si>
  <si>
    <t>Plafond pour respecter le non-profit
Montant du cofinancement privé &lt; ou = (Montant des dépenses éligibles retenues - Montant d'aide calculé avec TMAP)</t>
  </si>
  <si>
    <t xml:space="preserve">La règle de non-profit est-elle respectée ? 
Cette règle signifie que la somme des financements pour l'opération présentée ne dépasse pas le coût total de cette dernière. </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</si>
  <si>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</si>
  <si>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</si>
  <si>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</si>
  <si>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</si>
  <si>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Dépenses instruites après RIF (ci-dessus)</t>
  </si>
  <si>
    <t>Montant d'aide publique avant contrôle de la règle de non-profit</t>
  </si>
  <si>
    <r>
      <t xml:space="preserve">Taux d'Aide Publique (TAP) réglementaire du dispositif, </t>
    </r>
    <r>
      <rPr>
        <b/>
        <sz val="16"/>
        <color rgb="FFFF0000"/>
        <rFont val="Calibri"/>
        <family val="2"/>
      </rPr>
      <t>après</t>
    </r>
    <r>
      <rPr>
        <b/>
        <sz val="16"/>
        <rFont val="Calibri"/>
        <family val="2"/>
      </rPr>
      <t xml:space="preserve"> contrôle de la règle de non-profit</t>
    </r>
  </si>
  <si>
    <r>
      <t xml:space="preserve">Montant d'aide publique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</si>
  <si>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</si>
  <si>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</si>
  <si>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</si>
  <si>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</si>
  <si>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</si>
  <si>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</si>
  <si>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</si>
  <si>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</si>
  <si>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Montant de l'apport</t>
  </si>
  <si>
    <t>% de l'apport et du financement externe d'origine privée</t>
  </si>
  <si>
    <t>TAP réglementaire du dispositif x Dépenses présentées après application du seuil</t>
  </si>
  <si>
    <t>Cette étape permet de recalculer le TAP dans le cas où il existe des financeurs privés externes et que la règle de non-profit ne serait pas respectée</t>
  </si>
  <si>
    <t>TAP réglementaire du dispositif x Dépenses présentées</t>
  </si>
  <si>
    <t>Montant d'aide calculé après application des RIF - Montant du financeur public autre que FEADER/Région</t>
  </si>
  <si>
    <t xml:space="preserve">
Taux établi par la stratégie régionale dans le cadre de cette intervention</t>
  </si>
  <si>
    <r>
      <t>Un calcul automatique est déclenc</t>
    </r>
    <r>
      <rPr>
        <sz val="18"/>
        <rFont val="Calibri"/>
        <family val="2"/>
      </rPr>
      <t>hé</t>
    </r>
    <r>
      <rPr>
        <b/>
        <sz val="18"/>
        <rFont val="Calibri"/>
        <family val="2"/>
      </rPr>
      <t xml:space="preserve"> selon le montant présenté par le cofinanceur </t>
    </r>
    <r>
      <rPr>
        <b/>
        <sz val="18"/>
        <color rgb="FFFF0000"/>
        <rFont val="Calibri"/>
        <family val="2"/>
      </rPr>
      <t>(à corriger à l'aide du menu déroulant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</si>
  <si>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</si>
  <si>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</si>
  <si>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Emprunt + Auto-financement + Contributions en nature + Financement externe d'origine privée</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</si>
  <si>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</si>
  <si>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</si>
  <si>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5
- Les calculs et contrôles bloquants sont automatisés dans les étapes 1, 3, 4 et 5 .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</si>
  <si>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</si>
  <si>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</si>
  <si>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</si>
  <si>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</si>
  <si>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</si>
  <si>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</si>
  <si>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</si>
  <si>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</si>
  <si>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</si>
  <si>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</si>
  <si>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</si>
  <si>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</si>
  <si>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Apport du porteur de projet (hors contribution en nature)</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</si>
  <si>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</si>
  <si>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</si>
  <si>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</si>
  <si>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</si>
  <si>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</si>
  <si>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</si>
  <si>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</si>
  <si>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</si>
  <si>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</si>
  <si>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r>
      <rPr>
        <b/>
        <sz val="25"/>
        <color theme="0"/>
        <rFont val="Calibri"/>
        <family val="2"/>
        <scheme val="minor"/>
      </rPr>
      <t xml:space="preserve">Détermination du taux d'aide public (TAP) </t>
    </r>
    <r>
      <rPr>
        <b/>
        <u/>
        <sz val="25"/>
        <color theme="0"/>
        <rFont val="Calibri (Corps)"/>
      </rPr>
      <t>INTERMÉDIAIRE</t>
    </r>
    <r>
      <rPr>
        <b/>
        <sz val="25"/>
        <color theme="0"/>
        <rFont val="Calibri"/>
        <family val="2"/>
        <scheme val="minor"/>
      </rPr>
      <t xml:space="preserve"> applicable
</t>
    </r>
    <r>
      <rPr>
        <sz val="25"/>
        <color theme="0"/>
        <rFont val="Calibri"/>
        <family val="2"/>
        <scheme val="minor"/>
      </rPr>
      <t xml:space="preserve">Compléter les cellules blanches ci-dessous </t>
    </r>
  </si>
  <si>
    <t>INSTRUCTION DES COFINANCEURS AUTRES QUE FEADER ET REGION</t>
  </si>
  <si>
    <r>
      <rPr>
        <b/>
        <sz val="20"/>
        <color rgb="FF000000"/>
        <rFont val="Calibri"/>
        <family val="2"/>
        <scheme val="minor"/>
      </rPr>
      <t xml:space="preserve">CONTRÔLE 1 : POINT D'ELIGIBILITE BLOQUANT
Montant minimum des dépenses présentées : 15 000 € HT
</t>
    </r>
    <r>
      <rPr>
        <b/>
        <sz val="20"/>
        <color rgb="FFFF0000"/>
        <rFont val="Calibri"/>
        <family val="2"/>
        <scheme val="minor"/>
      </rPr>
      <t>Attention : le respect de ce montant minimum est une condition d'éligibilité des dépenses du projet. Si non atteint, le total des dépenses présentées affichera 0</t>
    </r>
  </si>
  <si>
    <r>
      <rPr>
        <b/>
        <sz val="20"/>
        <color rgb="FF000000"/>
        <rFont val="Calibri"/>
        <family val="2"/>
        <scheme val="minor"/>
      </rPr>
      <t xml:space="preserve">CONTRÔLE 2 : POINT D'ELIGIBILITE BLOQUANT
Montant maximum des dépenses présentées : 160 000 € HT
</t>
    </r>
    <r>
      <rPr>
        <b/>
        <sz val="20"/>
        <color rgb="FFFF0000"/>
        <rFont val="Calibri"/>
        <family val="2"/>
        <scheme val="minor"/>
      </rPr>
      <t>Attention : le respect de ce montant maximum est une condition d'éligibilité des dépenses du projet. Si non atteint, le total des dépenses présentées affichera 0</t>
    </r>
  </si>
  <si>
    <t>CONTRÔLE 3 : RESPECT DE LA REGLE DE NON-PROFIT</t>
  </si>
  <si>
    <t xml:space="preserve">Détermination du taux d'aide public (TAP) applicable
Le taux indiqué à cette étape est intermédiaire car ce taux peut être vu à la baisse selon la présentation des contributions en nature et/ou des cofinanceurs privés. </t>
  </si>
  <si>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</si>
  <si>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</si>
  <si>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</si>
  <si>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</si>
  <si>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r>
      <t xml:space="preserve">Plafond pour respecter le non-profit
</t>
    </r>
    <r>
      <rPr>
        <b/>
        <i/>
        <sz val="20"/>
        <color theme="1"/>
        <rFont val="Calibri"/>
        <family val="2"/>
        <scheme val="minor"/>
      </rPr>
      <t>Montant des contributions en nature + cofinancement privé &lt; ou = (Montant des dépenses éligibles retenues - Montant d'aide calculé avec TMAP)</t>
    </r>
  </si>
  <si>
    <r>
      <t xml:space="preserve">La règle de non-profit est-elle respectée ? 
</t>
    </r>
    <r>
      <rPr>
        <b/>
        <i/>
        <sz val="20"/>
        <color rgb="FF000000"/>
        <rFont val="Calibri"/>
        <family val="2"/>
        <scheme val="minor"/>
      </rPr>
      <t xml:space="preserve">Cette règle signifie que la somme des financements pour l'opération présentée ne dépasse pas le coût total de cette dernière. </t>
    </r>
  </si>
  <si>
    <t xml:space="preserve">En lien avec la conclusion tracée dans la checklist aides d'Etat, le projet est-il concerné par une Aide d'Etat ? </t>
  </si>
  <si>
    <t>Attention, si le montant versé par le cofinanceur porte sur un périmètre différent du projet éligible au FEADER, il ne faut renseigner ici que le montant correspondant au périmètre du projet éligible au FEADER</t>
  </si>
  <si>
    <t xml:space="preserve">VENTILATION DES DEPENSES PAR POSTE DE DEPENSE </t>
  </si>
  <si>
    <r>
      <t xml:space="preserve">Quel est le régime identifié ?
</t>
    </r>
    <r>
      <rPr>
        <i/>
        <sz val="18"/>
        <color theme="1"/>
        <rFont val="Calibri"/>
        <family val="2"/>
        <scheme val="minor"/>
      </rPr>
      <t>Veuillez renseigné le nom du régime identifié dans la checklist aide d'Etat afférente.</t>
    </r>
  </si>
  <si>
    <r>
      <t xml:space="preserve">Taux d'Aide Publique du régime concerné en cas d'aide d'Etat
</t>
    </r>
    <r>
      <rPr>
        <b/>
        <i/>
        <sz val="18"/>
        <color rgb="FFFF0000"/>
        <rFont val="Calibri"/>
        <family val="2"/>
        <scheme val="minor"/>
      </rPr>
      <t xml:space="preserve">Renseignez le taux d'aide publique associé au régime d'aide d'Etat identifié dans votre checklist aide d'Etat. </t>
    </r>
  </si>
  <si>
    <t>Intitulé du poste de dépense</t>
  </si>
  <si>
    <t xml:space="preserve">Investissements </t>
  </si>
  <si>
    <t xml:space="preserve">Frais généraux </t>
  </si>
  <si>
    <t>Taux forfaitaire personnel + autoconstruction</t>
  </si>
  <si>
    <t>Dépenses éligibles (avant RIF)</t>
  </si>
  <si>
    <t>Dépenses éligibles retenues (après RIF)</t>
  </si>
  <si>
    <t xml:space="preserve">CALCUL AUTOMATIQUE DE LA VENTILATION DES DEPENSES. L'INSTRUCTEUR PEUT CORRIGER DIRECTEMENT TOUT POINT DE CONTRÔLE LE CAS ECHEANT </t>
  </si>
  <si>
    <t>Dépenses instruites</t>
  </si>
  <si>
    <r>
      <t>Dépenses instruites après application des RIF</t>
    </r>
    <r>
      <rPr>
        <b/>
        <sz val="18"/>
        <color rgb="FFFF0000"/>
        <rFont val="Calibri"/>
        <family val="2"/>
      </rPr>
      <t xml:space="preserve">
</t>
    </r>
  </si>
  <si>
    <t>Part du type d'action sur le total des dépenses éligibles retenues (en %)</t>
  </si>
  <si>
    <r>
      <t xml:space="preserve">Taux d'Aide Publique (TAP) réglementaire du dispositif, </t>
    </r>
    <r>
      <rPr>
        <b/>
        <sz val="18"/>
        <color rgb="FFFF0000"/>
        <rFont val="Calibri"/>
        <family val="2"/>
      </rPr>
      <t>après</t>
    </r>
    <r>
      <rPr>
        <b/>
        <sz val="18"/>
        <rFont val="Calibri"/>
        <family val="2"/>
      </rPr>
      <t xml:space="preserve"> contrôle de la règle de non-profit</t>
    </r>
  </si>
  <si>
    <r>
      <t xml:space="preserve">Montant d'aide publique </t>
    </r>
    <r>
      <rPr>
        <b/>
        <sz val="18"/>
        <color rgb="FFFF0000"/>
        <rFont val="Calibri"/>
        <family val="2"/>
      </rPr>
      <t>après</t>
    </r>
    <r>
      <rPr>
        <b/>
        <sz val="18"/>
        <rFont val="Calibri"/>
        <family val="2"/>
      </rPr>
      <t xml:space="preserve"> contrôle de la règle de non-profit</t>
    </r>
  </si>
  <si>
    <t>Le montant du financeur public autre que FEADER/Région prend-il en charge toute la part nationale?</t>
  </si>
  <si>
    <t xml:space="preserve">Montant de l'apport </t>
  </si>
  <si>
    <t>Commentaires du service instructeur</t>
  </si>
  <si>
    <t>Sur cette opération, 2 plafonds s'appliquent : sur les frais généraux et sur les investissements en petits matériels</t>
  </si>
  <si>
    <t>TAP x Dépenses instruites</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</si>
  <si>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</si>
  <si>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</si>
  <si>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</si>
  <si>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</si>
  <si>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Emprunt + Auto-financement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</si>
  <si>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</si>
  <si>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</si>
  <si>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</si>
  <si>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</si>
  <si>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</si>
  <si>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</si>
  <si>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</si>
  <si>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</si>
  <si>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1. Synthèse des dépenses </t>
  </si>
  <si>
    <t>2. Synthèse des ressources instruites</t>
  </si>
  <si>
    <t>Montant total du projet</t>
  </si>
  <si>
    <t>Par poste de dépense</t>
  </si>
  <si>
    <t>Montant d'aide publique</t>
  </si>
  <si>
    <t>dont FEADER</t>
  </si>
  <si>
    <t>OSC taux forfaitaire</t>
  </si>
  <si>
    <t>dont conseil régional de Guadeloupe</t>
  </si>
  <si>
    <t>TOTAL</t>
  </si>
  <si>
    <t>dont cofinanceur public externe 1</t>
  </si>
  <si>
    <t>Par type d'action</t>
  </si>
  <si>
    <t>dont cofinanceur public externe 2</t>
  </si>
  <si>
    <t>dont cofinanceur public externe 3</t>
  </si>
  <si>
    <t xml:space="preserve">Montant des financeurs privés </t>
  </si>
  <si>
    <t>dont cofinanceur privé 1</t>
  </si>
  <si>
    <t>dont cofinanceur privé 2</t>
  </si>
  <si>
    <t>dont cofinanceur privé 3</t>
  </si>
  <si>
    <t>Montant total apport bénéficiaire</t>
  </si>
  <si>
    <t>3. Détail des dépenses instruites par poste de dépense</t>
  </si>
  <si>
    <t xml:space="preserve">Numéro </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</si>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</sst>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quot;€&quot;;\-#,##0.00\ &quot;€&quot;"/>
    <numFmt numFmtId="165" formatCode="#,##0.00\ &quot;€&quot;;[Red]\-#,##0.00\ &quot;€&quot;"/>
    <numFmt numFmtId="166" formatCode="_-* #,##0.00\ &quot;€&quot;_-;\-* #,##0.00\ &quot;€&quot;_-;_-* &quot;-&quot;??\ &quot;€&quot;_-;_-@_-"/>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s>
  <fonts count="132">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b/>
      <sz val="20"/>
      <color rgb="FFFF0000"/>
      <name val="Calibri"/>
      <family val="2"/>
      <scheme val="minor"/>
    </font>
    <font>
      <i/>
      <u/>
      <sz val="11"/>
      <name val="Calibri"/>
      <family val="2"/>
      <scheme val="minor"/>
    </font>
    <font>
      <b/>
      <sz val="11"/>
      <name val="Calibri"/>
      <family val="2"/>
    </font>
    <font>
      <sz val="12"/>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i/>
      <sz val="16"/>
      <color theme="1"/>
      <name val="Calibri"/>
      <family val="2"/>
      <scheme val="minor"/>
    </font>
    <font>
      <b/>
      <sz val="18"/>
      <name val="Calibri"/>
      <family val="2"/>
    </font>
    <font>
      <b/>
      <sz val="18"/>
      <color rgb="FFFF0000"/>
      <name val="Calibri"/>
      <family val="2"/>
    </font>
    <font>
      <sz val="18"/>
      <color theme="1"/>
      <name val="Calibri"/>
      <family val="2"/>
      <scheme val="minor"/>
    </font>
    <font>
      <b/>
      <i/>
      <sz val="18"/>
      <color theme="1"/>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C00000"/>
      <name val="Calibri"/>
      <family val="2"/>
      <scheme val="minor"/>
    </font>
    <font>
      <i/>
      <sz val="11"/>
      <color rgb="FF000000"/>
      <name val="Calibri"/>
      <family val="2"/>
      <scheme val="minor"/>
    </font>
    <font>
      <sz val="9"/>
      <color rgb="FF000000"/>
      <name val="Tahoma"/>
      <family val="2"/>
    </font>
    <font>
      <b/>
      <u/>
      <sz val="11"/>
      <color rgb="FFC00000"/>
      <name val="Calibri (Corps)"/>
    </font>
    <font>
      <sz val="11"/>
      <color rgb="FFC00000"/>
      <name val="Calibri"/>
      <family val="2"/>
      <scheme val="minor"/>
    </font>
    <font>
      <b/>
      <sz val="25"/>
      <color rgb="FF000000"/>
      <name val="Calibri"/>
      <family val="2"/>
      <scheme val="minor"/>
    </font>
    <font>
      <b/>
      <sz val="25"/>
      <color rgb="FFFFFFFF"/>
      <name val="Calibri"/>
      <family val="2"/>
      <scheme val="minor"/>
    </font>
    <font>
      <b/>
      <sz val="15"/>
      <color rgb="FFFFFFFF"/>
      <name val="Calibri"/>
      <family val="2"/>
      <scheme val="minor"/>
    </font>
    <font>
      <b/>
      <sz val="20"/>
      <color theme="0"/>
      <name val="Calibri (Corps)"/>
    </font>
    <font>
      <sz val="14"/>
      <color rgb="FF000000"/>
      <name val="Tahoma"/>
      <family val="2"/>
    </font>
    <font>
      <b/>
      <sz val="14"/>
      <color rgb="FF000000"/>
      <name val="Tahoma"/>
      <family val="2"/>
    </font>
    <font>
      <b/>
      <sz val="18"/>
      <color rgb="FF000000"/>
      <name val="Calibri"/>
      <family val="2"/>
      <scheme val="minor"/>
    </font>
    <font>
      <b/>
      <sz val="22"/>
      <name val="Calibri"/>
      <family val="2"/>
      <scheme val="minor"/>
    </font>
    <font>
      <i/>
      <sz val="18"/>
      <color theme="1"/>
      <name val="Calibri"/>
      <family val="2"/>
      <scheme val="minor"/>
    </font>
    <font>
      <i/>
      <sz val="18"/>
      <name val="Calibri"/>
      <family val="2"/>
    </font>
    <font>
      <b/>
      <sz val="20"/>
      <color rgb="FF000000"/>
      <name val="Calibri"/>
      <family val="2"/>
      <scheme val="minor"/>
    </font>
    <font>
      <b/>
      <i/>
      <sz val="20"/>
      <color theme="1"/>
      <name val="Calibri"/>
      <family val="2"/>
      <scheme val="minor"/>
    </font>
    <font>
      <b/>
      <sz val="14"/>
      <color rgb="FFFFC000"/>
      <name val="Calibri (Corps)"/>
    </font>
    <font>
      <sz val="18"/>
      <name val="Calibri"/>
      <family val="2"/>
    </font>
    <font>
      <b/>
      <sz val="16"/>
      <color rgb="FFFF0000"/>
      <name val="Calibri (Corps)"/>
    </font>
    <font>
      <b/>
      <u/>
      <sz val="18"/>
      <color rgb="FFFF0000"/>
      <name val="Calibri"/>
      <family val="2"/>
    </font>
    <font>
      <b/>
      <u/>
      <sz val="18"/>
      <name val="Calibri"/>
      <family val="2"/>
    </font>
    <font>
      <b/>
      <sz val="16"/>
      <color rgb="FFFF0000"/>
      <name val="Calibri"/>
      <family val="2"/>
    </font>
    <font>
      <i/>
      <sz val="16"/>
      <name val="Calibri"/>
      <family val="2"/>
    </font>
    <font>
      <b/>
      <u/>
      <sz val="25"/>
      <color theme="0"/>
      <name val="Calibri (Corps)"/>
    </font>
    <font>
      <b/>
      <sz val="25"/>
      <color rgb="FFFFC000"/>
      <name val="Calibri (Corps)"/>
    </font>
    <font>
      <b/>
      <i/>
      <sz val="18"/>
      <name val="Calibri"/>
      <family val="2"/>
    </font>
    <font>
      <b/>
      <sz val="18"/>
      <color rgb="FF000000"/>
      <name val="Tahoma"/>
      <family val="2"/>
    </font>
    <font>
      <sz val="16"/>
      <color rgb="FF000000"/>
      <name val="Tahoma"/>
      <family val="2"/>
    </font>
    <font>
      <b/>
      <u/>
      <sz val="18"/>
      <color rgb="FFFF0000"/>
      <name val="Calibri"/>
      <family val="2"/>
      <scheme val="minor"/>
    </font>
    <font>
      <b/>
      <i/>
      <sz val="20"/>
      <color rgb="FF000000"/>
      <name val="Calibri"/>
      <family val="2"/>
      <scheme val="minor"/>
    </font>
    <font>
      <b/>
      <i/>
      <sz val="18"/>
      <color rgb="FFFF0000"/>
      <name val="Calibri"/>
      <family val="2"/>
      <scheme val="minor"/>
    </font>
    <font>
      <sz val="18"/>
      <name val="Calibri"/>
      <family val="2"/>
      <scheme val="minor"/>
    </font>
    <font>
      <sz val="18"/>
      <color rgb="FFFF0000"/>
      <name val="Calibri"/>
      <family val="2"/>
    </font>
    <font>
      <b/>
      <i/>
      <sz val="18"/>
      <color rgb="FFFF0000"/>
      <name val="Calibri"/>
      <family val="2"/>
    </font>
    <font>
      <b/>
      <i/>
      <sz val="11"/>
      <name val="Calibri"/>
      <family val="2"/>
    </font>
    <font>
      <i/>
      <sz val="16"/>
      <color rgb="FFFF0000"/>
      <name val="Calibri"/>
      <family val="2"/>
      <scheme val="minor"/>
    </font>
  </fonts>
  <fills count="55">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FFE699"/>
        <bgColor indexed="64"/>
      </patternFill>
    </fill>
    <fill>
      <patternFill patternType="solid">
        <fgColor rgb="FF9BBB59"/>
        <bgColor rgb="FF000000"/>
      </patternFill>
    </fill>
    <fill>
      <patternFill patternType="solid">
        <fgColor rgb="FF5FAF7A"/>
        <bgColor rgb="FF000000"/>
      </patternFill>
    </fill>
    <fill>
      <patternFill patternType="solid">
        <fgColor rgb="FF808080"/>
        <bgColor rgb="FF000000"/>
      </patternFill>
    </fill>
    <fill>
      <patternFill patternType="solid">
        <fgColor rgb="FFFABF8F"/>
        <bgColor rgb="FF000000"/>
      </patternFill>
    </fill>
    <fill>
      <patternFill patternType="solid">
        <fgColor rgb="FF227A56"/>
        <bgColor rgb="FF000000"/>
      </patternFill>
    </fill>
    <fill>
      <patternFill patternType="solid">
        <fgColor rgb="FFEBF1DE"/>
        <bgColor rgb="FF000000"/>
      </patternFill>
    </fill>
    <fill>
      <patternFill patternType="solid">
        <fgColor rgb="FFEBF1DE"/>
        <bgColor indexed="64"/>
      </patternFill>
    </fill>
    <fill>
      <patternFill patternType="solid">
        <fgColor rgb="FFA6A6A6"/>
        <bgColor rgb="FF000000"/>
      </patternFill>
    </fill>
    <fill>
      <patternFill patternType="solid">
        <fgColor theme="6" tint="0.39997558519241921"/>
        <bgColor rgb="FF000000"/>
      </patternFill>
    </fill>
    <fill>
      <patternFill patternType="solid">
        <fgColor theme="0"/>
        <bgColor rgb="FF000000"/>
      </patternFill>
    </fill>
    <fill>
      <patternFill patternType="solid">
        <fgColor theme="2"/>
        <bgColor indexed="64"/>
      </patternFill>
    </fill>
    <fill>
      <patternFill patternType="solid">
        <fgColor theme="9" tint="-0.249977111117893"/>
        <bgColor indexed="64"/>
      </patternFill>
    </fill>
    <fill>
      <patternFill patternType="solid">
        <fgColor theme="9" tint="0.79998168889431442"/>
        <bgColor rgb="FF000000"/>
      </patternFill>
    </fill>
    <fill>
      <patternFill patternType="solid">
        <fgColor rgb="FFF79646"/>
        <bgColor indexed="64"/>
      </patternFill>
    </fill>
  </fills>
  <borders count="19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top style="thin">
        <color indexed="64"/>
      </top>
      <bottom style="medium">
        <color indexed="64"/>
      </bottom>
      <diagonal/>
    </border>
    <border>
      <left/>
      <right style="thin">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9"/>
      </left>
      <right/>
      <top style="thin">
        <color theme="1"/>
      </top>
      <bottom style="thin">
        <color theme="1"/>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theme="1"/>
      </left>
      <right style="medium">
        <color theme="1"/>
      </right>
      <top style="thin">
        <color theme="1"/>
      </top>
      <bottom style="thin">
        <color theme="1"/>
      </bottom>
      <diagonal/>
    </border>
    <border>
      <left style="thin">
        <color theme="1"/>
      </left>
      <right style="thin">
        <color theme="1"/>
      </right>
      <top style="thin">
        <color theme="1"/>
      </top>
      <bottom style="medium">
        <color theme="1"/>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style="thin">
        <color theme="1"/>
      </left>
      <right style="thin">
        <color theme="1"/>
      </right>
      <top style="thin">
        <color theme="1"/>
      </top>
      <bottom/>
      <diagonal/>
    </border>
    <border>
      <left style="thin">
        <color theme="1"/>
      </left>
      <right style="medium">
        <color theme="1"/>
      </right>
      <top style="medium">
        <color theme="1"/>
      </top>
      <bottom/>
      <diagonal/>
    </border>
    <border>
      <left style="thin">
        <color theme="1"/>
      </left>
      <right style="medium">
        <color theme="1"/>
      </right>
      <top style="medium">
        <color theme="1"/>
      </top>
      <bottom style="medium">
        <color theme="1"/>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style="medium">
        <color theme="4"/>
      </left>
      <right style="thin">
        <color indexed="64"/>
      </right>
      <top/>
      <bottom style="medium">
        <color indexed="64"/>
      </bottom>
      <diagonal/>
    </border>
    <border>
      <left style="medium">
        <color theme="9"/>
      </left>
      <right style="thin">
        <color indexed="64"/>
      </right>
      <top/>
      <bottom style="medium">
        <color indexed="64"/>
      </bottom>
      <diagonal/>
    </border>
    <border>
      <left style="medium">
        <color theme="7"/>
      </left>
      <right style="thin">
        <color indexed="64"/>
      </right>
      <top/>
      <bottom style="medium">
        <color indexed="64"/>
      </bottom>
      <diagonal/>
    </border>
    <border>
      <left style="thin">
        <color indexed="64"/>
      </left>
      <right style="medium">
        <color theme="7"/>
      </right>
      <top/>
      <bottom style="medium">
        <color indexed="64"/>
      </bottom>
      <diagonal/>
    </border>
    <border>
      <left style="medium">
        <color theme="9"/>
      </left>
      <right/>
      <top/>
      <bottom style="medium">
        <color indexed="64"/>
      </bottom>
      <diagonal/>
    </border>
    <border>
      <left style="medium">
        <color rgb="FF00B050"/>
      </left>
      <right style="thin">
        <color indexed="64"/>
      </right>
      <top/>
      <bottom style="medium">
        <color indexed="64"/>
      </bottom>
      <diagonal/>
    </border>
    <border>
      <left style="thin">
        <color indexed="64"/>
      </left>
      <right style="medium">
        <color rgb="FF00B050"/>
      </right>
      <top/>
      <bottom style="medium">
        <color indexed="64"/>
      </bottom>
      <diagonal/>
    </border>
    <border>
      <left/>
      <right/>
      <top style="thin">
        <color theme="1"/>
      </top>
      <bottom style="medium">
        <color indexed="64"/>
      </bottom>
      <diagonal/>
    </border>
    <border>
      <left style="thin">
        <color theme="1"/>
      </left>
      <right style="medium">
        <color theme="1"/>
      </right>
      <top/>
      <bottom style="medium">
        <color theme="1"/>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right/>
      <top style="thin">
        <color theme="1"/>
      </top>
      <bottom/>
      <diagonal/>
    </border>
    <border>
      <left style="medium">
        <color indexed="64"/>
      </left>
      <right/>
      <top style="thin">
        <color theme="1"/>
      </top>
      <bottom/>
      <diagonal/>
    </border>
    <border>
      <left style="medium">
        <color theme="4"/>
      </left>
      <right style="thin">
        <color indexed="64"/>
      </right>
      <top style="thin">
        <color indexed="64"/>
      </top>
      <bottom/>
      <diagonal/>
    </border>
    <border>
      <left style="medium">
        <color theme="9"/>
      </left>
      <right style="thin">
        <color indexed="64"/>
      </right>
      <top style="thin">
        <color indexed="64"/>
      </top>
      <bottom/>
      <diagonal/>
    </border>
    <border>
      <left style="medium">
        <color theme="7"/>
      </left>
      <right style="thin">
        <color indexed="64"/>
      </right>
      <top style="thin">
        <color indexed="64"/>
      </top>
      <bottom/>
      <diagonal/>
    </border>
    <border>
      <left style="thin">
        <color indexed="64"/>
      </left>
      <right style="medium">
        <color theme="7"/>
      </right>
      <top style="thin">
        <color indexed="64"/>
      </top>
      <bottom/>
      <diagonal/>
    </border>
    <border>
      <left style="medium">
        <color indexed="64"/>
      </left>
      <right style="thick">
        <color indexed="64"/>
      </right>
      <top/>
      <bottom style="medium">
        <color indexed="64"/>
      </bottom>
      <diagonal/>
    </border>
    <border>
      <left style="medium">
        <color theme="9"/>
      </left>
      <right style="thin">
        <color indexed="64"/>
      </right>
      <top style="medium">
        <color indexed="64"/>
      </top>
      <bottom style="thin">
        <color indexed="64"/>
      </bottom>
      <diagonal/>
    </border>
    <border>
      <left style="thin">
        <color indexed="64"/>
      </left>
      <right style="medium">
        <color theme="7"/>
      </right>
      <top style="medium">
        <color indexed="64"/>
      </top>
      <bottom style="thin">
        <color indexed="64"/>
      </bottom>
      <diagonal/>
    </border>
    <border>
      <left style="medium">
        <color theme="4"/>
      </left>
      <right style="thin">
        <color indexed="64"/>
      </right>
      <top style="medium">
        <color indexed="64"/>
      </top>
      <bottom style="thin">
        <color indexed="64"/>
      </bottom>
      <diagonal/>
    </border>
    <border>
      <left style="medium">
        <color theme="7"/>
      </left>
      <right style="thin">
        <color indexed="64"/>
      </right>
      <top style="medium">
        <color indexed="64"/>
      </top>
      <bottom style="thin">
        <color indexed="64"/>
      </bottom>
      <diagonal/>
    </border>
    <border>
      <left style="medium">
        <color theme="9"/>
      </left>
      <right/>
      <top style="medium">
        <color indexed="64"/>
      </top>
      <bottom style="thin">
        <color theme="1"/>
      </bottom>
      <diagonal/>
    </border>
    <border>
      <left style="medium">
        <color rgb="FF00B050"/>
      </left>
      <right style="thin">
        <color indexed="64"/>
      </right>
      <top style="medium">
        <color indexed="64"/>
      </top>
      <bottom style="thin">
        <color indexed="64"/>
      </bottom>
      <diagonal/>
    </border>
    <border>
      <left style="thin">
        <color indexed="64"/>
      </left>
      <right style="medium">
        <color rgb="FF00B050"/>
      </right>
      <top style="medium">
        <color indexed="64"/>
      </top>
      <bottom style="thin">
        <color indexed="64"/>
      </bottom>
      <diagonal/>
    </border>
    <border>
      <left style="medium">
        <color rgb="FF00B050"/>
      </left>
      <right style="thin">
        <color indexed="64"/>
      </right>
      <top style="thin">
        <color indexed="64"/>
      </top>
      <bottom style="medium">
        <color indexed="64"/>
      </bottom>
      <diagonal/>
    </border>
    <border>
      <left style="thin">
        <color indexed="64"/>
      </left>
      <right style="medium">
        <color rgb="FF00B050"/>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theme="1"/>
      </left>
      <right/>
      <top style="thin">
        <color theme="1"/>
      </top>
      <bottom style="thin">
        <color theme="1"/>
      </bottom>
      <diagonal/>
    </border>
    <border>
      <left style="thin">
        <color theme="1"/>
      </left>
      <right/>
      <top style="thin">
        <color theme="1"/>
      </top>
      <bottom style="medium">
        <color theme="1"/>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theme="1"/>
      </top>
      <bottom style="thin">
        <color theme="1"/>
      </bottom>
      <diagonal/>
    </border>
    <border>
      <left style="medium">
        <color indexed="64"/>
      </left>
      <right style="thin">
        <color theme="1"/>
      </right>
      <top style="thin">
        <color theme="1"/>
      </top>
      <bottom style="medium">
        <color theme="1"/>
      </bottom>
      <diagonal/>
    </border>
    <border>
      <left/>
      <right style="medium">
        <color indexed="64"/>
      </right>
      <top style="thin">
        <color theme="1"/>
      </top>
      <bottom style="medium">
        <color theme="1"/>
      </bottom>
      <diagonal/>
    </border>
    <border>
      <left style="medium">
        <color indexed="64"/>
      </left>
      <right style="thin">
        <color theme="1"/>
      </right>
      <top style="medium">
        <color theme="1"/>
      </top>
      <bottom style="medium">
        <color indexed="64"/>
      </bottom>
      <diagonal/>
    </border>
    <border>
      <left style="thin">
        <color theme="1"/>
      </left>
      <right style="thin">
        <color theme="1"/>
      </right>
      <top style="medium">
        <color theme="1"/>
      </top>
      <bottom style="medium">
        <color indexed="64"/>
      </bottom>
      <diagonal/>
    </border>
    <border>
      <left style="thin">
        <color theme="1"/>
      </left>
      <right/>
      <top style="medium">
        <color theme="1"/>
      </top>
      <bottom style="medium">
        <color indexed="64"/>
      </bottom>
      <diagonal/>
    </border>
    <border>
      <left/>
      <right style="medium">
        <color indexed="64"/>
      </right>
      <top style="medium">
        <color theme="1"/>
      </top>
      <bottom style="medium">
        <color indexed="64"/>
      </bottom>
      <diagonal/>
    </border>
    <border>
      <left style="medium">
        <color indexed="64"/>
      </left>
      <right style="thin">
        <color theme="1"/>
      </right>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medium">
        <color indexed="64"/>
      </right>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diagonal/>
    </border>
    <border>
      <left style="medium">
        <color theme="1"/>
      </left>
      <right/>
      <top style="medium">
        <color theme="1"/>
      </top>
      <bottom style="medium">
        <color indexed="64"/>
      </bottom>
      <diagonal/>
    </border>
    <border>
      <left style="thin">
        <color indexed="64"/>
      </left>
      <right style="medium">
        <color indexed="64"/>
      </right>
      <top style="medium">
        <color theme="1"/>
      </top>
      <bottom style="medium">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rgb="FFF79646"/>
      </left>
      <right/>
      <top style="medium">
        <color rgb="FFF79646"/>
      </top>
      <bottom/>
      <diagonal/>
    </border>
    <border>
      <left/>
      <right/>
      <top style="medium">
        <color rgb="FFF79646"/>
      </top>
      <bottom/>
      <diagonal/>
    </border>
    <border>
      <left style="medium">
        <color rgb="FFF79646"/>
      </left>
      <right/>
      <top/>
      <bottom/>
      <diagonal/>
    </border>
    <border>
      <left/>
      <right style="medium">
        <color rgb="FFF79646"/>
      </right>
      <top/>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rgb="FFF79646"/>
      </left>
      <right/>
      <top/>
      <bottom style="medium">
        <color rgb="FFF79646"/>
      </bottom>
      <diagonal/>
    </border>
    <border>
      <left/>
      <right/>
      <top/>
      <bottom style="medium">
        <color rgb="FFF79646"/>
      </bottom>
      <diagonal/>
    </border>
    <border>
      <left/>
      <right style="medium">
        <color rgb="FFF79646"/>
      </right>
      <top/>
      <bottom style="medium">
        <color rgb="FFF79646"/>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rgb="FFF79646"/>
      </left>
      <right/>
      <top/>
      <bottom style="medium">
        <color indexed="64"/>
      </bottom>
      <diagonal/>
    </border>
    <border>
      <left style="thin">
        <color indexed="64"/>
      </left>
      <right style="medium">
        <color rgb="FFF79646"/>
      </right>
      <top/>
      <bottom style="medium">
        <color indexed="64"/>
      </bottom>
      <diagonal/>
    </border>
  </borders>
  <cellStyleXfs count="103">
    <xf numFmtId="0" fontId="0" fillId="0" borderId="0"/>
    <xf numFmtId="9" fontId="3" fillId="0" borderId="0" applyFont="0" applyFill="0" applyBorder="0" applyAlignment="0" applyProtection="0"/>
    <xf numFmtId="0" fontId="5" fillId="0" borderId="0"/>
    <xf numFmtId="166"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6" fontId="6" fillId="0" borderId="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0" fontId="26" fillId="0" borderId="0"/>
    <xf numFmtId="0" fontId="26" fillId="0" borderId="38"/>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38"/>
    <xf numFmtId="0" fontId="26" fillId="0" borderId="0"/>
    <xf numFmtId="0" fontId="26" fillId="0" borderId="0"/>
    <xf numFmtId="0" fontId="26" fillId="0" borderId="0"/>
    <xf numFmtId="0" fontId="26" fillId="18" borderId="38"/>
    <xf numFmtId="0" fontId="26" fillId="0" borderId="0"/>
    <xf numFmtId="0" fontId="26" fillId="19" borderId="38"/>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38"/>
    <xf numFmtId="170"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38"/>
    <xf numFmtId="0" fontId="26" fillId="0" borderId="0"/>
    <xf numFmtId="0" fontId="26" fillId="0" borderId="0"/>
    <xf numFmtId="0" fontId="26" fillId="20" borderId="38"/>
    <xf numFmtId="0" fontId="26" fillId="0" borderId="0"/>
    <xf numFmtId="169" fontId="26" fillId="13" borderId="38">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39"/>
    <xf numFmtId="0" fontId="38" fillId="0" borderId="0"/>
    <xf numFmtId="171" fontId="39" fillId="0" borderId="0"/>
    <xf numFmtId="0" fontId="40" fillId="0" borderId="0"/>
    <xf numFmtId="0" fontId="27" fillId="0" borderId="39"/>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9"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39"/>
    <xf numFmtId="0" fontId="26" fillId="0" borderId="0"/>
    <xf numFmtId="0" fontId="26" fillId="18" borderId="38">
      <alignment horizontal="center" vertical="center"/>
    </xf>
    <xf numFmtId="0" fontId="45" fillId="17" borderId="40"/>
    <xf numFmtId="0" fontId="45" fillId="17" borderId="41"/>
    <xf numFmtId="0" fontId="27" fillId="14" borderId="42"/>
    <xf numFmtId="0" fontId="26" fillId="0" borderId="0"/>
    <xf numFmtId="0" fontId="26" fillId="0" borderId="0"/>
    <xf numFmtId="0" fontId="26" fillId="0" borderId="0"/>
    <xf numFmtId="166" fontId="3" fillId="0" borderId="0" applyFont="0" applyFill="0" applyBorder="0" applyAlignment="0" applyProtection="0"/>
    <xf numFmtId="0" fontId="6" fillId="0" borderId="0"/>
  </cellStyleXfs>
  <cellXfs count="1012">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8" fontId="4" fillId="0" borderId="1" xfId="0" applyNumberFormat="1" applyFont="1" applyBorder="1" applyAlignment="1" applyProtection="1">
      <alignment horizontal="center" vertical="center" wrapText="1"/>
      <protection locked="0"/>
    </xf>
    <xf numFmtId="168" fontId="4" fillId="0" borderId="53" xfId="0" applyNumberFormat="1" applyFont="1" applyBorder="1" applyAlignment="1" applyProtection="1">
      <alignment horizontal="center" vertical="center"/>
      <protection locked="0"/>
    </xf>
    <xf numFmtId="168" fontId="4" fillId="0" borderId="56" xfId="0" applyNumberFormat="1" applyFont="1" applyBorder="1" applyAlignment="1" applyProtection="1">
      <alignment horizontal="center" vertical="center" wrapText="1"/>
      <protection locked="0"/>
    </xf>
    <xf numFmtId="168" fontId="4" fillId="0" borderId="59" xfId="0" applyNumberFormat="1" applyFont="1" applyBorder="1" applyAlignment="1" applyProtection="1">
      <alignment horizontal="center" vertical="center" wrapText="1"/>
      <protection locked="0"/>
    </xf>
    <xf numFmtId="1" fontId="0" fillId="6" borderId="2" xfId="0" applyNumberFormat="1" applyFill="1" applyBorder="1" applyAlignment="1" applyProtection="1">
      <alignment horizontal="center" vertical="center" wrapText="1"/>
      <protection locked="0"/>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6" borderId="52" xfId="0" applyFont="1" applyFill="1" applyBorder="1" applyAlignment="1" applyProtection="1">
      <alignment horizontal="center" vertical="center" wrapText="1"/>
      <protection locked="0"/>
    </xf>
    <xf numFmtId="0" fontId="4" fillId="4" borderId="16" xfId="0" applyFont="1" applyFill="1" applyBorder="1" applyAlignment="1">
      <alignment horizontal="center" vertical="center" wrapText="1"/>
    </xf>
    <xf numFmtId="0" fontId="47" fillId="9" borderId="14" xfId="0" applyFont="1" applyFill="1" applyBorder="1" applyAlignment="1">
      <alignment horizontal="center" vertical="center" wrapText="1"/>
    </xf>
    <xf numFmtId="168" fontId="4" fillId="4" borderId="1" xfId="0" applyNumberFormat="1" applyFont="1" applyFill="1" applyBorder="1" applyAlignment="1">
      <alignment horizontal="center" vertical="center" wrapText="1"/>
    </xf>
    <xf numFmtId="168" fontId="4" fillId="4" borderId="15" xfId="0" applyNumberFormat="1" applyFont="1" applyFill="1" applyBorder="1" applyAlignment="1">
      <alignment horizontal="center" vertical="center"/>
    </xf>
    <xf numFmtId="0" fontId="4" fillId="6" borderId="14" xfId="102" applyFont="1" applyFill="1" applyBorder="1" applyAlignment="1" applyProtection="1">
      <alignment horizontal="center" vertical="center" wrapText="1"/>
      <protection locked="0"/>
    </xf>
    <xf numFmtId="1" fontId="0" fillId="6" borderId="1" xfId="0" applyNumberFormat="1" applyFill="1" applyBorder="1" applyAlignment="1" applyProtection="1">
      <alignment horizontal="center" vertical="center" wrapText="1"/>
      <protection locked="0"/>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47" fillId="9" borderId="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53" xfId="0" applyFont="1" applyFill="1" applyBorder="1" applyAlignment="1">
      <alignment horizontal="center" vertical="center" wrapText="1"/>
    </xf>
    <xf numFmtId="0" fontId="13" fillId="9" borderId="56" xfId="0" applyFont="1" applyFill="1" applyBorder="1" applyAlignment="1">
      <alignment horizontal="center" vertical="center" wrapText="1"/>
    </xf>
    <xf numFmtId="0" fontId="13" fillId="9" borderId="59" xfId="0" applyFont="1" applyFill="1" applyBorder="1" applyAlignment="1">
      <alignment horizontal="center" vertical="center" wrapText="1"/>
    </xf>
    <xf numFmtId="0" fontId="13" fillId="9" borderId="60" xfId="0" applyFont="1" applyFill="1" applyBorder="1" applyAlignment="1">
      <alignment horizontal="center" vertical="center" wrapText="1"/>
    </xf>
    <xf numFmtId="0" fontId="13" fillId="0" borderId="0" xfId="0" applyFont="1"/>
    <xf numFmtId="168" fontId="4" fillId="4" borderId="2" xfId="0" applyNumberFormat="1" applyFont="1" applyFill="1" applyBorder="1" applyAlignment="1">
      <alignment horizontal="center" vertical="center" wrapText="1"/>
    </xf>
    <xf numFmtId="168" fontId="0" fillId="4" borderId="60" xfId="0" applyNumberFormat="1" applyFill="1" applyBorder="1" applyAlignment="1">
      <alignment horizontal="center" vertical="center"/>
    </xf>
    <xf numFmtId="0" fontId="4" fillId="4" borderId="3" xfId="0" applyFont="1" applyFill="1" applyBorder="1" applyAlignment="1">
      <alignment horizontal="center" vertical="center" wrapText="1"/>
    </xf>
    <xf numFmtId="168" fontId="4" fillId="4" borderId="53" xfId="0" applyNumberFormat="1" applyFont="1" applyFill="1" applyBorder="1" applyAlignment="1">
      <alignment horizontal="center" vertical="center" wrapText="1"/>
    </xf>
    <xf numFmtId="168" fontId="4" fillId="4" borderId="56" xfId="0" applyNumberFormat="1" applyFont="1" applyFill="1" applyBorder="1" applyAlignment="1">
      <alignment horizontal="center" vertical="center" wrapText="1"/>
    </xf>
    <xf numFmtId="168" fontId="4" fillId="4" borderId="59" xfId="0" applyNumberFormat="1" applyFont="1" applyFill="1" applyBorder="1" applyAlignment="1">
      <alignment horizontal="center" vertical="center" wrapText="1"/>
    </xf>
    <xf numFmtId="168" fontId="4" fillId="4" borderId="60" xfId="0" applyNumberFormat="1" applyFont="1" applyFill="1" applyBorder="1" applyAlignment="1">
      <alignment horizontal="center" vertical="center" wrapText="1"/>
    </xf>
    <xf numFmtId="168"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168" fontId="4" fillId="4" borderId="58" xfId="0" applyNumberFormat="1" applyFont="1" applyFill="1" applyBorder="1" applyAlignment="1">
      <alignment horizontal="center" vertical="center" wrapText="1"/>
    </xf>
    <xf numFmtId="168" fontId="4" fillId="4" borderId="62" xfId="0" applyNumberFormat="1" applyFont="1" applyFill="1" applyBorder="1" applyAlignment="1">
      <alignment horizontal="center" vertical="center" wrapText="1"/>
    </xf>
    <xf numFmtId="168" fontId="4" fillId="4" borderId="54" xfId="0" applyNumberFormat="1" applyFont="1" applyFill="1" applyBorder="1" applyAlignment="1">
      <alignment horizontal="center" vertical="center" wrapText="1"/>
    </xf>
    <xf numFmtId="168" fontId="4" fillId="4" borderId="55" xfId="0" applyNumberFormat="1" applyFont="1" applyFill="1" applyBorder="1" applyAlignment="1">
      <alignment horizontal="center" vertical="center" wrapText="1"/>
    </xf>
    <xf numFmtId="2" fontId="4" fillId="4" borderId="55" xfId="0" applyNumberFormat="1" applyFont="1" applyFill="1" applyBorder="1" applyAlignment="1">
      <alignment horizontal="center" vertical="center" wrapText="1"/>
    </xf>
    <xf numFmtId="168" fontId="4" fillId="4" borderId="57" xfId="0" applyNumberFormat="1" applyFont="1" applyFill="1" applyBorder="1" applyAlignment="1">
      <alignment horizontal="center" vertical="center" wrapText="1"/>
    </xf>
    <xf numFmtId="2" fontId="4" fillId="4" borderId="58" xfId="0" applyNumberFormat="1" applyFont="1" applyFill="1" applyBorder="1" applyAlignment="1">
      <alignment horizontal="center" vertical="center" wrapText="1"/>
    </xf>
    <xf numFmtId="168" fontId="4" fillId="4" borderId="61" xfId="0" applyNumberFormat="1" applyFont="1" applyFill="1" applyBorder="1" applyAlignment="1">
      <alignment horizontal="center" vertical="center" wrapText="1"/>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4" fillId="0" borderId="1" xfId="0" applyFont="1" applyBorder="1"/>
    <xf numFmtId="168" fontId="4" fillId="6" borderId="1" xfId="102" applyNumberFormat="1"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47" fillId="10" borderId="15" xfId="0" applyFont="1" applyFill="1" applyBorder="1" applyAlignment="1">
      <alignment horizontal="center" vertical="center" wrapText="1"/>
    </xf>
    <xf numFmtId="0" fontId="0" fillId="8" borderId="16" xfId="0" applyFill="1" applyBorder="1" applyAlignment="1">
      <alignment horizontal="center" vertical="center"/>
    </xf>
    <xf numFmtId="168" fontId="46" fillId="2" borderId="48" xfId="0" applyNumberFormat="1" applyFont="1" applyFill="1" applyBorder="1" applyAlignment="1">
      <alignment vertical="center"/>
    </xf>
    <xf numFmtId="0" fontId="4" fillId="6" borderId="74" xfId="102" applyFont="1" applyFill="1" applyBorder="1" applyAlignment="1" applyProtection="1">
      <alignment horizontal="center" vertical="center" wrapText="1"/>
      <protection locked="0"/>
    </xf>
    <xf numFmtId="168" fontId="47" fillId="4" borderId="1" xfId="0" applyNumberFormat="1" applyFont="1" applyFill="1" applyBorder="1" applyAlignment="1">
      <alignment horizontal="center" vertical="center"/>
    </xf>
    <xf numFmtId="168" fontId="47" fillId="4" borderId="1" xfId="0" applyNumberFormat="1" applyFont="1" applyFill="1" applyBorder="1" applyAlignment="1">
      <alignment horizontal="center" vertical="center" wrapText="1"/>
    </xf>
    <xf numFmtId="168" fontId="47" fillId="4" borderId="68" xfId="0" applyNumberFormat="1" applyFont="1" applyFill="1" applyBorder="1" applyAlignment="1">
      <alignment horizontal="center" vertical="center"/>
    </xf>
    <xf numFmtId="168" fontId="2" fillId="4" borderId="69" xfId="0" applyNumberFormat="1" applyFont="1" applyFill="1" applyBorder="1" applyAlignment="1">
      <alignment horizontal="center" vertical="center"/>
    </xf>
    <xf numFmtId="0" fontId="56" fillId="0" borderId="0" xfId="0" applyFont="1" applyAlignment="1">
      <alignment horizontal="left" vertical="center" wrapText="1"/>
    </xf>
    <xf numFmtId="0" fontId="57"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9" fillId="0" borderId="0" xfId="0" applyFont="1" applyAlignment="1">
      <alignment horizontal="center" vertical="center" wrapText="1"/>
    </xf>
    <xf numFmtId="0" fontId="60" fillId="0" borderId="88" xfId="0" applyFont="1" applyBorder="1" applyAlignment="1">
      <alignment vertical="center" wrapText="1"/>
    </xf>
    <xf numFmtId="0" fontId="60" fillId="0" borderId="0" xfId="0" applyFont="1" applyAlignment="1">
      <alignment vertical="center" wrapText="1"/>
    </xf>
    <xf numFmtId="0" fontId="60" fillId="0" borderId="89" xfId="0" applyFont="1" applyBorder="1" applyAlignment="1">
      <alignment vertical="center" wrapText="1"/>
    </xf>
    <xf numFmtId="9" fontId="57" fillId="0" borderId="0" xfId="1" applyFont="1" applyAlignment="1">
      <alignment horizontal="center" vertical="center" wrapText="1"/>
    </xf>
    <xf numFmtId="9" fontId="0" fillId="0" borderId="0" xfId="1" applyFont="1" applyAlignment="1">
      <alignment vertical="center" wrapText="1"/>
    </xf>
    <xf numFmtId="9" fontId="59" fillId="0" borderId="0" xfId="1" applyFont="1" applyAlignment="1">
      <alignment horizontal="center" vertical="center" wrapText="1"/>
    </xf>
    <xf numFmtId="9" fontId="60"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8"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2" fillId="6" borderId="0" xfId="0" applyFont="1" applyFill="1" applyAlignment="1">
      <alignment horizontal="center" vertical="center" wrapText="1"/>
    </xf>
    <xf numFmtId="0" fontId="62" fillId="6" borderId="0" xfId="0" applyFont="1" applyFill="1" applyAlignment="1">
      <alignment vertical="center" wrapText="1"/>
    </xf>
    <xf numFmtId="168" fontId="62" fillId="6" borderId="0" xfId="101" applyNumberFormat="1" applyFont="1" applyFill="1" applyBorder="1" applyAlignment="1">
      <alignment horizontal="center" vertical="center" wrapText="1"/>
    </xf>
    <xf numFmtId="168" fontId="62" fillId="6" borderId="0" xfId="0" applyNumberFormat="1" applyFont="1" applyFill="1" applyAlignment="1">
      <alignment horizontal="center" vertical="center" wrapText="1"/>
    </xf>
    <xf numFmtId="168"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0" fontId="63" fillId="4" borderId="50" xfId="0" applyFont="1" applyFill="1" applyBorder="1" applyAlignment="1">
      <alignment horizontal="center" vertical="center" wrapText="1"/>
    </xf>
    <xf numFmtId="9" fontId="63" fillId="4" borderId="50" xfId="1" applyFont="1" applyFill="1" applyBorder="1" applyAlignment="1">
      <alignment horizontal="center" vertical="center" wrapText="1"/>
    </xf>
    <xf numFmtId="0" fontId="63" fillId="4" borderId="91" xfId="0" applyFont="1" applyFill="1" applyBorder="1" applyAlignment="1">
      <alignment horizontal="center" vertical="center" wrapText="1"/>
    </xf>
    <xf numFmtId="9" fontId="63" fillId="4" borderId="91" xfId="1" applyFont="1" applyFill="1" applyBorder="1" applyAlignment="1">
      <alignment horizontal="center" vertical="center" wrapText="1"/>
    </xf>
    <xf numFmtId="0" fontId="63"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5"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9" fillId="0" borderId="22" xfId="0" applyFont="1" applyBorder="1" applyAlignment="1">
      <alignment vertical="center"/>
    </xf>
    <xf numFmtId="0" fontId="69" fillId="0" borderId="4" xfId="0" applyFont="1" applyBorder="1" applyAlignment="1">
      <alignment vertical="center"/>
    </xf>
    <xf numFmtId="0" fontId="0" fillId="6" borderId="0" xfId="0" applyFill="1" applyAlignment="1">
      <alignment vertical="center"/>
    </xf>
    <xf numFmtId="0" fontId="69" fillId="6" borderId="0" xfId="0" applyFont="1" applyFill="1" applyAlignment="1">
      <alignment vertical="center"/>
    </xf>
    <xf numFmtId="0" fontId="19" fillId="6" borderId="0" xfId="0" applyFont="1" applyFill="1" applyAlignment="1">
      <alignment horizontal="center" vertical="center" wrapText="1"/>
    </xf>
    <xf numFmtId="0" fontId="55"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0" fillId="8" borderId="27" xfId="0" applyFill="1" applyBorder="1" applyAlignment="1">
      <alignment horizontal="center" vertical="center"/>
    </xf>
    <xf numFmtId="0" fontId="4" fillId="0" borderId="28" xfId="0" applyFont="1" applyBorder="1" applyAlignment="1" applyProtection="1">
      <alignment horizontal="center" vertical="center" wrapText="1"/>
      <protection locked="0"/>
    </xf>
    <xf numFmtId="168" fontId="4" fillId="0" borderId="16" xfId="0" applyNumberFormat="1" applyFont="1" applyBorder="1" applyAlignment="1" applyProtection="1">
      <alignment horizontal="center" vertical="center"/>
      <protection locked="0"/>
    </xf>
    <xf numFmtId="168" fontId="0" fillId="4" borderId="15" xfId="0" applyNumberFormat="1" applyFill="1" applyBorder="1" applyAlignment="1">
      <alignment horizontal="center" vertical="center"/>
    </xf>
    <xf numFmtId="168" fontId="4" fillId="0" borderId="27" xfId="0" applyNumberFormat="1" applyFont="1" applyBorder="1" applyAlignment="1" applyProtection="1">
      <alignment horizontal="center" vertical="center"/>
      <protection locked="0"/>
    </xf>
    <xf numFmtId="168" fontId="4" fillId="0" borderId="28" xfId="0" applyNumberFormat="1" applyFont="1" applyBorder="1" applyAlignment="1" applyProtection="1">
      <alignment horizontal="center" vertical="center" wrapText="1"/>
      <protection locked="0"/>
    </xf>
    <xf numFmtId="168" fontId="4" fillId="4" borderId="97" xfId="0" applyNumberFormat="1" applyFont="1" applyFill="1" applyBorder="1" applyAlignment="1">
      <alignment horizontal="center" vertical="center" wrapText="1"/>
    </xf>
    <xf numFmtId="168" fontId="4" fillId="0" borderId="98" xfId="0" applyNumberFormat="1" applyFont="1" applyBorder="1" applyAlignment="1" applyProtection="1">
      <alignment horizontal="center" vertical="center" wrapText="1"/>
      <protection locked="0"/>
    </xf>
    <xf numFmtId="168" fontId="4" fillId="4" borderId="28" xfId="0" applyNumberFormat="1" applyFont="1" applyFill="1" applyBorder="1" applyAlignment="1">
      <alignment horizontal="center" vertical="center" wrapText="1"/>
    </xf>
    <xf numFmtId="168" fontId="4" fillId="0" borderId="99" xfId="0" applyNumberFormat="1" applyFont="1" applyBorder="1" applyAlignment="1" applyProtection="1">
      <alignment horizontal="center" vertical="center" wrapText="1"/>
      <protection locked="0"/>
    </xf>
    <xf numFmtId="168" fontId="4" fillId="4" borderId="29" xfId="0" applyNumberFormat="1" applyFont="1" applyFill="1" applyBorder="1" applyAlignment="1">
      <alignment horizontal="center" vertical="center" wrapText="1"/>
    </xf>
    <xf numFmtId="168" fontId="47" fillId="4" borderId="9" xfId="0" applyNumberFormat="1" applyFont="1" applyFill="1" applyBorder="1" applyAlignment="1">
      <alignment horizontal="center" vertical="center"/>
    </xf>
    <xf numFmtId="0" fontId="4" fillId="0" borderId="77" xfId="0" applyFont="1" applyBorder="1" applyAlignment="1" applyProtection="1">
      <alignment horizontal="center" vertical="center"/>
      <protection locked="0"/>
    </xf>
    <xf numFmtId="0" fontId="4" fillId="0" borderId="78" xfId="0" applyFont="1" applyBorder="1" applyAlignment="1" applyProtection="1">
      <alignment horizontal="center" vertical="center"/>
      <protection locked="0"/>
    </xf>
    <xf numFmtId="168" fontId="2" fillId="4" borderId="2" xfId="0" applyNumberFormat="1" applyFont="1" applyFill="1" applyBorder="1" applyAlignment="1">
      <alignment horizontal="center" vertical="center"/>
    </xf>
    <xf numFmtId="0" fontId="2" fillId="0" borderId="77" xfId="0" applyFont="1" applyBorder="1" applyAlignment="1" applyProtection="1">
      <alignment horizontal="center" vertical="center" wrapText="1"/>
      <protection locked="0"/>
    </xf>
    <xf numFmtId="0" fontId="2" fillId="0" borderId="78" xfId="0" applyFont="1" applyBorder="1" applyAlignment="1" applyProtection="1">
      <alignment horizontal="center" vertical="center" wrapText="1"/>
      <protection locked="0"/>
    </xf>
    <xf numFmtId="0" fontId="13" fillId="37" borderId="1" xfId="0" applyFont="1" applyFill="1" applyBorder="1" applyAlignment="1">
      <alignment horizontal="center" vertical="center" wrapText="1"/>
    </xf>
    <xf numFmtId="0" fontId="47" fillId="37" borderId="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4" fillId="8" borderId="30"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68" fontId="4" fillId="0" borderId="30" xfId="0" applyNumberFormat="1" applyFont="1" applyBorder="1" applyAlignment="1" applyProtection="1">
      <alignment horizontal="center" vertical="center"/>
      <protection locked="0"/>
    </xf>
    <xf numFmtId="168" fontId="4" fillId="0" borderId="14" xfId="0" applyNumberFormat="1" applyFont="1" applyBorder="1" applyAlignment="1" applyProtection="1">
      <alignment horizontal="center" vertical="center" wrapText="1"/>
      <protection locked="0"/>
    </xf>
    <xf numFmtId="168" fontId="4" fillId="4" borderId="5" xfId="0" applyNumberFormat="1" applyFont="1" applyFill="1" applyBorder="1" applyAlignment="1">
      <alignment horizontal="center" vertical="center" wrapText="1"/>
    </xf>
    <xf numFmtId="168" fontId="4" fillId="0" borderId="71" xfId="0" applyNumberFormat="1" applyFont="1" applyBorder="1" applyAlignment="1" applyProtection="1">
      <alignment horizontal="center" vertical="center" wrapText="1"/>
      <protection locked="0"/>
    </xf>
    <xf numFmtId="168" fontId="4" fillId="0" borderId="72" xfId="0" applyNumberFormat="1" applyFont="1" applyBorder="1" applyAlignment="1" applyProtection="1">
      <alignment horizontal="center" vertical="center" wrapText="1"/>
      <protection locked="0"/>
    </xf>
    <xf numFmtId="168" fontId="0" fillId="4" borderId="31" xfId="0" applyNumberFormat="1" applyFill="1" applyBorder="1" applyAlignment="1">
      <alignment horizontal="center" vertical="center"/>
    </xf>
    <xf numFmtId="0" fontId="4" fillId="0" borderId="101" xfId="0" applyFont="1" applyBorder="1" applyAlignment="1" applyProtection="1">
      <alignment horizontal="center" vertical="center"/>
      <protection locked="0"/>
    </xf>
    <xf numFmtId="168" fontId="47" fillId="4" borderId="24" xfId="0" applyNumberFormat="1" applyFont="1" applyFill="1" applyBorder="1" applyAlignment="1">
      <alignment horizontal="center" vertical="center"/>
    </xf>
    <xf numFmtId="168" fontId="47" fillId="4" borderId="14" xfId="0" applyNumberFormat="1" applyFont="1" applyFill="1" applyBorder="1" applyAlignment="1">
      <alignment horizontal="center" vertical="center"/>
    </xf>
    <xf numFmtId="168" fontId="2" fillId="4" borderId="5" xfId="0" applyNumberFormat="1" applyFont="1" applyFill="1" applyBorder="1" applyAlignment="1">
      <alignment horizontal="center" vertical="center"/>
    </xf>
    <xf numFmtId="0" fontId="2" fillId="0" borderId="101" xfId="0" applyFont="1" applyBorder="1" applyAlignment="1" applyProtection="1">
      <alignment horizontal="center" vertical="center" wrapText="1"/>
      <protection locked="0"/>
    </xf>
    <xf numFmtId="0" fontId="4" fillId="4" borderId="26" xfId="0" applyFont="1" applyFill="1" applyBorder="1" applyAlignment="1">
      <alignment horizontal="center" vertical="center" wrapText="1"/>
    </xf>
    <xf numFmtId="168" fontId="4" fillId="4" borderId="70" xfId="0" applyNumberFormat="1" applyFont="1" applyFill="1" applyBorder="1" applyAlignment="1">
      <alignment horizontal="center" vertical="center" wrapText="1"/>
    </xf>
    <xf numFmtId="168" fontId="4" fillId="4" borderId="14" xfId="0" applyNumberFormat="1" applyFont="1" applyFill="1" applyBorder="1" applyAlignment="1">
      <alignment horizontal="center" vertical="center" wrapText="1"/>
    </xf>
    <xf numFmtId="168" fontId="4" fillId="4" borderId="71" xfId="0" applyNumberFormat="1" applyFont="1" applyFill="1" applyBorder="1" applyAlignment="1">
      <alignment horizontal="center" vertical="center" wrapText="1"/>
    </xf>
    <xf numFmtId="168" fontId="4" fillId="4" borderId="72" xfId="0" applyNumberFormat="1" applyFont="1" applyFill="1" applyBorder="1" applyAlignment="1">
      <alignment horizontal="center" vertical="center" wrapText="1"/>
    </xf>
    <xf numFmtId="168" fontId="4" fillId="4" borderId="73" xfId="0" applyNumberFormat="1" applyFont="1" applyFill="1" applyBorder="1" applyAlignment="1">
      <alignment horizontal="center" vertical="center" wrapText="1"/>
    </xf>
    <xf numFmtId="0" fontId="0" fillId="0" borderId="14" xfId="0" applyBorder="1" applyAlignment="1">
      <alignment horizontal="center" vertical="center" wrapText="1"/>
    </xf>
    <xf numFmtId="168" fontId="4" fillId="4" borderId="14" xfId="0" applyNumberFormat="1" applyFont="1" applyFill="1" applyBorder="1" applyAlignment="1">
      <alignment horizontal="center" vertical="center"/>
    </xf>
    <xf numFmtId="168" fontId="47" fillId="4" borderId="14" xfId="0" applyNumberFormat="1" applyFont="1" applyFill="1" applyBorder="1" applyAlignment="1">
      <alignment horizontal="center" vertical="center" wrapText="1"/>
    </xf>
    <xf numFmtId="0" fontId="47" fillId="4" borderId="14" xfId="0" applyFont="1" applyFill="1" applyBorder="1" applyAlignment="1">
      <alignment horizontal="center" vertical="center" wrapText="1"/>
    </xf>
    <xf numFmtId="168" fontId="4" fillId="4" borderId="31" xfId="0" applyNumberFormat="1" applyFont="1" applyFill="1" applyBorder="1" applyAlignment="1">
      <alignment horizontal="center" vertical="center"/>
    </xf>
    <xf numFmtId="0" fontId="13" fillId="11" borderId="28" xfId="0" applyFont="1" applyFill="1" applyBorder="1" applyAlignment="1">
      <alignment horizontal="center" vertical="center" wrapText="1"/>
    </xf>
    <xf numFmtId="9" fontId="13" fillId="11" borderId="28" xfId="0" applyNumberFormat="1" applyFont="1" applyFill="1" applyBorder="1" applyAlignment="1">
      <alignment horizontal="center" vertical="center" wrapText="1"/>
    </xf>
    <xf numFmtId="0" fontId="4" fillId="11" borderId="28" xfId="0" applyFont="1" applyFill="1" applyBorder="1" applyAlignment="1">
      <alignment horizontal="center" vertical="center" wrapText="1"/>
    </xf>
    <xf numFmtId="1" fontId="13" fillId="11" borderId="28" xfId="0" applyNumberFormat="1" applyFont="1" applyFill="1" applyBorder="1" applyAlignment="1">
      <alignment horizontal="center" vertical="center" wrapText="1"/>
    </xf>
    <xf numFmtId="2" fontId="13" fillId="11" borderId="28" xfId="0" applyNumberFormat="1" applyFont="1" applyFill="1" applyBorder="1" applyAlignment="1">
      <alignment horizontal="center" vertical="center" wrapText="1"/>
    </xf>
    <xf numFmtId="168" fontId="13" fillId="11" borderId="28" xfId="0" applyNumberFormat="1" applyFont="1" applyFill="1" applyBorder="1" applyAlignment="1">
      <alignment horizontal="center" vertical="center"/>
    </xf>
    <xf numFmtId="168" fontId="13" fillId="11" borderId="28" xfId="0" applyNumberFormat="1" applyFont="1" applyFill="1" applyBorder="1" applyAlignment="1">
      <alignment horizontal="center" vertical="center" wrapText="1"/>
    </xf>
    <xf numFmtId="168" fontId="4" fillId="11" borderId="28" xfId="0" applyNumberFormat="1" applyFont="1" applyFill="1" applyBorder="1" applyAlignment="1">
      <alignment horizontal="center" vertical="center" wrapText="1"/>
    </xf>
    <xf numFmtId="168" fontId="0" fillId="11" borderId="28" xfId="0" applyNumberFormat="1" applyFill="1" applyBorder="1" applyAlignment="1">
      <alignment horizontal="center" vertical="center"/>
    </xf>
    <xf numFmtId="168" fontId="9" fillId="11" borderId="28" xfId="0" applyNumberFormat="1" applyFont="1" applyFill="1" applyBorder="1" applyAlignment="1">
      <alignment horizontal="center" vertical="center"/>
    </xf>
    <xf numFmtId="168" fontId="46" fillId="11" borderId="28" xfId="0" applyNumberFormat="1" applyFont="1" applyFill="1" applyBorder="1" applyAlignment="1">
      <alignment horizontal="center" vertical="center"/>
    </xf>
    <xf numFmtId="0" fontId="4" fillId="11" borderId="43" xfId="0" applyFont="1" applyFill="1" applyBorder="1" applyAlignment="1">
      <alignment horizontal="center" vertical="center" wrapText="1"/>
    </xf>
    <xf numFmtId="10" fontId="4" fillId="11" borderId="28" xfId="0" applyNumberFormat="1" applyFont="1" applyFill="1" applyBorder="1" applyAlignment="1">
      <alignment horizontal="center" vertical="center" wrapText="1"/>
    </xf>
    <xf numFmtId="2" fontId="4" fillId="11" borderId="28" xfId="0" applyNumberFormat="1" applyFont="1" applyFill="1" applyBorder="1" applyAlignment="1">
      <alignment horizontal="center" vertical="center" wrapText="1"/>
    </xf>
    <xf numFmtId="0" fontId="4" fillId="11" borderId="47" xfId="0" applyFont="1" applyFill="1" applyBorder="1" applyAlignment="1">
      <alignment horizontal="center" vertical="center" wrapText="1"/>
    </xf>
    <xf numFmtId="168" fontId="4" fillId="11" borderId="102" xfId="0" applyNumberFormat="1" applyFont="1" applyFill="1" applyBorder="1" applyAlignment="1">
      <alignment horizontal="center" vertical="center" wrapText="1"/>
    </xf>
    <xf numFmtId="168" fontId="4" fillId="11" borderId="47" xfId="0" applyNumberFormat="1" applyFont="1" applyFill="1" applyBorder="1" applyAlignment="1">
      <alignment horizontal="center" vertical="center" wrapText="1"/>
    </xf>
    <xf numFmtId="168" fontId="4" fillId="11" borderId="98" xfId="0" applyNumberFormat="1" applyFont="1" applyFill="1" applyBorder="1" applyAlignment="1">
      <alignment horizontal="center" vertical="center" wrapText="1"/>
    </xf>
    <xf numFmtId="168" fontId="4" fillId="11" borderId="99" xfId="0" applyNumberFormat="1" applyFont="1" applyFill="1" applyBorder="1" applyAlignment="1">
      <alignment horizontal="center" vertical="center" wrapText="1"/>
    </xf>
    <xf numFmtId="168" fontId="4" fillId="11" borderId="103" xfId="0" applyNumberFormat="1" applyFont="1" applyFill="1" applyBorder="1" applyAlignment="1">
      <alignment horizontal="center" vertical="center" wrapText="1"/>
    </xf>
    <xf numFmtId="168" fontId="4" fillId="11" borderId="28" xfId="0" applyNumberFormat="1" applyFont="1" applyFill="1" applyBorder="1" applyAlignment="1">
      <alignment horizontal="center" vertical="center"/>
    </xf>
    <xf numFmtId="168" fontId="9" fillId="11" borderId="28" xfId="0" applyNumberFormat="1" applyFont="1" applyFill="1" applyBorder="1" applyAlignment="1">
      <alignment horizontal="center" vertical="center" wrapText="1"/>
    </xf>
    <xf numFmtId="0" fontId="47" fillId="11" borderId="28" xfId="0" applyFont="1" applyFill="1" applyBorder="1" applyAlignment="1">
      <alignment horizontal="center" vertical="center" wrapText="1"/>
    </xf>
    <xf numFmtId="168" fontId="4" fillId="11" borderId="29" xfId="0" applyNumberFormat="1" applyFont="1" applyFill="1" applyBorder="1" applyAlignment="1">
      <alignment horizontal="center" vertical="center"/>
    </xf>
    <xf numFmtId="0" fontId="47" fillId="11" borderId="67" xfId="0" applyFont="1" applyFill="1" applyBorder="1" applyAlignment="1">
      <alignment horizontal="center" vertical="center"/>
    </xf>
    <xf numFmtId="0" fontId="13" fillId="11" borderId="48" xfId="0" applyFont="1" applyFill="1" applyBorder="1" applyAlignment="1">
      <alignment horizontal="center" vertical="center" wrapText="1"/>
    </xf>
    <xf numFmtId="9" fontId="13" fillId="11" borderId="48" xfId="0" applyNumberFormat="1" applyFont="1" applyFill="1" applyBorder="1" applyAlignment="1">
      <alignment horizontal="center" vertical="center" wrapText="1"/>
    </xf>
    <xf numFmtId="49" fontId="4" fillId="11" borderId="48" xfId="0" applyNumberFormat="1" applyFont="1" applyFill="1" applyBorder="1" applyAlignment="1">
      <alignment horizontal="center" vertical="center" wrapText="1"/>
    </xf>
    <xf numFmtId="2" fontId="13" fillId="11" borderId="48" xfId="0" applyNumberFormat="1" applyFont="1" applyFill="1" applyBorder="1" applyAlignment="1">
      <alignment horizontal="center" vertical="center" wrapText="1"/>
    </xf>
    <xf numFmtId="1" fontId="13" fillId="11" borderId="76" xfId="0" applyNumberFormat="1" applyFont="1" applyFill="1" applyBorder="1" applyAlignment="1">
      <alignment horizontal="center" vertical="center" wrapText="1"/>
    </xf>
    <xf numFmtId="168" fontId="13" fillId="11" borderId="104" xfId="0" applyNumberFormat="1" applyFont="1" applyFill="1" applyBorder="1" applyAlignment="1">
      <alignment horizontal="center" vertical="center"/>
    </xf>
    <xf numFmtId="168" fontId="13" fillId="11" borderId="48" xfId="0" applyNumberFormat="1" applyFont="1" applyFill="1" applyBorder="1" applyAlignment="1">
      <alignment horizontal="center" vertical="center" wrapText="1"/>
    </xf>
    <xf numFmtId="168" fontId="13" fillId="11" borderId="76" xfId="0" applyNumberFormat="1" applyFont="1" applyFill="1" applyBorder="1" applyAlignment="1">
      <alignment horizontal="center" vertical="center" wrapText="1"/>
    </xf>
    <xf numFmtId="168" fontId="13" fillId="11" borderId="105" xfId="0" applyNumberFormat="1" applyFont="1" applyFill="1" applyBorder="1" applyAlignment="1">
      <alignment horizontal="center" vertical="center" wrapText="1"/>
    </xf>
    <xf numFmtId="168" fontId="13" fillId="11" borderId="106" xfId="0" applyNumberFormat="1" applyFont="1" applyFill="1" applyBorder="1" applyAlignment="1">
      <alignment horizontal="center" vertical="center" wrapText="1"/>
    </xf>
    <xf numFmtId="168" fontId="0" fillId="11" borderId="107" xfId="0" applyNumberFormat="1" applyFill="1" applyBorder="1" applyAlignment="1">
      <alignment horizontal="center" vertical="center"/>
    </xf>
    <xf numFmtId="0" fontId="4" fillId="11" borderId="108" xfId="0" applyFont="1" applyFill="1" applyBorder="1" applyAlignment="1">
      <alignment horizontal="center" vertical="center" wrapText="1"/>
    </xf>
    <xf numFmtId="168" fontId="9" fillId="11" borderId="109" xfId="0" applyNumberFormat="1" applyFont="1" applyFill="1" applyBorder="1" applyAlignment="1">
      <alignment horizontal="center" vertical="center"/>
    </xf>
    <xf numFmtId="168" fontId="46" fillId="11" borderId="110" xfId="0" applyNumberFormat="1" applyFont="1" applyFill="1" applyBorder="1" applyAlignment="1">
      <alignment horizontal="center" vertical="center"/>
    </xf>
    <xf numFmtId="168" fontId="13" fillId="11" borderId="23" xfId="0" applyNumberFormat="1" applyFont="1" applyFill="1" applyBorder="1" applyAlignment="1">
      <alignment horizontal="center" vertical="center"/>
    </xf>
    <xf numFmtId="0" fontId="16" fillId="0" borderId="0" xfId="0" applyFont="1" applyAlignment="1">
      <alignment vertical="center" wrapText="1"/>
    </xf>
    <xf numFmtId="20" fontId="23" fillId="29" borderId="95" xfId="0" applyNumberFormat="1" applyFont="1" applyFill="1" applyBorder="1" applyAlignment="1">
      <alignment horizontal="center" vertical="center" wrapText="1"/>
    </xf>
    <xf numFmtId="20" fontId="25" fillId="2" borderId="93" xfId="0" applyNumberFormat="1" applyFont="1" applyFill="1" applyBorder="1" applyAlignment="1" applyProtection="1">
      <alignment horizontal="right" vertical="center" wrapText="1"/>
      <protection hidden="1"/>
    </xf>
    <xf numFmtId="0" fontId="14" fillId="0" borderId="0" xfId="0" applyFont="1" applyAlignment="1">
      <alignment horizontal="center" vertical="center" wrapText="1"/>
    </xf>
    <xf numFmtId="0" fontId="65" fillId="0" borderId="0" xfId="0" applyFont="1" applyAlignment="1">
      <alignment vertical="center"/>
    </xf>
    <xf numFmtId="0" fontId="48" fillId="0" borderId="0" xfId="0" applyFont="1" applyAlignment="1">
      <alignment horizontal="center" vertical="center" wrapText="1"/>
    </xf>
    <xf numFmtId="0" fontId="52" fillId="0" borderId="0" xfId="0" applyFont="1" applyAlignment="1">
      <alignment horizontal="center" vertical="center" wrapText="1"/>
    </xf>
    <xf numFmtId="20" fontId="23" fillId="0" borderId="0" xfId="0" applyNumberFormat="1" applyFont="1" applyAlignment="1">
      <alignment vertical="center" wrapText="1"/>
    </xf>
    <xf numFmtId="168" fontId="0" fillId="0" borderId="0" xfId="0" applyNumberFormat="1"/>
    <xf numFmtId="168" fontId="65"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164" fontId="67" fillId="0" borderId="0" xfId="0" applyNumberFormat="1" applyFont="1" applyAlignment="1" applyProtection="1">
      <alignment vertical="center" wrapText="1"/>
      <protection hidden="1"/>
    </xf>
    <xf numFmtId="0" fontId="47" fillId="29" borderId="1" xfId="0" applyFont="1" applyFill="1" applyBorder="1" applyAlignment="1">
      <alignment horizontal="center" vertical="center" wrapText="1"/>
    </xf>
    <xf numFmtId="0" fontId="13" fillId="29" borderId="1"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13" fillId="29" borderId="15" xfId="0" applyFont="1" applyFill="1" applyBorder="1" applyAlignment="1">
      <alignment horizontal="center" vertical="center" wrapText="1"/>
    </xf>
    <xf numFmtId="166" fontId="24" fillId="4" borderId="50" xfId="101" applyFont="1" applyFill="1" applyBorder="1" applyAlignment="1">
      <alignment vertical="center" wrapText="1"/>
    </xf>
    <xf numFmtId="0" fontId="8" fillId="0" borderId="0" xfId="6" applyAlignment="1">
      <alignment vertical="center"/>
    </xf>
    <xf numFmtId="166" fontId="24" fillId="2" borderId="86" xfId="101" applyFont="1" applyFill="1" applyBorder="1" applyAlignment="1">
      <alignment horizontal="center" vertical="center" wrapText="1"/>
    </xf>
    <xf numFmtId="0" fontId="18" fillId="0" borderId="0" xfId="0" applyFont="1" applyAlignment="1">
      <alignment vertical="center" wrapText="1"/>
    </xf>
    <xf numFmtId="0" fontId="24" fillId="11" borderId="115" xfId="0" applyFont="1" applyFill="1" applyBorder="1" applyAlignment="1">
      <alignment vertical="center" wrapText="1"/>
    </xf>
    <xf numFmtId="0" fontId="78" fillId="11" borderId="115" xfId="0" applyFont="1" applyFill="1" applyBorder="1" applyAlignment="1">
      <alignment horizontal="right" vertical="center" wrapText="1"/>
    </xf>
    <xf numFmtId="0" fontId="25" fillId="2" borderId="93" xfId="0" applyFont="1" applyFill="1" applyBorder="1" applyAlignment="1" applyProtection="1">
      <alignment horizontal="right" vertical="center" wrapText="1"/>
      <protection hidden="1"/>
    </xf>
    <xf numFmtId="9" fontId="63" fillId="4" borderId="1" xfId="1" applyFont="1" applyFill="1" applyBorder="1" applyAlignment="1">
      <alignment horizontal="center" vertical="center" wrapText="1"/>
    </xf>
    <xf numFmtId="0" fontId="81" fillId="0" borderId="0" xfId="0" applyFont="1" applyAlignment="1">
      <alignment vertical="center"/>
    </xf>
    <xf numFmtId="20" fontId="23" fillId="10" borderId="16" xfId="0" applyNumberFormat="1" applyFont="1" applyFill="1" applyBorder="1" applyAlignment="1">
      <alignment horizontal="center" vertical="center" wrapText="1"/>
    </xf>
    <xf numFmtId="168" fontId="23" fillId="10" borderId="1" xfId="0" applyNumberFormat="1" applyFont="1" applyFill="1" applyBorder="1" applyAlignment="1">
      <alignment horizontal="center" vertical="center" wrapText="1"/>
    </xf>
    <xf numFmtId="168" fontId="24" fillId="4" borderId="90" xfId="0" applyNumberFormat="1" applyFont="1" applyFill="1" applyBorder="1" applyAlignment="1">
      <alignment horizontal="right" vertical="center" wrapText="1"/>
    </xf>
    <xf numFmtId="168" fontId="24" fillId="2" borderId="112" xfId="0" applyNumberFormat="1" applyFont="1" applyFill="1" applyBorder="1" applyAlignment="1">
      <alignment horizontal="right" vertical="center" wrapText="1"/>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164" fontId="89" fillId="0" borderId="0" xfId="0" applyNumberFormat="1" applyFont="1" applyAlignment="1" applyProtection="1">
      <alignment vertical="center" wrapText="1"/>
      <protection hidden="1"/>
    </xf>
    <xf numFmtId="164" fontId="88"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0" borderId="2" xfId="0"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0" fontId="4" fillId="8" borderId="48" xfId="0" applyFont="1" applyFill="1" applyBorder="1" applyAlignment="1">
      <alignment horizontal="center" vertical="center" wrapText="1"/>
    </xf>
    <xf numFmtId="0" fontId="4" fillId="8" borderId="65"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77" fillId="34" borderId="19" xfId="0" applyFont="1" applyFill="1" applyBorder="1" applyAlignment="1">
      <alignment horizontal="center" vertical="center" wrapText="1"/>
    </xf>
    <xf numFmtId="0" fontId="23" fillId="0" borderId="1" xfId="0" applyFont="1" applyBorder="1" applyAlignment="1" applyProtection="1">
      <alignment vertical="center"/>
      <protection locked="0"/>
    </xf>
    <xf numFmtId="9" fontId="24" fillId="4" borderId="116" xfId="1" applyFont="1" applyFill="1" applyBorder="1" applyAlignment="1">
      <alignment vertical="center" wrapText="1"/>
    </xf>
    <xf numFmtId="168" fontId="24" fillId="4" borderId="116" xfId="0" applyNumberFormat="1" applyFont="1" applyFill="1" applyBorder="1" applyAlignment="1">
      <alignment vertical="center" wrapText="1"/>
    </xf>
    <xf numFmtId="168" fontId="78" fillId="4" borderId="116" xfId="0" applyNumberFormat="1" applyFont="1" applyFill="1" applyBorder="1" applyAlignment="1">
      <alignment vertical="center" wrapText="1"/>
    </xf>
    <xf numFmtId="168" fontId="24" fillId="2" borderId="96" xfId="0" applyNumberFormat="1" applyFont="1" applyFill="1" applyBorder="1" applyAlignment="1">
      <alignment vertical="center" wrapText="1"/>
    </xf>
    <xf numFmtId="0" fontId="47" fillId="11" borderId="11" xfId="0" applyFont="1" applyFill="1" applyBorder="1" applyAlignment="1">
      <alignment horizontal="center" vertical="center" wrapText="1"/>
    </xf>
    <xf numFmtId="0" fontId="4" fillId="6" borderId="14" xfId="0" applyFont="1" applyFill="1" applyBorder="1" applyAlignment="1" applyProtection="1">
      <alignment horizontal="center" vertical="center" wrapText="1"/>
      <protection locked="0"/>
    </xf>
    <xf numFmtId="0" fontId="0" fillId="0" borderId="0" xfId="0" applyAlignment="1">
      <alignment horizontal="center" wrapText="1"/>
    </xf>
    <xf numFmtId="9" fontId="4" fillId="6" borderId="14" xfId="1" applyFont="1" applyFill="1" applyBorder="1" applyAlignment="1" applyProtection="1">
      <alignment horizontal="center" vertical="center" wrapText="1"/>
      <protection locked="0"/>
    </xf>
    <xf numFmtId="0" fontId="47" fillId="37" borderId="16" xfId="0" applyFont="1" applyFill="1" applyBorder="1" applyAlignment="1">
      <alignment horizontal="center" vertical="center" wrapText="1"/>
    </xf>
    <xf numFmtId="0" fontId="47" fillId="11" borderId="27" xfId="0" applyFont="1" applyFill="1" applyBorder="1" applyAlignment="1">
      <alignment horizontal="center" vertical="center"/>
    </xf>
    <xf numFmtId="0" fontId="2" fillId="2" borderId="123" xfId="0" applyFont="1" applyFill="1" applyBorder="1" applyAlignment="1">
      <alignment horizontal="right" vertical="center"/>
    </xf>
    <xf numFmtId="168" fontId="2" fillId="2" borderId="47" xfId="0" applyNumberFormat="1" applyFont="1" applyFill="1" applyBorder="1" applyAlignment="1">
      <alignment vertical="center"/>
    </xf>
    <xf numFmtId="168" fontId="2" fillId="2" borderId="33" xfId="0" applyNumberFormat="1" applyFont="1" applyFill="1" applyBorder="1" applyAlignment="1">
      <alignment vertical="center"/>
    </xf>
    <xf numFmtId="168" fontId="46" fillId="2" borderId="65" xfId="0" applyNumberFormat="1" applyFont="1" applyFill="1" applyBorder="1" applyAlignment="1">
      <alignment vertical="center"/>
    </xf>
    <xf numFmtId="49" fontId="13" fillId="11" borderId="29" xfId="0" applyNumberFormat="1" applyFont="1" applyFill="1" applyBorder="1" applyAlignment="1">
      <alignment horizontal="center" vertical="center" wrapText="1"/>
    </xf>
    <xf numFmtId="0" fontId="4" fillId="0" borderId="48" xfId="0" applyFont="1" applyBorder="1" applyAlignment="1" applyProtection="1">
      <alignment horizontal="center" vertical="center" wrapText="1"/>
      <protection locked="0"/>
    </xf>
    <xf numFmtId="9" fontId="4" fillId="0" borderId="48" xfId="1" applyFont="1" applyBorder="1" applyAlignment="1" applyProtection="1">
      <alignment horizontal="center" vertical="center" wrapText="1"/>
      <protection locked="0"/>
    </xf>
    <xf numFmtId="168" fontId="47" fillId="4" borderId="33" xfId="0" applyNumberFormat="1" applyFont="1" applyFill="1" applyBorder="1" applyAlignment="1">
      <alignment horizontal="center" vertical="center"/>
    </xf>
    <xf numFmtId="168" fontId="47" fillId="4" borderId="28" xfId="0" applyNumberFormat="1" applyFont="1" applyFill="1" applyBorder="1" applyAlignment="1">
      <alignment horizontal="center" vertical="center"/>
    </xf>
    <xf numFmtId="168" fontId="2" fillId="4" borderId="47" xfId="0" applyNumberFormat="1" applyFont="1" applyFill="1" applyBorder="1" applyAlignment="1">
      <alignment horizontal="center" vertical="center"/>
    </xf>
    <xf numFmtId="166" fontId="2" fillId="2" borderId="4" xfId="0" applyNumberFormat="1" applyFont="1" applyFill="1" applyBorder="1" applyAlignment="1">
      <alignment vertical="center"/>
    </xf>
    <xf numFmtId="166" fontId="2" fillId="2" borderId="122" xfId="0" applyNumberFormat="1" applyFont="1" applyFill="1" applyBorder="1" applyAlignment="1">
      <alignment vertical="center"/>
    </xf>
    <xf numFmtId="166" fontId="2" fillId="2" borderId="65" xfId="0" applyNumberFormat="1" applyFont="1" applyFill="1" applyBorder="1" applyAlignment="1">
      <alignment vertical="center"/>
    </xf>
    <xf numFmtId="0" fontId="4" fillId="11" borderId="124" xfId="0" applyFont="1" applyFill="1" applyBorder="1" applyAlignment="1">
      <alignment horizontal="center" vertical="center" wrapText="1"/>
    </xf>
    <xf numFmtId="9" fontId="4" fillId="11" borderId="11" xfId="0" applyNumberFormat="1" applyFont="1" applyFill="1" applyBorder="1" applyAlignment="1">
      <alignment horizontal="center" vertical="center" wrapText="1"/>
    </xf>
    <xf numFmtId="0" fontId="4" fillId="11" borderId="11" xfId="0" applyFont="1" applyFill="1" applyBorder="1" applyAlignment="1">
      <alignment horizontal="center" vertical="center" wrapText="1"/>
    </xf>
    <xf numFmtId="1" fontId="4" fillId="11" borderId="51" xfId="0" applyNumberFormat="1" applyFont="1" applyFill="1" applyBorder="1" applyAlignment="1">
      <alignment horizontal="center" vertical="center" wrapText="1"/>
    </xf>
    <xf numFmtId="1" fontId="4" fillId="4" borderId="1" xfId="0" applyNumberFormat="1" applyFont="1" applyFill="1" applyBorder="1" applyAlignment="1">
      <alignment horizontal="center" vertical="center" wrapText="1"/>
    </xf>
    <xf numFmtId="0" fontId="47" fillId="9" borderId="30" xfId="0" applyFont="1" applyFill="1" applyBorder="1" applyAlignment="1">
      <alignment horizontal="center" vertical="center" wrapText="1"/>
    </xf>
    <xf numFmtId="0" fontId="13" fillId="9" borderId="16" xfId="0" applyFont="1" applyFill="1" applyBorder="1" applyAlignment="1">
      <alignment horizontal="center" vertical="center" wrapText="1"/>
    </xf>
    <xf numFmtId="0" fontId="4" fillId="11" borderId="125" xfId="0" applyFont="1" applyFill="1" applyBorder="1" applyAlignment="1">
      <alignment horizontal="center" vertical="center" wrapText="1"/>
    </xf>
    <xf numFmtId="0" fontId="47" fillId="4" borderId="48" xfId="0" applyFont="1" applyFill="1" applyBorder="1" applyAlignment="1">
      <alignment horizontal="center" vertical="center" wrapText="1"/>
    </xf>
    <xf numFmtId="168" fontId="4" fillId="11" borderId="126" xfId="0" applyNumberFormat="1" applyFont="1" applyFill="1" applyBorder="1" applyAlignment="1">
      <alignment horizontal="center" vertical="center" wrapText="1"/>
    </xf>
    <xf numFmtId="168" fontId="4" fillId="11" borderId="11" xfId="0" applyNumberFormat="1" applyFont="1" applyFill="1" applyBorder="1" applyAlignment="1">
      <alignment horizontal="center" vertical="center" wrapText="1"/>
    </xf>
    <xf numFmtId="168" fontId="4" fillId="11" borderId="51" xfId="0" applyNumberFormat="1" applyFont="1" applyFill="1" applyBorder="1" applyAlignment="1">
      <alignment horizontal="center" vertical="center" wrapText="1"/>
    </xf>
    <xf numFmtId="168" fontId="4" fillId="11" borderId="127" xfId="0" applyNumberFormat="1" applyFont="1" applyFill="1" applyBorder="1" applyAlignment="1">
      <alignment horizontal="center" vertical="center" wrapText="1"/>
    </xf>
    <xf numFmtId="168" fontId="4" fillId="11" borderId="128" xfId="0" applyNumberFormat="1" applyFont="1" applyFill="1" applyBorder="1" applyAlignment="1">
      <alignment horizontal="center" vertical="center" wrapText="1"/>
    </xf>
    <xf numFmtId="168" fontId="4" fillId="11" borderId="129" xfId="0" applyNumberFormat="1" applyFont="1" applyFill="1" applyBorder="1" applyAlignment="1">
      <alignment horizontal="center" vertical="center" wrapText="1"/>
    </xf>
    <xf numFmtId="0" fontId="4" fillId="11" borderId="34" xfId="0" applyFont="1" applyFill="1" applyBorder="1" applyAlignment="1">
      <alignment horizontal="center" vertical="center" wrapText="1"/>
    </xf>
    <xf numFmtId="0" fontId="4" fillId="11" borderId="11" xfId="0" applyFont="1" applyFill="1" applyBorder="1" applyAlignment="1">
      <alignment horizontal="center" vertical="center"/>
    </xf>
    <xf numFmtId="168" fontId="4" fillId="11" borderId="11" xfId="0" applyNumberFormat="1" applyFont="1" applyFill="1" applyBorder="1" applyAlignment="1">
      <alignment horizontal="center" vertical="center"/>
    </xf>
    <xf numFmtId="168" fontId="9" fillId="11" borderId="11" xfId="0" applyNumberFormat="1" applyFont="1" applyFill="1" applyBorder="1" applyAlignment="1">
      <alignment horizontal="center" vertical="center" wrapText="1"/>
    </xf>
    <xf numFmtId="168" fontId="4" fillId="11" borderId="11" xfId="102" applyNumberFormat="1" applyFont="1" applyFill="1" applyBorder="1" applyAlignment="1">
      <alignment horizontal="center" vertical="center" wrapText="1"/>
    </xf>
    <xf numFmtId="168" fontId="4" fillId="11" borderId="117" xfId="0" applyNumberFormat="1" applyFont="1" applyFill="1" applyBorder="1" applyAlignment="1">
      <alignment horizontal="center" vertical="center"/>
    </xf>
    <xf numFmtId="166" fontId="2" fillId="2" borderId="130" xfId="0" applyNumberFormat="1" applyFont="1" applyFill="1" applyBorder="1" applyAlignment="1">
      <alignment vertical="center"/>
    </xf>
    <xf numFmtId="0" fontId="4" fillId="4" borderId="45" xfId="0" applyFont="1" applyFill="1" applyBorder="1" applyAlignment="1">
      <alignment horizontal="center" vertical="center" wrapText="1"/>
    </xf>
    <xf numFmtId="0" fontId="4" fillId="4" borderId="44" xfId="0" applyFont="1" applyFill="1" applyBorder="1" applyAlignment="1">
      <alignment horizontal="center" vertical="center" wrapText="1"/>
    </xf>
    <xf numFmtId="1" fontId="4" fillId="4" borderId="44" xfId="0" applyNumberFormat="1" applyFont="1" applyFill="1" applyBorder="1" applyAlignment="1">
      <alignment horizontal="center" vertical="center" wrapText="1"/>
    </xf>
    <xf numFmtId="168" fontId="4" fillId="4" borderId="118" xfId="0" applyNumberFormat="1" applyFont="1" applyFill="1" applyBorder="1" applyAlignment="1">
      <alignment horizontal="center" vertical="center" wrapText="1"/>
    </xf>
    <xf numFmtId="168" fontId="4" fillId="4" borderId="44" xfId="0" applyNumberFormat="1" applyFont="1" applyFill="1" applyBorder="1" applyAlignment="1">
      <alignment horizontal="center" vertical="center" wrapText="1"/>
    </xf>
    <xf numFmtId="168" fontId="4" fillId="4" borderId="66" xfId="0" applyNumberFormat="1" applyFont="1" applyFill="1" applyBorder="1" applyAlignment="1">
      <alignment horizontal="center" vertical="center" wrapText="1"/>
    </xf>
    <xf numFmtId="168" fontId="4" fillId="4" borderId="131" xfId="0" applyNumberFormat="1" applyFont="1" applyFill="1" applyBorder="1" applyAlignment="1">
      <alignment horizontal="center" vertical="center" wrapText="1"/>
    </xf>
    <xf numFmtId="168" fontId="4" fillId="4" borderId="132" xfId="0" applyNumberFormat="1" applyFont="1" applyFill="1" applyBorder="1" applyAlignment="1">
      <alignment horizontal="center" vertical="center" wrapText="1"/>
    </xf>
    <xf numFmtId="0" fontId="4" fillId="4" borderId="118" xfId="0" applyFont="1" applyFill="1" applyBorder="1" applyAlignment="1">
      <alignment horizontal="center" vertical="center" wrapText="1"/>
    </xf>
    <xf numFmtId="0" fontId="4" fillId="0" borderId="44" xfId="0" applyFont="1" applyBorder="1"/>
    <xf numFmtId="168" fontId="4" fillId="4" borderId="44" xfId="0" applyNumberFormat="1" applyFont="1" applyFill="1" applyBorder="1" applyAlignment="1">
      <alignment horizontal="center" vertical="center"/>
    </xf>
    <xf numFmtId="168" fontId="47" fillId="4" borderId="44" xfId="0" applyNumberFormat="1" applyFont="1" applyFill="1" applyBorder="1" applyAlignment="1">
      <alignment horizontal="center" vertical="center" wrapText="1"/>
    </xf>
    <xf numFmtId="168" fontId="4" fillId="6" borderId="44" xfId="102" applyNumberFormat="1" applyFont="1" applyFill="1" applyBorder="1" applyAlignment="1">
      <alignment horizontal="center" vertical="center" wrapText="1"/>
    </xf>
    <xf numFmtId="0" fontId="47" fillId="4" borderId="44" xfId="0" applyFont="1" applyFill="1" applyBorder="1" applyAlignment="1">
      <alignment horizontal="center" vertical="center" wrapText="1"/>
    </xf>
    <xf numFmtId="168" fontId="4" fillId="4" borderId="46" xfId="0" applyNumberFormat="1" applyFont="1" applyFill="1" applyBorder="1" applyAlignment="1">
      <alignment horizontal="center" vertical="center"/>
    </xf>
    <xf numFmtId="0" fontId="4" fillId="4" borderId="27" xfId="0" applyFont="1" applyFill="1" applyBorder="1" applyAlignment="1">
      <alignment horizontal="center" vertical="center" wrapText="1"/>
    </xf>
    <xf numFmtId="0" fontId="4" fillId="4" borderId="28" xfId="0" applyFont="1" applyFill="1" applyBorder="1" applyAlignment="1">
      <alignment horizontal="center" vertical="center" wrapText="1"/>
    </xf>
    <xf numFmtId="1" fontId="4" fillId="4" borderId="28" xfId="0" applyNumberFormat="1" applyFont="1" applyFill="1" applyBorder="1" applyAlignment="1">
      <alignment horizontal="center" vertical="center" wrapText="1"/>
    </xf>
    <xf numFmtId="168" fontId="4" fillId="4" borderId="102" xfId="0" applyNumberFormat="1" applyFont="1" applyFill="1" applyBorder="1" applyAlignment="1">
      <alignment horizontal="center" vertical="center" wrapText="1"/>
    </xf>
    <xf numFmtId="168" fontId="4" fillId="4" borderId="98" xfId="0" applyNumberFormat="1" applyFont="1" applyFill="1" applyBorder="1" applyAlignment="1">
      <alignment horizontal="center" vertical="center" wrapText="1"/>
    </xf>
    <xf numFmtId="168" fontId="4" fillId="4" borderId="99" xfId="0" applyNumberFormat="1" applyFont="1" applyFill="1" applyBorder="1" applyAlignment="1">
      <alignment horizontal="center" vertical="center" wrapText="1"/>
    </xf>
    <xf numFmtId="168" fontId="4" fillId="4" borderId="103" xfId="0" applyNumberFormat="1"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0" borderId="28" xfId="0" applyFont="1" applyBorder="1"/>
    <xf numFmtId="168" fontId="4" fillId="4" borderId="28" xfId="0" applyNumberFormat="1" applyFont="1" applyFill="1" applyBorder="1" applyAlignment="1">
      <alignment horizontal="center" vertical="center"/>
    </xf>
    <xf numFmtId="168" fontId="47" fillId="4" borderId="28" xfId="0" applyNumberFormat="1" applyFont="1" applyFill="1" applyBorder="1" applyAlignment="1">
      <alignment horizontal="center" vertical="center" wrapText="1"/>
    </xf>
    <xf numFmtId="168" fontId="4" fillId="6" borderId="28" xfId="102" applyNumberFormat="1" applyFont="1" applyFill="1" applyBorder="1" applyAlignment="1">
      <alignment horizontal="center" vertical="center" wrapText="1"/>
    </xf>
    <xf numFmtId="0" fontId="47" fillId="4" borderId="28" xfId="0" applyFont="1" applyFill="1" applyBorder="1" applyAlignment="1">
      <alignment horizontal="center" vertical="center" wrapText="1"/>
    </xf>
    <xf numFmtId="168" fontId="4" fillId="4" borderId="29" xfId="0" applyNumberFormat="1" applyFont="1" applyFill="1" applyBorder="1" applyAlignment="1">
      <alignment horizontal="center" vertical="center"/>
    </xf>
    <xf numFmtId="0" fontId="4" fillId="8" borderId="75" xfId="0" applyFont="1" applyFill="1" applyBorder="1" applyAlignment="1">
      <alignment horizontal="center" vertical="center"/>
    </xf>
    <xf numFmtId="0" fontId="4" fillId="8" borderId="64" xfId="0" applyFont="1" applyFill="1" applyBorder="1" applyAlignment="1">
      <alignment horizontal="center" vertical="center"/>
    </xf>
    <xf numFmtId="0" fontId="0" fillId="8" borderId="64" xfId="0" applyFill="1" applyBorder="1" applyAlignment="1">
      <alignment horizontal="center" vertical="center"/>
    </xf>
    <xf numFmtId="0" fontId="4" fillId="0" borderId="45" xfId="0" applyFont="1" applyBorder="1" applyAlignment="1" applyProtection="1">
      <alignment horizontal="center" vertical="center" wrapText="1"/>
      <protection locked="0"/>
    </xf>
    <xf numFmtId="9" fontId="4" fillId="0" borderId="66" xfId="0" applyNumberFormat="1" applyFont="1" applyBorder="1" applyAlignment="1" applyProtection="1">
      <alignment horizontal="center" vertical="center" wrapText="1"/>
      <protection locked="0"/>
    </xf>
    <xf numFmtId="0" fontId="4" fillId="0" borderId="44" xfId="0" applyFont="1" applyBorder="1" applyAlignment="1" applyProtection="1">
      <alignment horizontal="center" vertical="center" wrapText="1"/>
      <protection locked="0"/>
    </xf>
    <xf numFmtId="1" fontId="0" fillId="6" borderId="44" xfId="0" applyNumberFormat="1" applyFill="1" applyBorder="1" applyAlignment="1" applyProtection="1">
      <alignment horizontal="center" vertical="center" wrapText="1"/>
      <protection locked="0"/>
    </xf>
    <xf numFmtId="0" fontId="4" fillId="6" borderId="44" xfId="102" applyFont="1" applyFill="1" applyBorder="1" applyAlignment="1" applyProtection="1">
      <alignment horizontal="center" vertical="center" wrapText="1"/>
      <protection locked="0"/>
    </xf>
    <xf numFmtId="1" fontId="0" fillId="6" borderId="66" xfId="0" applyNumberFormat="1" applyFill="1" applyBorder="1" applyAlignment="1" applyProtection="1">
      <alignment horizontal="center" vertical="center" wrapText="1"/>
      <protection locked="0"/>
    </xf>
    <xf numFmtId="168" fontId="4" fillId="0" borderId="133" xfId="0" applyNumberFormat="1" applyFont="1" applyBorder="1" applyAlignment="1" applyProtection="1">
      <alignment horizontal="center" vertical="center"/>
      <protection locked="0"/>
    </xf>
    <xf numFmtId="168" fontId="4" fillId="0" borderId="44" xfId="0" applyNumberFormat="1" applyFont="1" applyBorder="1" applyAlignment="1" applyProtection="1">
      <alignment horizontal="center" vertical="center" wrapText="1"/>
      <protection locked="0"/>
    </xf>
    <xf numFmtId="168" fontId="4" fillId="0" borderId="131" xfId="0" applyNumberFormat="1" applyFont="1" applyBorder="1" applyAlignment="1" applyProtection="1">
      <alignment horizontal="center" vertical="center" wrapText="1"/>
      <protection locked="0"/>
    </xf>
    <xf numFmtId="168" fontId="4" fillId="0" borderId="134" xfId="0" applyNumberFormat="1" applyFont="1" applyBorder="1" applyAlignment="1" applyProtection="1">
      <alignment horizontal="center" vertical="center" wrapText="1"/>
      <protection locked="0"/>
    </xf>
    <xf numFmtId="168" fontId="0" fillId="4" borderId="132" xfId="0" applyNumberFormat="1" applyFill="1" applyBorder="1" applyAlignment="1">
      <alignment horizontal="center" vertical="center"/>
    </xf>
    <xf numFmtId="0" fontId="4" fillId="6" borderId="135" xfId="0" applyFont="1" applyFill="1" applyBorder="1" applyAlignment="1" applyProtection="1">
      <alignment horizontal="center" vertical="center" wrapText="1"/>
      <protection locked="0"/>
    </xf>
    <xf numFmtId="168" fontId="47" fillId="4" borderId="136" xfId="0" applyNumberFormat="1" applyFont="1" applyFill="1" applyBorder="1" applyAlignment="1">
      <alignment horizontal="center" vertical="center"/>
    </xf>
    <xf numFmtId="168" fontId="47" fillId="4" borderId="44" xfId="0" applyNumberFormat="1" applyFont="1" applyFill="1" applyBorder="1" applyAlignment="1">
      <alignment horizontal="center" vertical="center"/>
    </xf>
    <xf numFmtId="168" fontId="2" fillId="4" borderId="137" xfId="0" applyNumberFormat="1" applyFont="1" applyFill="1" applyBorder="1" applyAlignment="1">
      <alignment horizontal="center" vertical="center"/>
    </xf>
    <xf numFmtId="0" fontId="4" fillId="6" borderId="36" xfId="102" applyFont="1" applyFill="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1" fontId="0" fillId="6" borderId="28" xfId="0" applyNumberFormat="1" applyFill="1" applyBorder="1" applyAlignment="1" applyProtection="1">
      <alignment horizontal="center" vertical="center" wrapText="1"/>
      <protection locked="0"/>
    </xf>
    <xf numFmtId="0" fontId="4" fillId="6" borderId="48" xfId="102" applyFont="1" applyFill="1" applyBorder="1" applyAlignment="1" applyProtection="1">
      <alignment horizontal="center" vertical="center" wrapText="1"/>
      <protection locked="0"/>
    </xf>
    <xf numFmtId="1" fontId="0" fillId="6" borderId="47" xfId="0" applyNumberFormat="1" applyFill="1" applyBorder="1" applyAlignment="1" applyProtection="1">
      <alignment horizontal="center" vertical="center" wrapText="1"/>
      <protection locked="0"/>
    </xf>
    <xf numFmtId="168" fontId="4" fillId="0" borderId="102" xfId="0" applyNumberFormat="1" applyFont="1" applyBorder="1" applyAlignment="1" applyProtection="1">
      <alignment horizontal="center" vertical="center"/>
      <protection locked="0"/>
    </xf>
    <xf numFmtId="168" fontId="4" fillId="0" borderId="99" xfId="0" applyNumberFormat="1" applyFont="1" applyBorder="1" applyAlignment="1">
      <alignment horizontal="center" vertical="center" wrapText="1"/>
    </xf>
    <xf numFmtId="168" fontId="4" fillId="0" borderId="28" xfId="0" applyNumberFormat="1" applyFont="1" applyBorder="1" applyAlignment="1">
      <alignment horizontal="center" vertical="center" wrapText="1"/>
    </xf>
    <xf numFmtId="0" fontId="4" fillId="6" borderId="111" xfId="0" applyFont="1" applyFill="1" applyBorder="1" applyAlignment="1" applyProtection="1">
      <alignment horizontal="center" vertical="center" wrapText="1"/>
      <protection locked="0"/>
    </xf>
    <xf numFmtId="168" fontId="47" fillId="4" borderId="138" xfId="0" applyNumberFormat="1" applyFont="1" applyFill="1" applyBorder="1" applyAlignment="1">
      <alignment horizontal="center" vertical="center"/>
    </xf>
    <xf numFmtId="168" fontId="2" fillId="4" borderId="139" xfId="0" applyNumberFormat="1" applyFont="1" applyFill="1" applyBorder="1" applyAlignment="1">
      <alignment horizontal="center" vertical="center"/>
    </xf>
    <xf numFmtId="0" fontId="4" fillId="6" borderId="23" xfId="102" applyFont="1" applyFill="1" applyBorder="1" applyAlignment="1" applyProtection="1">
      <alignment horizontal="center" vertical="center" wrapText="1"/>
      <protection locked="0"/>
    </xf>
    <xf numFmtId="0" fontId="2" fillId="2" borderId="4" xfId="0" applyFont="1" applyFill="1" applyBorder="1" applyAlignment="1">
      <alignment horizontal="right"/>
    </xf>
    <xf numFmtId="0" fontId="13" fillId="11" borderId="11" xfId="0" applyFont="1" applyFill="1" applyBorder="1" applyAlignment="1">
      <alignment horizontal="center" vertical="center" wrapText="1"/>
    </xf>
    <xf numFmtId="168" fontId="13" fillId="11" borderId="11" xfId="0" applyNumberFormat="1" applyFont="1" applyFill="1" applyBorder="1" applyAlignment="1">
      <alignment horizontal="center" vertical="center" wrapText="1"/>
    </xf>
    <xf numFmtId="168" fontId="2" fillId="2" borderId="48" xfId="0" applyNumberFormat="1" applyFont="1" applyFill="1" applyBorder="1" applyAlignment="1">
      <alignment vertical="center" wrapText="1"/>
    </xf>
    <xf numFmtId="168" fontId="2" fillId="2" borderId="65" xfId="0" applyNumberFormat="1" applyFont="1" applyFill="1" applyBorder="1" applyAlignment="1">
      <alignment vertical="center" wrapText="1"/>
    </xf>
    <xf numFmtId="0" fontId="4" fillId="0" borderId="44" xfId="0" applyFont="1" applyBorder="1" applyAlignment="1">
      <alignment horizontal="center" vertical="center" wrapText="1"/>
    </xf>
    <xf numFmtId="168" fontId="4" fillId="4" borderId="46" xfId="0" applyNumberFormat="1" applyFont="1" applyFill="1" applyBorder="1" applyAlignment="1">
      <alignment horizontal="center" vertical="center" wrapText="1"/>
    </xf>
    <xf numFmtId="168" fontId="9" fillId="11" borderId="11" xfId="1" applyNumberFormat="1" applyFont="1" applyFill="1" applyBorder="1" applyAlignment="1" applyProtection="1">
      <alignment horizontal="center" vertical="center" wrapText="1"/>
    </xf>
    <xf numFmtId="0" fontId="47" fillId="4" borderId="11" xfId="0" applyFont="1" applyFill="1" applyBorder="1" applyAlignment="1">
      <alignment horizontal="center" vertical="center" wrapText="1"/>
    </xf>
    <xf numFmtId="0" fontId="4" fillId="8" borderId="45" xfId="0" applyFont="1" applyFill="1" applyBorder="1" applyAlignment="1">
      <alignment horizontal="center" vertical="center" wrapText="1"/>
    </xf>
    <xf numFmtId="168" fontId="13" fillId="4" borderId="44" xfId="1" applyNumberFormat="1" applyFont="1" applyFill="1" applyBorder="1" applyAlignment="1" applyProtection="1">
      <alignment horizontal="center" vertical="center" wrapText="1"/>
    </xf>
    <xf numFmtId="168" fontId="47" fillId="4" borderId="44" xfId="1" applyNumberFormat="1" applyFont="1" applyFill="1" applyBorder="1" applyAlignment="1" applyProtection="1">
      <alignment horizontal="center" vertical="center" wrapText="1"/>
    </xf>
    <xf numFmtId="168" fontId="9" fillId="4" borderId="44" xfId="1" applyNumberFormat="1" applyFont="1" applyFill="1" applyBorder="1" applyAlignment="1" applyProtection="1">
      <alignment horizontal="center" vertical="center" wrapText="1"/>
    </xf>
    <xf numFmtId="0" fontId="47" fillId="11" borderId="17" xfId="0" applyFont="1" applyFill="1" applyBorder="1" applyAlignment="1">
      <alignment horizontal="center" vertical="center" wrapText="1"/>
    </xf>
    <xf numFmtId="0" fontId="2" fillId="2" borderId="67" xfId="0" applyFont="1" applyFill="1" applyBorder="1" applyAlignment="1">
      <alignment vertical="center" wrapText="1"/>
    </xf>
    <xf numFmtId="0" fontId="2" fillId="2" borderId="48" xfId="0" applyFont="1" applyFill="1" applyBorder="1" applyAlignment="1">
      <alignment horizontal="right" vertical="center" wrapText="1"/>
    </xf>
    <xf numFmtId="168" fontId="2" fillId="2" borderId="48" xfId="0" applyNumberFormat="1" applyFont="1" applyFill="1" applyBorder="1" applyAlignment="1">
      <alignment horizontal="center" vertical="center" wrapText="1"/>
    </xf>
    <xf numFmtId="168" fontId="2" fillId="2" borderId="48" xfId="0" applyNumberFormat="1" applyFont="1" applyFill="1" applyBorder="1" applyAlignment="1">
      <alignment horizontal="right" vertical="center" wrapText="1"/>
    </xf>
    <xf numFmtId="0" fontId="47" fillId="9" borderId="16" xfId="0" applyFont="1" applyFill="1" applyBorder="1" applyAlignment="1">
      <alignment horizontal="center" vertical="center" wrapText="1"/>
    </xf>
    <xf numFmtId="0" fontId="47" fillId="9" borderId="15"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4" fillId="11" borderId="17" xfId="0" applyFont="1" applyFill="1" applyBorder="1" applyAlignment="1">
      <alignment horizontal="center" vertical="center" wrapText="1"/>
    </xf>
    <xf numFmtId="168" fontId="4" fillId="11" borderId="117" xfId="0" applyNumberFormat="1" applyFont="1" applyFill="1" applyBorder="1" applyAlignment="1">
      <alignment horizontal="center" vertical="center" wrapText="1"/>
    </xf>
    <xf numFmtId="0" fontId="4" fillId="4" borderId="45" xfId="1" applyNumberFormat="1" applyFont="1" applyFill="1" applyBorder="1" applyAlignment="1" applyProtection="1">
      <alignment horizontal="right" vertical="center" wrapText="1"/>
    </xf>
    <xf numFmtId="0" fontId="2" fillId="2" borderId="67" xfId="0" applyFont="1" applyFill="1" applyBorder="1" applyAlignment="1">
      <alignment horizontal="right" vertical="center" wrapText="1"/>
    </xf>
    <xf numFmtId="0" fontId="2" fillId="2" borderId="48" xfId="0" applyFont="1" applyFill="1" applyBorder="1" applyAlignment="1">
      <alignment vertical="center" wrapText="1"/>
    </xf>
    <xf numFmtId="20" fontId="23" fillId="47" borderId="1" xfId="0" applyNumberFormat="1" applyFont="1" applyFill="1" applyBorder="1" applyAlignment="1">
      <alignment horizontal="center" vertical="center" wrapText="1"/>
    </xf>
    <xf numFmtId="20" fontId="23" fillId="47" borderId="1" xfId="0" applyNumberFormat="1" applyFont="1" applyFill="1" applyBorder="1" applyAlignment="1">
      <alignment vertical="center" wrapText="1"/>
    </xf>
    <xf numFmtId="168" fontId="69" fillId="47" borderId="1" xfId="0" applyNumberFormat="1" applyFont="1" applyFill="1" applyBorder="1" applyAlignment="1">
      <alignment vertical="center" wrapText="1"/>
    </xf>
    <xf numFmtId="9" fontId="81" fillId="0" borderId="1" xfId="1" applyFont="1" applyBorder="1" applyAlignment="1">
      <alignment horizontal="center" vertical="center"/>
    </xf>
    <xf numFmtId="9" fontId="81" fillId="4" borderId="1" xfId="1" applyFont="1" applyFill="1" applyBorder="1" applyAlignment="1">
      <alignment horizontal="center" vertical="center"/>
    </xf>
    <xf numFmtId="0" fontId="48" fillId="0" borderId="0" xfId="0" applyFont="1" applyAlignment="1">
      <alignment vertical="center" wrapText="1"/>
    </xf>
    <xf numFmtId="20" fontId="23" fillId="10" borderId="15" xfId="0" applyNumberFormat="1" applyFont="1" applyFill="1" applyBorder="1" applyAlignment="1">
      <alignment horizontal="center" vertical="center" wrapText="1"/>
    </xf>
    <xf numFmtId="164" fontId="23" fillId="4" borderId="29" xfId="0" applyNumberFormat="1" applyFont="1" applyFill="1" applyBorder="1" applyAlignment="1">
      <alignment horizontal="center" vertical="center"/>
    </xf>
    <xf numFmtId="0" fontId="83" fillId="10" borderId="1" xfId="0" applyFont="1" applyFill="1" applyBorder="1" applyAlignment="1">
      <alignment horizontal="center" vertical="center" wrapText="1"/>
    </xf>
    <xf numFmtId="0" fontId="79" fillId="10" borderId="1" xfId="0" applyFont="1" applyFill="1" applyBorder="1" applyAlignment="1">
      <alignment horizontal="center" vertical="center" wrapText="1"/>
    </xf>
    <xf numFmtId="0" fontId="84" fillId="10" borderId="1" xfId="0" applyFont="1" applyFill="1" applyBorder="1" applyAlignment="1">
      <alignment horizontal="center" vertical="center" wrapText="1"/>
    </xf>
    <xf numFmtId="0" fontId="85" fillId="10" borderId="1" xfId="0" applyFont="1" applyFill="1" applyBorder="1" applyAlignment="1">
      <alignment horizontal="center" vertical="center" wrapText="1"/>
    </xf>
    <xf numFmtId="168" fontId="63" fillId="4" borderId="1" xfId="1" applyNumberFormat="1" applyFont="1" applyFill="1" applyBorder="1" applyAlignment="1">
      <alignment horizontal="center" vertical="center"/>
    </xf>
    <xf numFmtId="10" fontId="63" fillId="4" borderId="1" xfId="1" applyNumberFormat="1" applyFont="1" applyFill="1" applyBorder="1" applyAlignment="1">
      <alignment horizontal="center" vertical="center"/>
    </xf>
    <xf numFmtId="9" fontId="63" fillId="4" borderId="1" xfId="1" applyFont="1" applyFill="1" applyBorder="1" applyAlignment="1">
      <alignment horizontal="center" vertical="center"/>
    </xf>
    <xf numFmtId="0" fontId="24" fillId="3" borderId="1" xfId="0" applyFont="1" applyFill="1" applyBorder="1" applyAlignment="1">
      <alignment horizontal="center" vertical="center" wrapText="1"/>
    </xf>
    <xf numFmtId="168" fontId="24" fillId="3" borderId="1" xfId="0" applyNumberFormat="1" applyFont="1" applyFill="1" applyBorder="1" applyAlignment="1">
      <alignment horizontal="right" vertical="center"/>
    </xf>
    <xf numFmtId="9" fontId="24" fillId="3" borderId="1" xfId="1" applyFont="1" applyFill="1" applyBorder="1" applyAlignment="1">
      <alignment vertical="center"/>
    </xf>
    <xf numFmtId="168" fontId="24" fillId="3" borderId="1" xfId="1" applyNumberFormat="1" applyFont="1" applyFill="1" applyBorder="1" applyAlignment="1">
      <alignment vertical="center"/>
    </xf>
    <xf numFmtId="9" fontId="24" fillId="3" borderId="1" xfId="1" applyFont="1" applyFill="1" applyBorder="1" applyAlignment="1">
      <alignment horizontal="center" vertical="center"/>
    </xf>
    <xf numFmtId="168" fontId="107" fillId="37" borderId="1" xfId="0" applyNumberFormat="1"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13" fillId="0" borderId="44" xfId="1" applyNumberFormat="1" applyFont="1" applyFill="1" applyBorder="1" applyAlignment="1" applyProtection="1">
      <alignment horizontal="center" vertical="center" wrapText="1"/>
      <protection locked="0"/>
    </xf>
    <xf numFmtId="0" fontId="9" fillId="4" borderId="44" xfId="1" applyNumberFormat="1" applyFont="1" applyFill="1" applyBorder="1" applyAlignment="1" applyProtection="1">
      <alignment horizontal="center" vertical="center" wrapText="1"/>
    </xf>
    <xf numFmtId="0" fontId="4" fillId="8" borderId="2" xfId="0" applyFont="1" applyFill="1" applyBorder="1" applyAlignment="1">
      <alignment horizontal="center" vertical="center" wrapText="1"/>
    </xf>
    <xf numFmtId="0" fontId="4" fillId="8" borderId="36" xfId="0" applyFont="1" applyFill="1" applyBorder="1" applyAlignment="1">
      <alignment horizontal="center" vertical="center" wrapText="1"/>
    </xf>
    <xf numFmtId="0" fontId="4" fillId="8" borderId="74" xfId="0" applyFont="1" applyFill="1" applyBorder="1" applyAlignment="1">
      <alignment horizontal="center" vertical="center" wrapText="1"/>
    </xf>
    <xf numFmtId="0" fontId="4" fillId="8" borderId="23" xfId="0" applyFont="1" applyFill="1" applyBorder="1" applyAlignment="1">
      <alignment horizontal="center" vertical="center" wrapText="1"/>
    </xf>
    <xf numFmtId="0" fontId="4" fillId="10" borderId="140" xfId="0" applyFont="1" applyFill="1" applyBorder="1" applyAlignment="1">
      <alignment horizontal="center" vertical="center" wrapText="1"/>
    </xf>
    <xf numFmtId="0" fontId="77" fillId="34" borderId="25" xfId="0" applyFont="1" applyFill="1" applyBorder="1" applyAlignment="1">
      <alignment horizontal="center" vertical="center" wrapText="1"/>
    </xf>
    <xf numFmtId="0" fontId="77" fillId="34" borderId="18" xfId="0" applyFont="1" applyFill="1" applyBorder="1" applyAlignment="1">
      <alignment horizontal="center" vertical="center" wrapText="1"/>
    </xf>
    <xf numFmtId="0" fontId="4" fillId="8" borderId="67" xfId="0" applyFont="1" applyFill="1" applyBorder="1" applyAlignment="1">
      <alignment horizontal="center" vertical="center" wrapText="1"/>
    </xf>
    <xf numFmtId="0" fontId="94" fillId="11" borderId="142" xfId="0" applyFont="1" applyFill="1" applyBorder="1" applyAlignment="1">
      <alignment horizontal="center" vertical="center" wrapText="1"/>
    </xf>
    <xf numFmtId="0" fontId="4" fillId="8" borderId="143" xfId="0" applyFont="1" applyFill="1" applyBorder="1" applyAlignment="1">
      <alignment horizontal="center" vertical="center" wrapText="1"/>
    </xf>
    <xf numFmtId="0" fontId="4" fillId="8" borderId="77" xfId="0" applyFont="1" applyFill="1" applyBorder="1" applyAlignment="1">
      <alignment horizontal="center" vertical="center" wrapText="1"/>
    </xf>
    <xf numFmtId="0" fontId="4" fillId="8" borderId="78" xfId="0" applyFont="1" applyFill="1" applyBorder="1" applyAlignment="1">
      <alignment horizontal="center" vertical="center" wrapText="1"/>
    </xf>
    <xf numFmtId="0" fontId="4" fillId="8" borderId="66" xfId="0" applyFont="1" applyFill="1" applyBorder="1" applyAlignment="1">
      <alignment horizontal="center" vertical="center" wrapText="1"/>
    </xf>
    <xf numFmtId="0" fontId="4" fillId="8" borderId="44" xfId="0" applyFont="1" applyFill="1" applyBorder="1" applyAlignment="1">
      <alignment horizontal="center" vertical="center" wrapText="1"/>
    </xf>
    <xf numFmtId="0" fontId="4" fillId="8" borderId="47"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4" fillId="4" borderId="31" xfId="0" applyFont="1" applyFill="1" applyBorder="1" applyAlignment="1">
      <alignment horizontal="center" vertical="center" wrapText="1"/>
    </xf>
    <xf numFmtId="164" fontId="91" fillId="34" borderId="25" xfId="0" applyNumberFormat="1" applyFont="1" applyFill="1" applyBorder="1" applyAlignment="1" applyProtection="1">
      <alignment horizontal="center" vertical="center" wrapText="1"/>
      <protection hidden="1"/>
    </xf>
    <xf numFmtId="164" fontId="87" fillId="34" borderId="18" xfId="0" applyNumberFormat="1" applyFont="1" applyFill="1" applyBorder="1" applyAlignment="1" applyProtection="1">
      <alignment horizontal="center" vertical="center" wrapText="1"/>
      <protection hidden="1"/>
    </xf>
    <xf numFmtId="164" fontId="4" fillId="34" borderId="19" xfId="0" applyNumberFormat="1" applyFont="1" applyFill="1" applyBorder="1" applyAlignment="1" applyProtection="1">
      <alignment horizontal="center" vertical="center" wrapText="1"/>
      <protection hidden="1"/>
    </xf>
    <xf numFmtId="10" fontId="4" fillId="4" borderId="26" xfId="0" applyNumberFormat="1" applyFont="1" applyFill="1" applyBorder="1" applyAlignment="1">
      <alignment horizontal="center" vertical="center" wrapText="1"/>
    </xf>
    <xf numFmtId="168" fontId="13" fillId="4" borderId="44" xfId="1" quotePrefix="1" applyNumberFormat="1" applyFont="1" applyFill="1" applyBorder="1" applyAlignment="1" applyProtection="1">
      <alignment horizontal="center" vertical="center" wrapText="1"/>
    </xf>
    <xf numFmtId="0" fontId="81" fillId="0" borderId="1" xfId="0" applyFont="1" applyBorder="1" applyAlignment="1" applyProtection="1">
      <alignment horizontal="center" vertical="center"/>
      <protection locked="0"/>
    </xf>
    <xf numFmtId="0" fontId="47" fillId="37" borderId="44" xfId="0" applyFont="1" applyFill="1" applyBorder="1" applyAlignment="1">
      <alignment horizontal="center" vertical="center" wrapText="1"/>
    </xf>
    <xf numFmtId="0" fontId="47" fillId="10" borderId="44" xfId="0" applyFont="1" applyFill="1" applyBorder="1" applyAlignment="1">
      <alignment horizontal="center" vertical="center" wrapText="1"/>
    </xf>
    <xf numFmtId="0" fontId="47" fillId="11" borderId="44" xfId="0" applyFont="1" applyFill="1" applyBorder="1" applyAlignment="1">
      <alignment horizontal="center" vertical="center" wrapText="1"/>
    </xf>
    <xf numFmtId="0" fontId="47" fillId="10" borderId="46" xfId="0" applyFont="1" applyFill="1" applyBorder="1" applyAlignment="1">
      <alignment horizontal="center" vertical="center" wrapText="1"/>
    </xf>
    <xf numFmtId="0" fontId="47" fillId="9" borderId="118" xfId="0" applyFont="1" applyFill="1" applyBorder="1" applyAlignment="1">
      <alignment horizontal="center" vertical="center" wrapText="1"/>
    </xf>
    <xf numFmtId="0" fontId="47" fillId="9" borderId="44" xfId="0" applyFont="1" applyFill="1" applyBorder="1" applyAlignment="1">
      <alignment horizontal="center" vertical="center" wrapText="1"/>
    </xf>
    <xf numFmtId="0" fontId="47" fillId="9" borderId="66" xfId="0" applyFont="1" applyFill="1" applyBorder="1" applyAlignment="1">
      <alignment horizontal="center" vertical="center" wrapText="1"/>
    </xf>
    <xf numFmtId="0" fontId="47" fillId="9" borderId="133" xfId="0" applyFont="1" applyFill="1" applyBorder="1" applyAlignment="1">
      <alignment horizontal="center" vertical="center" wrapText="1"/>
    </xf>
    <xf numFmtId="0" fontId="47" fillId="9" borderId="131" xfId="0" applyFont="1" applyFill="1" applyBorder="1" applyAlignment="1">
      <alignment horizontal="center" vertical="center" wrapText="1"/>
    </xf>
    <xf numFmtId="0" fontId="47" fillId="9" borderId="134" xfId="0" applyFont="1" applyFill="1" applyBorder="1" applyAlignment="1">
      <alignment horizontal="center" vertical="center" wrapText="1"/>
    </xf>
    <xf numFmtId="0" fontId="47" fillId="9" borderId="132" xfId="0" applyFont="1" applyFill="1" applyBorder="1" applyAlignment="1">
      <alignment horizontal="center" vertical="center" wrapText="1"/>
    </xf>
    <xf numFmtId="0" fontId="47" fillId="29" borderId="44" xfId="0" applyFont="1" applyFill="1" applyBorder="1" applyAlignment="1">
      <alignment horizontal="center" vertical="center" wrapText="1"/>
    </xf>
    <xf numFmtId="0" fontId="47" fillId="29" borderId="46" xfId="0" applyFont="1" applyFill="1" applyBorder="1" applyAlignment="1">
      <alignment horizontal="center" vertical="center" wrapText="1"/>
    </xf>
    <xf numFmtId="168" fontId="23" fillId="4" borderId="27" xfId="0" applyNumberFormat="1" applyFont="1" applyFill="1" applyBorder="1" applyAlignment="1">
      <alignment horizontal="center" vertical="center" wrapText="1"/>
    </xf>
    <xf numFmtId="168" fontId="23" fillId="4" borderId="28" xfId="0" applyNumberFormat="1"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63" fillId="4" borderId="16" xfId="0" applyFont="1" applyFill="1" applyBorder="1" applyAlignment="1">
      <alignment horizontal="center" vertical="center" wrapText="1"/>
    </xf>
    <xf numFmtId="0" fontId="63" fillId="4" borderId="115" xfId="0" applyFont="1" applyFill="1" applyBorder="1" applyAlignment="1">
      <alignment horizontal="center" vertical="center" wrapText="1"/>
    </xf>
    <xf numFmtId="0" fontId="63" fillId="4" borderId="155" xfId="0" applyFont="1" applyFill="1" applyBorder="1" applyAlignment="1">
      <alignment horizontal="center" vertical="center" wrapText="1"/>
    </xf>
    <xf numFmtId="0" fontId="63" fillId="4" borderId="157" xfId="0" applyFont="1" applyFill="1" applyBorder="1" applyAlignment="1">
      <alignment horizontal="center" vertical="center" wrapText="1"/>
    </xf>
    <xf numFmtId="0" fontId="63" fillId="4" borderId="158" xfId="0" applyFont="1" applyFill="1" applyBorder="1" applyAlignment="1">
      <alignment horizontal="center" vertical="center" wrapText="1"/>
    </xf>
    <xf numFmtId="9" fontId="63" fillId="4" borderId="158" xfId="1" applyFont="1" applyFill="1" applyBorder="1" applyAlignment="1">
      <alignment horizontal="center" vertical="center" wrapText="1"/>
    </xf>
    <xf numFmtId="0" fontId="23" fillId="29" borderId="25" xfId="0" applyFont="1" applyFill="1" applyBorder="1" applyAlignment="1">
      <alignment horizontal="center" vertical="center" wrapText="1"/>
    </xf>
    <xf numFmtId="0" fontId="23" fillId="29" borderId="18" xfId="0" applyFont="1" applyFill="1" applyBorder="1" applyAlignment="1">
      <alignment horizontal="center" vertical="center" wrapText="1"/>
    </xf>
    <xf numFmtId="9" fontId="23" fillId="29" borderId="18" xfId="1" applyFont="1" applyFill="1" applyBorder="1" applyAlignment="1">
      <alignment horizontal="center" vertical="center" wrapText="1"/>
    </xf>
    <xf numFmtId="0" fontId="63" fillId="4" borderId="30" xfId="0" applyFont="1" applyFill="1" applyBorder="1" applyAlignment="1">
      <alignment horizontal="center" vertical="center" wrapText="1"/>
    </xf>
    <xf numFmtId="0" fontId="63" fillId="4" borderId="14" xfId="0" applyFont="1" applyFill="1" applyBorder="1" applyAlignment="1">
      <alignment horizontal="center" vertical="center" wrapText="1"/>
    </xf>
    <xf numFmtId="9" fontId="63" fillId="4" borderId="14" xfId="1" applyFont="1" applyFill="1" applyBorder="1" applyAlignment="1">
      <alignment horizontal="center" vertical="center" wrapText="1"/>
    </xf>
    <xf numFmtId="0" fontId="63" fillId="4" borderId="17" xfId="0" applyFont="1" applyFill="1" applyBorder="1" applyAlignment="1">
      <alignment horizontal="center" vertical="center" wrapText="1"/>
    </xf>
    <xf numFmtId="0" fontId="63" fillId="4" borderId="11" xfId="0" applyFont="1" applyFill="1" applyBorder="1" applyAlignment="1">
      <alignment horizontal="center" vertical="center" wrapText="1"/>
    </xf>
    <xf numFmtId="9" fontId="63" fillId="4" borderId="11" xfId="1" applyFont="1" applyFill="1" applyBorder="1" applyAlignment="1">
      <alignment horizontal="center" vertical="center" wrapText="1"/>
    </xf>
    <xf numFmtId="0" fontId="63" fillId="4" borderId="161" xfId="0" applyFont="1" applyFill="1" applyBorder="1" applyAlignment="1">
      <alignment horizontal="center" vertical="center" wrapText="1"/>
    </xf>
    <xf numFmtId="0" fontId="63" fillId="4" borderId="162" xfId="0" applyFont="1" applyFill="1" applyBorder="1" applyAlignment="1">
      <alignment horizontal="center" vertical="center" wrapText="1"/>
    </xf>
    <xf numFmtId="9" fontId="63" fillId="4" borderId="162" xfId="1" applyFont="1" applyFill="1" applyBorder="1" applyAlignment="1">
      <alignment horizontal="center" vertical="center" wrapText="1"/>
    </xf>
    <xf numFmtId="166" fontId="24" fillId="2" borderId="28" xfId="101" applyFont="1" applyFill="1" applyBorder="1" applyAlignment="1">
      <alignment horizontal="center" vertical="center" wrapText="1"/>
    </xf>
    <xf numFmtId="20" fontId="24" fillId="8" borderId="45" xfId="0" applyNumberFormat="1" applyFont="1" applyFill="1" applyBorder="1" applyAlignment="1">
      <alignment horizontal="center" vertical="center" wrapText="1"/>
    </xf>
    <xf numFmtId="166" fontId="24" fillId="4" borderId="165" xfId="101" applyFont="1" applyFill="1" applyBorder="1" applyAlignment="1">
      <alignment horizontal="center" vertical="center" wrapText="1"/>
    </xf>
    <xf numFmtId="168" fontId="24" fillId="4" borderId="166" xfId="0" applyNumberFormat="1" applyFont="1" applyFill="1" applyBorder="1" applyAlignment="1">
      <alignment horizontal="center" vertical="center" wrapText="1"/>
    </xf>
    <xf numFmtId="20" fontId="24" fillId="8" borderId="16" xfId="0" applyNumberFormat="1" applyFont="1" applyFill="1" applyBorder="1" applyAlignment="1">
      <alignment horizontal="center" vertical="center" wrapText="1"/>
    </xf>
    <xf numFmtId="166" fontId="24" fillId="4" borderId="50" xfId="101" applyFont="1" applyFill="1" applyBorder="1" applyAlignment="1">
      <alignment horizontal="center" vertical="center" wrapText="1"/>
    </xf>
    <xf numFmtId="168" fontId="24" fillId="4" borderId="116" xfId="0" applyNumberFormat="1" applyFont="1" applyFill="1" applyBorder="1" applyAlignment="1">
      <alignment horizontal="center" vertical="center" wrapText="1"/>
    </xf>
    <xf numFmtId="20" fontId="24" fillId="8" borderId="17" xfId="0" applyNumberFormat="1" applyFont="1" applyFill="1" applyBorder="1" applyAlignment="1">
      <alignment horizontal="center" vertical="center" wrapText="1"/>
    </xf>
    <xf numFmtId="166" fontId="24" fillId="4" borderId="94" xfId="101" applyFont="1" applyFill="1" applyBorder="1" applyAlignment="1">
      <alignment horizontal="center" vertical="center" wrapText="1"/>
    </xf>
    <xf numFmtId="168" fontId="24" fillId="4" borderId="167" xfId="0" applyNumberFormat="1" applyFont="1" applyFill="1" applyBorder="1" applyAlignment="1">
      <alignment horizontal="center" vertical="center" wrapText="1"/>
    </xf>
    <xf numFmtId="20" fontId="56" fillId="30" borderId="27" xfId="0" applyNumberFormat="1" applyFont="1" applyFill="1" applyBorder="1" applyAlignment="1">
      <alignment horizontal="center" vertical="center" wrapText="1"/>
    </xf>
    <xf numFmtId="168" fontId="24" fillId="2" borderId="29" xfId="0" applyNumberFormat="1" applyFont="1" applyFill="1" applyBorder="1" applyAlignment="1">
      <alignment horizontal="center" vertical="center" wrapText="1"/>
    </xf>
    <xf numFmtId="168" fontId="81" fillId="0" borderId="0" xfId="0" applyNumberFormat="1" applyFont="1" applyAlignment="1" applyProtection="1">
      <alignment horizontal="center" vertical="center"/>
      <protection locked="0"/>
    </xf>
    <xf numFmtId="0" fontId="81" fillId="0" borderId="0" xfId="0" applyFont="1" applyAlignment="1" applyProtection="1">
      <alignment horizontal="center" vertical="center"/>
      <protection locked="0"/>
    </xf>
    <xf numFmtId="0" fontId="23" fillId="0" borderId="0" xfId="0" applyFont="1" applyAlignment="1" applyProtection="1">
      <alignment vertical="center"/>
      <protection locked="0"/>
    </xf>
    <xf numFmtId="165" fontId="106" fillId="48" borderId="140" xfId="0" applyNumberFormat="1" applyFont="1" applyFill="1" applyBorder="1" applyAlignment="1">
      <alignment horizontal="center" vertical="center"/>
    </xf>
    <xf numFmtId="0" fontId="23" fillId="0" borderId="29" xfId="0" applyFont="1" applyBorder="1" applyAlignment="1" applyProtection="1">
      <alignment horizontal="center" vertical="center"/>
      <protection locked="0"/>
    </xf>
    <xf numFmtId="0" fontId="81" fillId="0" borderId="28" xfId="0" applyFont="1" applyBorder="1" applyAlignment="1" applyProtection="1">
      <alignment horizontal="center" vertical="center"/>
      <protection locked="0"/>
    </xf>
    <xf numFmtId="168" fontId="81" fillId="0" borderId="27" xfId="0" applyNumberFormat="1"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168" fontId="81" fillId="0" borderId="16" xfId="0" applyNumberFormat="1" applyFont="1" applyBorder="1" applyAlignment="1" applyProtection="1">
      <alignment horizontal="center" vertical="center"/>
      <protection locked="0"/>
    </xf>
    <xf numFmtId="0" fontId="79" fillId="6" borderId="0" xfId="0" applyFont="1" applyFill="1" applyAlignment="1">
      <alignment vertical="center" wrapText="1"/>
    </xf>
    <xf numFmtId="0" fontId="15" fillId="6" borderId="0" xfId="0" applyFont="1" applyFill="1"/>
    <xf numFmtId="168" fontId="81" fillId="6" borderId="0" xfId="0" applyNumberFormat="1" applyFont="1" applyFill="1" applyAlignment="1" applyProtection="1">
      <alignment vertical="center"/>
      <protection locked="0"/>
    </xf>
    <xf numFmtId="0" fontId="81" fillId="6" borderId="0" xfId="0" applyFont="1" applyFill="1" applyAlignment="1" applyProtection="1">
      <alignment vertical="center"/>
      <protection locked="0"/>
    </xf>
    <xf numFmtId="168" fontId="81" fillId="0" borderId="2" xfId="0" applyNumberFormat="1" applyFont="1" applyBorder="1" applyAlignment="1" applyProtection="1">
      <alignment vertical="center"/>
      <protection locked="0"/>
    </xf>
    <xf numFmtId="0" fontId="81" fillId="0" borderId="2" xfId="0" applyFont="1" applyBorder="1" applyAlignment="1" applyProtection="1">
      <alignment vertical="center"/>
      <protection locked="0"/>
    </xf>
    <xf numFmtId="0" fontId="83" fillId="10" borderId="44" xfId="0" applyFont="1" applyFill="1" applyBorder="1" applyAlignment="1">
      <alignment horizontal="center" vertical="center" wrapText="1"/>
    </xf>
    <xf numFmtId="0" fontId="83" fillId="10" borderId="66" xfId="0" applyFont="1" applyFill="1" applyBorder="1" applyAlignment="1">
      <alignment horizontal="center" vertical="center" wrapText="1"/>
    </xf>
    <xf numFmtId="0" fontId="85" fillId="10" borderId="28" xfId="0" applyFont="1" applyFill="1" applyBorder="1" applyAlignment="1">
      <alignment horizontal="center" vertical="center" wrapText="1"/>
    </xf>
    <xf numFmtId="0" fontId="118" fillId="10" borderId="28" xfId="0" applyFont="1" applyFill="1" applyBorder="1" applyAlignment="1">
      <alignment horizontal="center" vertical="center" wrapText="1"/>
    </xf>
    <xf numFmtId="0" fontId="85" fillId="10" borderId="47" xfId="0" applyFont="1" applyFill="1" applyBorder="1" applyAlignment="1">
      <alignment horizontal="center" vertical="center" wrapText="1"/>
    </xf>
    <xf numFmtId="164" fontId="63" fillId="4" borderId="5" xfId="0" applyNumberFormat="1" applyFont="1" applyFill="1" applyBorder="1" applyAlignment="1">
      <alignment horizontal="center" vertical="center"/>
    </xf>
    <xf numFmtId="168" fontId="24" fillId="3" borderId="22" xfId="1" applyNumberFormat="1" applyFont="1" applyFill="1" applyBorder="1" applyAlignment="1">
      <alignment vertical="center"/>
    </xf>
    <xf numFmtId="168" fontId="81" fillId="4" borderId="28" xfId="0" applyNumberFormat="1" applyFont="1" applyFill="1" applyBorder="1" applyAlignment="1">
      <alignment horizontal="center" vertical="center" wrapText="1"/>
    </xf>
    <xf numFmtId="168" fontId="81" fillId="4" borderId="29" xfId="0" applyNumberFormat="1" applyFont="1" applyFill="1" applyBorder="1" applyAlignment="1">
      <alignment horizontal="center" vertical="center" wrapText="1"/>
    </xf>
    <xf numFmtId="164" fontId="67" fillId="6" borderId="0" xfId="0" applyNumberFormat="1" applyFont="1" applyFill="1" applyAlignment="1" applyProtection="1">
      <alignment vertical="center" wrapText="1"/>
      <protection hidden="1"/>
    </xf>
    <xf numFmtId="0" fontId="69" fillId="50" borderId="0" xfId="0" applyFont="1" applyFill="1" applyAlignment="1">
      <alignment vertical="center"/>
    </xf>
    <xf numFmtId="0" fontId="24" fillId="10" borderId="10" xfId="0" applyFont="1" applyFill="1" applyBorder="1" applyAlignment="1">
      <alignment horizontal="center" vertical="center" wrapText="1"/>
    </xf>
    <xf numFmtId="168" fontId="24" fillId="4" borderId="19" xfId="0" applyNumberFormat="1" applyFont="1" applyFill="1" applyBorder="1" applyAlignment="1">
      <alignment horizontal="center" vertical="center" wrapText="1"/>
    </xf>
    <xf numFmtId="0" fontId="24" fillId="10" borderId="168" xfId="0" applyFont="1" applyFill="1" applyBorder="1" applyAlignment="1">
      <alignment vertical="center" wrapText="1"/>
    </xf>
    <xf numFmtId="168" fontId="24" fillId="4" borderId="169" xfId="0" applyNumberFormat="1" applyFont="1" applyFill="1" applyBorder="1" applyAlignment="1">
      <alignment vertical="center" wrapText="1"/>
    </xf>
    <xf numFmtId="164" fontId="63" fillId="4" borderId="2" xfId="0" applyNumberFormat="1" applyFont="1" applyFill="1" applyBorder="1" applyAlignment="1">
      <alignment horizontal="center" vertical="center"/>
    </xf>
    <xf numFmtId="9" fontId="63" fillId="4" borderId="50" xfId="1" applyFont="1" applyFill="1" applyBorder="1" applyAlignment="1" applyProtection="1">
      <alignment horizontal="center" vertical="center"/>
      <protection locked="0"/>
    </xf>
    <xf numFmtId="20" fontId="23" fillId="6" borderId="0" xfId="0" applyNumberFormat="1" applyFont="1" applyFill="1" applyAlignment="1">
      <alignment vertical="center" wrapText="1"/>
    </xf>
    <xf numFmtId="0" fontId="25" fillId="6" borderId="0" xfId="0" applyFont="1" applyFill="1" applyAlignment="1">
      <alignment vertical="center" wrapText="1"/>
    </xf>
    <xf numFmtId="168" fontId="81" fillId="4" borderId="1" xfId="0" applyNumberFormat="1" applyFont="1" applyFill="1" applyBorder="1" applyAlignment="1">
      <alignment horizontal="center" vertical="center" wrapText="1"/>
    </xf>
    <xf numFmtId="0" fontId="25" fillId="10" borderId="1" xfId="0" applyFont="1" applyFill="1" applyBorder="1" applyAlignment="1">
      <alignment horizontal="center" vertical="center" wrapText="1"/>
    </xf>
    <xf numFmtId="0" fontId="79" fillId="12" borderId="170" xfId="0" applyFont="1" applyFill="1" applyBorder="1" applyAlignment="1">
      <alignment horizontal="center" vertical="center" wrapText="1"/>
    </xf>
    <xf numFmtId="0" fontId="79" fillId="12" borderId="171" xfId="0" applyFont="1" applyFill="1" applyBorder="1" applyAlignment="1">
      <alignment horizontal="center" vertical="center" wrapText="1"/>
    </xf>
    <xf numFmtId="0" fontId="79" fillId="10" borderId="171" xfId="0" applyFont="1" applyFill="1" applyBorder="1" applyAlignment="1">
      <alignment horizontal="center" vertical="center" wrapText="1"/>
    </xf>
    <xf numFmtId="0" fontId="79" fillId="10" borderId="172" xfId="0" applyFont="1" applyFill="1" applyBorder="1" applyAlignment="1">
      <alignment horizontal="center" vertical="center" wrapText="1"/>
    </xf>
    <xf numFmtId="0" fontId="23" fillId="8" borderId="27" xfId="0" applyFont="1" applyFill="1" applyBorder="1" applyAlignment="1">
      <alignment vertical="center" wrapText="1"/>
    </xf>
    <xf numFmtId="168" fontId="81" fillId="4" borderId="28" xfId="6" applyNumberFormat="1" applyFont="1" applyFill="1" applyBorder="1" applyAlignment="1">
      <alignment vertical="center"/>
    </xf>
    <xf numFmtId="0" fontId="23" fillId="8" borderId="28" xfId="0" applyFont="1" applyFill="1" applyBorder="1" applyAlignment="1">
      <alignment vertical="center" wrapText="1"/>
    </xf>
    <xf numFmtId="168" fontId="81" fillId="4" borderId="47" xfId="6" applyNumberFormat="1" applyFont="1" applyFill="1" applyBorder="1" applyAlignment="1">
      <alignment vertical="center"/>
    </xf>
    <xf numFmtId="0" fontId="23" fillId="8" borderId="16" xfId="0" applyFont="1" applyFill="1" applyBorder="1" applyAlignment="1">
      <alignment vertical="center" wrapText="1"/>
    </xf>
    <xf numFmtId="0" fontId="23" fillId="8" borderId="1" xfId="0" applyFont="1" applyFill="1" applyBorder="1" applyAlignment="1">
      <alignment vertical="center" wrapText="1"/>
    </xf>
    <xf numFmtId="0" fontId="82" fillId="8" borderId="1" xfId="0" applyFont="1" applyFill="1" applyBorder="1" applyAlignment="1">
      <alignment vertical="center" wrapText="1"/>
    </xf>
    <xf numFmtId="0" fontId="82" fillId="8" borderId="15" xfId="0" applyFont="1" applyFill="1" applyBorder="1" applyAlignment="1">
      <alignment vertical="center" wrapText="1"/>
    </xf>
    <xf numFmtId="168" fontId="23" fillId="4" borderId="43" xfId="0" applyNumberFormat="1" applyFont="1" applyFill="1" applyBorder="1" applyAlignment="1">
      <alignment vertical="center"/>
    </xf>
    <xf numFmtId="168" fontId="23" fillId="4" borderId="28" xfId="0" applyNumberFormat="1" applyFont="1" applyFill="1" applyBorder="1" applyAlignment="1">
      <alignment vertical="center"/>
    </xf>
    <xf numFmtId="168" fontId="23" fillId="4" borderId="29" xfId="0" applyNumberFormat="1" applyFont="1" applyFill="1" applyBorder="1" applyAlignment="1">
      <alignment vertical="center"/>
    </xf>
    <xf numFmtId="0" fontId="82" fillId="8" borderId="16" xfId="0" applyFont="1" applyFill="1" applyBorder="1" applyAlignment="1">
      <alignment vertical="center" wrapText="1"/>
    </xf>
    <xf numFmtId="168" fontId="23" fillId="4" borderId="27" xfId="0" applyNumberFormat="1" applyFont="1" applyFill="1" applyBorder="1" applyAlignment="1">
      <alignment vertical="center" wrapText="1"/>
    </xf>
    <xf numFmtId="168" fontId="23" fillId="4" borderId="28" xfId="0" applyNumberFormat="1" applyFont="1" applyFill="1" applyBorder="1" applyAlignment="1">
      <alignment vertical="center" wrapText="1"/>
    </xf>
    <xf numFmtId="168" fontId="23" fillId="4" borderId="29" xfId="0" applyNumberFormat="1" applyFont="1" applyFill="1" applyBorder="1" applyAlignment="1">
      <alignment vertical="center" wrapText="1"/>
    </xf>
    <xf numFmtId="168" fontId="81" fillId="6" borderId="0" xfId="6" applyNumberFormat="1" applyFont="1" applyFill="1" applyBorder="1" applyAlignment="1">
      <alignment vertical="center"/>
    </xf>
    <xf numFmtId="0" fontId="82" fillId="6" borderId="0" xfId="0" applyFont="1" applyFill="1" applyAlignment="1">
      <alignment vertical="center" wrapText="1"/>
    </xf>
    <xf numFmtId="168" fontId="23" fillId="6" borderId="0" xfId="0" applyNumberFormat="1" applyFont="1" applyFill="1" applyAlignment="1">
      <alignment vertical="center"/>
    </xf>
    <xf numFmtId="168" fontId="23" fillId="6" borderId="0" xfId="0" applyNumberFormat="1" applyFont="1" applyFill="1" applyAlignment="1">
      <alignment vertical="center" wrapText="1"/>
    </xf>
    <xf numFmtId="0" fontId="82" fillId="6" borderId="0" xfId="0" applyFont="1" applyFill="1" applyAlignment="1">
      <alignment vertical="center"/>
    </xf>
    <xf numFmtId="0" fontId="81" fillId="6" borderId="0" xfId="0" applyFont="1" applyFill="1" applyAlignment="1">
      <alignment vertical="center"/>
    </xf>
    <xf numFmtId="0" fontId="65" fillId="6" borderId="0" xfId="0" applyFont="1" applyFill="1" applyAlignment="1">
      <alignment vertical="center"/>
    </xf>
    <xf numFmtId="20" fontId="23" fillId="12" borderId="1" xfId="0" applyNumberFormat="1" applyFont="1" applyFill="1" applyBorder="1" applyAlignment="1">
      <alignment horizontal="center" vertical="center" wrapText="1"/>
    </xf>
    <xf numFmtId="0" fontId="4" fillId="6" borderId="44" xfId="1" applyNumberFormat="1" applyFont="1" applyFill="1" applyBorder="1" applyAlignment="1" applyProtection="1">
      <alignment horizontal="center" vertical="center" wrapText="1"/>
      <protection locked="0"/>
    </xf>
    <xf numFmtId="0" fontId="4" fillId="6" borderId="14" xfId="1" applyNumberFormat="1" applyFont="1" applyFill="1" applyBorder="1" applyAlignment="1" applyProtection="1">
      <alignment horizontal="center" vertical="center" wrapText="1"/>
      <protection locked="0"/>
    </xf>
    <xf numFmtId="0" fontId="4" fillId="6" borderId="48" xfId="1" applyNumberFormat="1" applyFont="1" applyFill="1" applyBorder="1" applyAlignment="1" applyProtection="1">
      <alignment horizontal="center" vertical="center" wrapText="1"/>
      <protection locked="0"/>
    </xf>
    <xf numFmtId="9" fontId="4" fillId="4" borderId="44" xfId="1" applyFont="1" applyFill="1" applyBorder="1" applyAlignment="1">
      <alignment horizontal="center" vertical="center" wrapText="1"/>
    </xf>
    <xf numFmtId="9" fontId="4" fillId="4" borderId="1" xfId="1" applyFont="1" applyFill="1" applyBorder="1" applyAlignment="1">
      <alignment horizontal="center" vertical="center" wrapText="1"/>
    </xf>
    <xf numFmtId="9" fontId="4" fillId="4" borderId="28" xfId="1" applyFont="1" applyFill="1" applyBorder="1" applyAlignment="1">
      <alignment horizontal="center" vertical="center" wrapText="1"/>
    </xf>
    <xf numFmtId="168" fontId="0" fillId="0" borderId="0" xfId="0" applyNumberFormat="1" applyAlignment="1">
      <alignment wrapText="1"/>
    </xf>
    <xf numFmtId="0" fontId="63" fillId="4" borderId="1" xfId="0" applyFont="1" applyFill="1" applyBorder="1" applyAlignment="1">
      <alignment horizontal="center" vertical="center"/>
    </xf>
    <xf numFmtId="168" fontId="63" fillId="4" borderId="5" xfId="0" applyNumberFormat="1" applyFont="1" applyFill="1" applyBorder="1" applyAlignment="1">
      <alignment horizontal="center" vertical="center"/>
    </xf>
    <xf numFmtId="168" fontId="63" fillId="4" borderId="1" xfId="0" applyNumberFormat="1" applyFont="1" applyFill="1" applyBorder="1" applyAlignment="1">
      <alignment horizontal="center" vertical="center"/>
    </xf>
    <xf numFmtId="168" fontId="63" fillId="4" borderId="162" xfId="0" applyNumberFormat="1" applyFont="1" applyFill="1" applyBorder="1" applyAlignment="1">
      <alignment horizontal="center" vertical="center"/>
    </xf>
    <xf numFmtId="0" fontId="64" fillId="0" borderId="0" xfId="0" applyFont="1" applyAlignment="1">
      <alignment horizontal="left" vertical="center" wrapText="1"/>
    </xf>
    <xf numFmtId="0" fontId="64" fillId="0" borderId="0" xfId="0" applyFont="1" applyAlignment="1">
      <alignment horizontal="left" vertical="center"/>
    </xf>
    <xf numFmtId="0" fontId="64" fillId="0" borderId="0" xfId="0" quotePrefix="1" applyFont="1" applyAlignment="1">
      <alignment horizontal="left" vertical="center"/>
    </xf>
    <xf numFmtId="0" fontId="15" fillId="0" borderId="175" xfId="0" applyFont="1" applyBorder="1"/>
    <xf numFmtId="0" fontId="8" fillId="0" borderId="0" xfId="6" quotePrefix="1" applyFill="1" applyAlignment="1">
      <alignment vertical="center"/>
    </xf>
    <xf numFmtId="0" fontId="15" fillId="0" borderId="176" xfId="0" applyFont="1" applyBorder="1"/>
    <xf numFmtId="20" fontId="23" fillId="29" borderId="46" xfId="0" applyNumberFormat="1" applyFont="1" applyFill="1" applyBorder="1" applyAlignment="1">
      <alignment horizontal="center" vertical="center" wrapText="1"/>
    </xf>
    <xf numFmtId="20" fontId="23" fillId="29" borderId="45" xfId="0" applyNumberFormat="1" applyFont="1" applyFill="1" applyBorder="1" applyAlignment="1">
      <alignment horizontal="center" vertical="center" wrapText="1"/>
    </xf>
    <xf numFmtId="20" fontId="23" fillId="29" borderId="183" xfId="0" applyNumberFormat="1" applyFont="1" applyFill="1" applyBorder="1" applyAlignment="1">
      <alignment horizontal="center" vertical="center" wrapText="1"/>
    </xf>
    <xf numFmtId="20" fontId="23" fillId="29" borderId="184"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29" borderId="185" xfId="0" applyNumberFormat="1" applyFont="1" applyFill="1" applyBorder="1" applyAlignment="1">
      <alignment horizontal="center" vertical="center" wrapText="1"/>
    </xf>
    <xf numFmtId="20" fontId="23" fillId="9" borderId="184" xfId="0" applyNumberFormat="1" applyFont="1" applyFill="1" applyBorder="1" applyAlignment="1">
      <alignment horizontal="center" vertical="center" wrapText="1"/>
    </xf>
    <xf numFmtId="168" fontId="23" fillId="9" borderId="1"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8" fontId="23" fillId="9" borderId="185" xfId="0" applyNumberFormat="1" applyFont="1" applyFill="1" applyBorder="1" applyAlignment="1">
      <alignment horizontal="center" vertical="center" wrapText="1"/>
    </xf>
    <xf numFmtId="168" fontId="23" fillId="9" borderId="184" xfId="0" applyNumberFormat="1" applyFont="1" applyFill="1" applyBorder="1" applyAlignment="1">
      <alignment horizontal="center" vertical="center" wrapText="1"/>
    </xf>
    <xf numFmtId="20" fontId="23" fillId="9" borderId="185" xfId="0" applyNumberFormat="1" applyFont="1" applyFill="1" applyBorder="1" applyAlignment="1">
      <alignment horizontal="center" vertical="center" wrapText="1"/>
    </xf>
    <xf numFmtId="168" fontId="81" fillId="4" borderId="186" xfId="0" applyNumberFormat="1" applyFont="1" applyFill="1" applyBorder="1" applyAlignment="1">
      <alignment horizontal="center" vertical="center" wrapText="1"/>
    </xf>
    <xf numFmtId="168" fontId="81" fillId="4" borderId="187" xfId="0" applyNumberFormat="1" applyFont="1" applyFill="1" applyBorder="1" applyAlignment="1">
      <alignment horizontal="center" vertical="center" wrapText="1"/>
    </xf>
    <xf numFmtId="164" fontId="23" fillId="4" borderId="187" xfId="0" applyNumberFormat="1" applyFont="1" applyFill="1" applyBorder="1" applyAlignment="1">
      <alignment horizontal="center" vertical="center"/>
    </xf>
    <xf numFmtId="168" fontId="55" fillId="4" borderId="188" xfId="0" applyNumberFormat="1" applyFont="1" applyFill="1" applyBorder="1" applyAlignment="1">
      <alignment horizontal="center" vertical="center" wrapText="1"/>
    </xf>
    <xf numFmtId="168" fontId="81" fillId="4" borderId="189" xfId="0" applyNumberFormat="1" applyFont="1" applyFill="1" applyBorder="1" applyAlignment="1">
      <alignment horizontal="center" vertical="center" wrapText="1"/>
    </xf>
    <xf numFmtId="168" fontId="55" fillId="4" borderId="190" xfId="0" applyNumberFormat="1" applyFont="1" applyFill="1" applyBorder="1" applyAlignment="1">
      <alignment horizontal="center" vertical="center" wrapText="1"/>
    </xf>
    <xf numFmtId="10" fontId="23" fillId="4" borderId="187" xfId="0" applyNumberFormat="1" applyFont="1" applyFill="1" applyBorder="1" applyAlignment="1">
      <alignment horizontal="center" vertical="center"/>
    </xf>
    <xf numFmtId="168" fontId="23" fillId="4" borderId="187" xfId="0" applyNumberFormat="1" applyFont="1" applyFill="1" applyBorder="1" applyAlignment="1">
      <alignment horizontal="center" vertical="center" wrapText="1"/>
    </xf>
    <xf numFmtId="168" fontId="23" fillId="4" borderId="190" xfId="0" applyNumberFormat="1" applyFont="1" applyFill="1" applyBorder="1" applyAlignment="1">
      <alignment horizontal="center" vertical="center" wrapText="1"/>
    </xf>
    <xf numFmtId="0" fontId="15" fillId="0" borderId="191" xfId="0" applyFont="1" applyBorder="1"/>
    <xf numFmtId="0" fontId="15" fillId="0" borderId="192" xfId="0" applyFont="1" applyBorder="1"/>
    <xf numFmtId="168" fontId="81" fillId="0" borderId="192" xfId="0" applyNumberFormat="1" applyFont="1" applyBorder="1" applyAlignment="1">
      <alignment horizontal="center" vertical="center" wrapText="1"/>
    </xf>
    <xf numFmtId="164" fontId="23" fillId="0" borderId="192" xfId="0" applyNumberFormat="1" applyFont="1" applyBorder="1" applyAlignment="1">
      <alignment horizontal="center" vertical="center"/>
    </xf>
    <xf numFmtId="168" fontId="55" fillId="0" borderId="192" xfId="0" applyNumberFormat="1" applyFont="1" applyBorder="1" applyAlignment="1">
      <alignment horizontal="center" vertical="center" wrapText="1"/>
    </xf>
    <xf numFmtId="9" fontId="23" fillId="0" borderId="192" xfId="0" applyNumberFormat="1" applyFont="1" applyBorder="1" applyAlignment="1">
      <alignment horizontal="center" vertical="center"/>
    </xf>
    <xf numFmtId="168" fontId="23" fillId="0" borderId="192" xfId="0" applyNumberFormat="1" applyFont="1" applyBorder="1" applyAlignment="1">
      <alignment horizontal="center" vertical="center" wrapText="1"/>
    </xf>
    <xf numFmtId="0" fontId="15" fillId="0" borderId="193" xfId="0" applyFont="1" applyBorder="1"/>
    <xf numFmtId="0" fontId="79" fillId="29" borderId="45" xfId="0" applyFont="1" applyFill="1" applyBorder="1" applyAlignment="1">
      <alignment horizontal="center" vertical="center" wrapText="1"/>
    </xf>
    <xf numFmtId="0" fontId="79" fillId="9" borderId="194" xfId="0" applyFont="1" applyFill="1" applyBorder="1" applyAlignment="1">
      <alignment horizontal="center" vertical="center" wrapText="1"/>
    </xf>
    <xf numFmtId="0" fontId="109" fillId="29" borderId="17" xfId="0" applyFont="1" applyFill="1" applyBorder="1" applyAlignment="1">
      <alignment horizontal="center" vertical="center" wrapText="1"/>
    </xf>
    <xf numFmtId="0" fontId="79" fillId="9" borderId="195"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110" fillId="9" borderId="15" xfId="0" applyFont="1" applyFill="1" applyBorder="1" applyAlignment="1">
      <alignment horizontal="left" vertical="center" wrapText="1"/>
    </xf>
    <xf numFmtId="20" fontId="23" fillId="9" borderId="15" xfId="0" applyNumberFormat="1" applyFont="1" applyFill="1" applyBorder="1" applyAlignment="1">
      <alignment vertical="center" wrapText="1"/>
    </xf>
    <xf numFmtId="165" fontId="106" fillId="48" borderId="143" xfId="0" applyNumberFormat="1" applyFont="1" applyFill="1" applyBorder="1" applyAlignment="1">
      <alignment horizontal="center" vertical="center"/>
    </xf>
    <xf numFmtId="0" fontId="23" fillId="0" borderId="0" xfId="0" applyFont="1" applyAlignment="1" applyProtection="1">
      <alignment horizontal="center" vertical="center"/>
      <protection locked="0"/>
    </xf>
    <xf numFmtId="165" fontId="106" fillId="0" borderId="0" xfId="0" applyNumberFormat="1" applyFont="1" applyAlignment="1">
      <alignment horizontal="center" vertical="center"/>
    </xf>
    <xf numFmtId="20" fontId="23" fillId="29" borderId="16" xfId="0" applyNumberFormat="1" applyFont="1" applyFill="1" applyBorder="1" applyAlignment="1">
      <alignment vertical="center" wrapText="1"/>
    </xf>
    <xf numFmtId="20" fontId="10" fillId="8" borderId="1" xfId="0" applyNumberFormat="1" applyFont="1" applyFill="1" applyBorder="1" applyAlignment="1">
      <alignment horizontal="center" vertical="center" wrapText="1"/>
    </xf>
    <xf numFmtId="20" fontId="10" fillId="8" borderId="15" xfId="0" applyNumberFormat="1" applyFont="1" applyFill="1" applyBorder="1" applyAlignment="1">
      <alignment horizontal="center" vertical="center" wrapText="1"/>
    </xf>
    <xf numFmtId="168" fontId="18" fillId="26" borderId="16" xfId="0" applyNumberFormat="1" applyFont="1" applyFill="1" applyBorder="1" applyAlignment="1">
      <alignment vertical="center" wrapText="1"/>
    </xf>
    <xf numFmtId="168" fontId="81" fillId="4" borderId="15" xfId="0" applyNumberFormat="1" applyFont="1" applyFill="1" applyBorder="1" applyAlignment="1">
      <alignment horizontal="center" vertical="center" wrapText="1"/>
    </xf>
    <xf numFmtId="168" fontId="18" fillId="26" borderId="27" xfId="0" applyNumberFormat="1" applyFont="1" applyFill="1" applyBorder="1" applyAlignment="1">
      <alignment vertical="center" wrapText="1"/>
    </xf>
    <xf numFmtId="168" fontId="81" fillId="4" borderId="28" xfId="0" applyNumberFormat="1" applyFont="1" applyFill="1" applyBorder="1" applyAlignment="1">
      <alignment horizontal="center" vertical="center"/>
    </xf>
    <xf numFmtId="0" fontId="79" fillId="9" borderId="44" xfId="0" applyFont="1" applyFill="1" applyBorder="1" applyAlignment="1" applyProtection="1">
      <alignment horizontal="center" vertical="center" wrapText="1"/>
      <protection hidden="1"/>
    </xf>
    <xf numFmtId="0" fontId="23" fillId="9" borderId="44" xfId="0" applyFont="1" applyFill="1" applyBorder="1" applyAlignment="1" applyProtection="1">
      <alignment horizontal="center" vertical="center" wrapText="1"/>
      <protection hidden="1"/>
    </xf>
    <xf numFmtId="0" fontId="79" fillId="9" borderId="44" xfId="0" applyFont="1" applyFill="1" applyBorder="1" applyAlignment="1">
      <alignment horizontal="center" vertical="center" wrapText="1"/>
    </xf>
    <xf numFmtId="0" fontId="23" fillId="9" borderId="46" xfId="0" applyFont="1" applyFill="1" applyBorder="1" applyAlignment="1" applyProtection="1">
      <alignment horizontal="center" vertical="center" wrapText="1"/>
      <protection hidden="1"/>
    </xf>
    <xf numFmtId="0" fontId="128" fillId="9" borderId="28" xfId="0" applyFont="1" applyFill="1" applyBorder="1" applyAlignment="1" applyProtection="1">
      <alignment horizontal="center" vertical="center" wrapText="1"/>
      <protection hidden="1"/>
    </xf>
    <xf numFmtId="0" fontId="108" fillId="9" borderId="28" xfId="0" applyFont="1" applyFill="1" applyBorder="1" applyAlignment="1" applyProtection="1">
      <alignment horizontal="center" vertical="center" wrapText="1"/>
      <protection hidden="1"/>
    </xf>
    <xf numFmtId="0" fontId="109" fillId="9" borderId="28" xfId="0" applyFont="1" applyFill="1" applyBorder="1" applyAlignment="1">
      <alignment horizontal="center" vertical="center" wrapText="1"/>
    </xf>
    <xf numFmtId="0" fontId="113" fillId="9" borderId="28" xfId="0" applyFont="1" applyFill="1" applyBorder="1" applyAlignment="1">
      <alignment horizontal="center" vertical="center" wrapText="1"/>
    </xf>
    <xf numFmtId="0" fontId="82" fillId="9" borderId="28" xfId="0" quotePrefix="1" applyFont="1" applyFill="1" applyBorder="1" applyAlignment="1" applyProtection="1">
      <alignment horizontal="center" vertical="center" wrapText="1"/>
      <protection hidden="1"/>
    </xf>
    <xf numFmtId="0" fontId="82" fillId="9" borderId="28" xfId="0" applyFont="1" applyFill="1" applyBorder="1" applyAlignment="1" applyProtection="1">
      <alignment horizontal="center" vertical="center" wrapText="1"/>
      <protection hidden="1"/>
    </xf>
    <xf numFmtId="0" fontId="23" fillId="9" borderId="28" xfId="0" applyFont="1" applyFill="1" applyBorder="1" applyAlignment="1" applyProtection="1">
      <alignment horizontal="center" vertical="center" wrapText="1"/>
      <protection hidden="1"/>
    </xf>
    <xf numFmtId="0" fontId="121" fillId="9" borderId="28" xfId="0" applyFont="1" applyFill="1" applyBorder="1" applyAlignment="1" applyProtection="1">
      <alignment horizontal="center" vertical="center" wrapText="1"/>
      <protection hidden="1"/>
    </xf>
    <xf numFmtId="0" fontId="23" fillId="9" borderId="29" xfId="0" applyFont="1" applyFill="1" applyBorder="1" applyAlignment="1" applyProtection="1">
      <alignment horizontal="center" vertical="center" wrapText="1"/>
      <protection hidden="1"/>
    </xf>
    <xf numFmtId="0" fontId="23" fillId="3" borderId="196" xfId="0" applyFont="1" applyFill="1" applyBorder="1" applyAlignment="1">
      <alignment horizontal="center" vertical="center"/>
    </xf>
    <xf numFmtId="168" fontId="23" fillId="3" borderId="48" xfId="0" applyNumberFormat="1" applyFont="1" applyFill="1" applyBorder="1" applyAlignment="1">
      <alignment horizontal="right" vertical="center"/>
    </xf>
    <xf numFmtId="10" fontId="106" fillId="48" borderId="65" xfId="0" applyNumberFormat="1" applyFont="1" applyFill="1" applyBorder="1" applyAlignment="1">
      <alignment vertical="center"/>
    </xf>
    <xf numFmtId="165" fontId="106" fillId="48" borderId="65" xfId="0" applyNumberFormat="1" applyFont="1" applyFill="1" applyBorder="1" applyAlignment="1">
      <alignment vertical="center"/>
    </xf>
    <xf numFmtId="168" fontId="23" fillId="3" borderId="22" xfId="1" applyNumberFormat="1" applyFont="1" applyFill="1" applyBorder="1" applyAlignment="1">
      <alignment vertical="center"/>
    </xf>
    <xf numFmtId="168" fontId="23" fillId="3" borderId="143" xfId="1" applyNumberFormat="1" applyFont="1" applyFill="1" applyBorder="1" applyAlignment="1">
      <alignment vertical="center"/>
    </xf>
    <xf numFmtId="0" fontId="81" fillId="0" borderId="0" xfId="0" applyFont="1"/>
    <xf numFmtId="165" fontId="106" fillId="48" borderId="143" xfId="0" applyNumberFormat="1" applyFont="1" applyFill="1" applyBorder="1" applyAlignment="1">
      <alignment vertical="center"/>
    </xf>
    <xf numFmtId="9" fontId="106" fillId="48" borderId="65" xfId="1" applyFont="1" applyFill="1" applyBorder="1" applyAlignment="1">
      <alignment horizontal="center" vertical="center"/>
    </xf>
    <xf numFmtId="165" fontId="106" fillId="48" borderId="197" xfId="0" applyNumberFormat="1" applyFont="1" applyFill="1" applyBorder="1" applyAlignment="1">
      <alignment vertical="center"/>
    </xf>
    <xf numFmtId="0" fontId="81" fillId="0" borderId="175" xfId="0" applyFont="1" applyBorder="1"/>
    <xf numFmtId="168" fontId="81" fillId="0" borderId="0" xfId="0" applyNumberFormat="1" applyFont="1"/>
    <xf numFmtId="168" fontId="81" fillId="0" borderId="0" xfId="0" applyNumberFormat="1" applyFont="1" applyAlignment="1" applyProtection="1">
      <alignment vertical="center"/>
      <protection hidden="1"/>
    </xf>
    <xf numFmtId="0" fontId="81" fillId="0" borderId="0" xfId="0" applyFont="1" applyAlignment="1" applyProtection="1">
      <alignment vertical="center"/>
      <protection hidden="1"/>
    </xf>
    <xf numFmtId="9" fontId="81" fillId="0" borderId="0" xfId="1" applyFont="1" applyFill="1" applyBorder="1" applyAlignment="1" applyProtection="1">
      <alignment vertical="center"/>
      <protection hidden="1"/>
    </xf>
    <xf numFmtId="168" fontId="81" fillId="0" borderId="0" xfId="1" applyNumberFormat="1" applyFont="1" applyFill="1" applyBorder="1" applyAlignment="1" applyProtection="1">
      <alignment horizontal="right" vertical="center"/>
      <protection hidden="1"/>
    </xf>
    <xf numFmtId="10" fontId="81" fillId="0" borderId="176" xfId="0" applyNumberFormat="1" applyFont="1" applyBorder="1" applyAlignment="1" applyProtection="1">
      <alignment horizontal="center" vertical="center"/>
      <protection hidden="1"/>
    </xf>
    <xf numFmtId="0" fontId="0" fillId="0" borderId="175" xfId="0" applyBorder="1"/>
    <xf numFmtId="0" fontId="0" fillId="0" borderId="176" xfId="0" applyBorder="1"/>
    <xf numFmtId="0" fontId="130" fillId="0" borderId="0" xfId="0" applyFont="1" applyAlignment="1">
      <alignment horizontal="center" vertical="center" wrapText="1"/>
    </xf>
    <xf numFmtId="10" fontId="0" fillId="0" borderId="0" xfId="1" applyNumberFormat="1" applyFont="1" applyBorder="1" applyAlignment="1">
      <alignment vertical="center"/>
    </xf>
    <xf numFmtId="0" fontId="0" fillId="0" borderId="191" xfId="0" applyBorder="1"/>
    <xf numFmtId="168" fontId="0" fillId="0" borderId="192" xfId="0" applyNumberFormat="1" applyBorder="1"/>
    <xf numFmtId="0" fontId="0" fillId="0" borderId="192" xfId="0" applyBorder="1"/>
    <xf numFmtId="10" fontId="0" fillId="0" borderId="192" xfId="1" applyNumberFormat="1" applyFont="1" applyFill="1" applyBorder="1" applyAlignment="1" applyProtection="1">
      <alignment horizontal="center" vertical="center"/>
    </xf>
    <xf numFmtId="10" fontId="0" fillId="0" borderId="192" xfId="1" applyNumberFormat="1" applyFont="1" applyFill="1" applyBorder="1" applyAlignment="1" applyProtection="1">
      <alignment vertical="center"/>
      <protection locked="0"/>
    </xf>
    <xf numFmtId="0" fontId="0" fillId="0" borderId="192" xfId="0" applyBorder="1" applyAlignment="1">
      <alignment vertical="center"/>
    </xf>
    <xf numFmtId="0" fontId="0" fillId="0" borderId="193" xfId="0" applyBorder="1"/>
    <xf numFmtId="168" fontId="0" fillId="0" borderId="0" xfId="0" applyNumberFormat="1" applyAlignment="1" applyProtection="1">
      <alignment vertical="center"/>
      <protection hidden="1"/>
    </xf>
    <xf numFmtId="168" fontId="107" fillId="9" borderId="1" xfId="0" applyNumberFormat="1" applyFont="1" applyFill="1" applyBorder="1" applyAlignment="1">
      <alignment horizontal="center" vertical="center" wrapText="1"/>
    </xf>
    <xf numFmtId="0" fontId="79" fillId="9" borderId="118" xfId="0" applyFont="1" applyFill="1" applyBorder="1" applyAlignment="1">
      <alignment horizontal="center" vertical="center" wrapText="1"/>
    </xf>
    <xf numFmtId="0" fontId="121" fillId="9" borderId="34" xfId="0" applyFont="1" applyFill="1" applyBorder="1" applyAlignment="1">
      <alignment horizontal="center" vertical="center" wrapText="1"/>
    </xf>
    <xf numFmtId="168" fontId="63" fillId="4" borderId="1" xfId="1" applyNumberFormat="1" applyFont="1" applyFill="1" applyBorder="1" applyAlignment="1">
      <alignment horizontal="center" vertical="center" wrapText="1"/>
    </xf>
    <xf numFmtId="168" fontId="63" fillId="4" borderId="25" xfId="1" applyNumberFormat="1" applyFont="1" applyFill="1" applyBorder="1" applyAlignment="1">
      <alignment horizontal="center" vertical="center" wrapText="1"/>
    </xf>
    <xf numFmtId="168" fontId="81" fillId="4" borderId="25" xfId="1" applyNumberFormat="1" applyFont="1" applyFill="1" applyBorder="1" applyAlignment="1" applyProtection="1">
      <alignment horizontal="center" vertical="center"/>
    </xf>
    <xf numFmtId="168" fontId="81" fillId="4" borderId="18" xfId="1" applyNumberFormat="1" applyFont="1" applyFill="1" applyBorder="1" applyAlignment="1" applyProtection="1">
      <alignment horizontal="center" vertical="center"/>
      <protection hidden="1"/>
    </xf>
    <xf numFmtId="10" fontId="81" fillId="4" borderId="18" xfId="1" applyNumberFormat="1" applyFont="1" applyFill="1" applyBorder="1" applyAlignment="1" applyProtection="1">
      <alignment horizontal="center" vertical="center"/>
      <protection hidden="1"/>
    </xf>
    <xf numFmtId="168" fontId="81" fillId="4" borderId="18" xfId="0" applyNumberFormat="1" applyFont="1" applyFill="1" applyBorder="1" applyAlignment="1" applyProtection="1">
      <alignment horizontal="center" vertical="center"/>
      <protection hidden="1"/>
    </xf>
    <xf numFmtId="9" fontId="81" fillId="4" borderId="18" xfId="1" applyFont="1" applyFill="1" applyBorder="1" applyAlignment="1" applyProtection="1">
      <alignment horizontal="center" vertical="center"/>
      <protection locked="0"/>
    </xf>
    <xf numFmtId="164" fontId="81" fillId="4" borderId="18" xfId="0" applyNumberFormat="1" applyFont="1" applyFill="1" applyBorder="1" applyAlignment="1">
      <alignment horizontal="center" vertical="center"/>
    </xf>
    <xf numFmtId="0" fontId="127" fillId="4" borderId="18" xfId="0" applyFont="1" applyFill="1" applyBorder="1" applyAlignment="1" applyProtection="1">
      <alignment horizontal="center" vertical="center"/>
      <protection hidden="1"/>
    </xf>
    <xf numFmtId="10" fontId="81" fillId="4" borderId="18" xfId="0" applyNumberFormat="1" applyFont="1" applyFill="1" applyBorder="1" applyAlignment="1" applyProtection="1">
      <alignment horizontal="center" vertical="center"/>
      <protection hidden="1"/>
    </xf>
    <xf numFmtId="0" fontId="81" fillId="6" borderId="19" xfId="0" applyFont="1" applyFill="1" applyBorder="1" applyAlignment="1" applyProtection="1">
      <alignment vertical="center"/>
      <protection hidden="1"/>
    </xf>
    <xf numFmtId="168" fontId="24" fillId="4" borderId="116" xfId="1" applyNumberFormat="1" applyFont="1" applyFill="1" applyBorder="1" applyAlignment="1">
      <alignment vertical="center" wrapText="1"/>
    </xf>
    <xf numFmtId="0" fontId="131" fillId="11" borderId="115" xfId="0" applyFont="1" applyFill="1" applyBorder="1" applyAlignment="1">
      <alignment horizontal="right" vertical="center" wrapText="1"/>
    </xf>
    <xf numFmtId="0" fontId="4" fillId="6" borderId="30" xfId="0"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13" fillId="11" borderId="117" xfId="0" applyFont="1" applyFill="1" applyBorder="1" applyAlignment="1">
      <alignment horizontal="center" vertical="center" wrapText="1"/>
    </xf>
    <xf numFmtId="0" fontId="4" fillId="0" borderId="46" xfId="0" applyFont="1" applyBorder="1" applyAlignment="1" applyProtection="1">
      <alignment horizontal="center" vertical="center" wrapText="1"/>
      <protection locked="0"/>
    </xf>
    <xf numFmtId="0" fontId="2" fillId="2" borderId="65" xfId="0" applyFont="1" applyFill="1" applyBorder="1" applyAlignment="1">
      <alignment vertical="center" wrapText="1"/>
    </xf>
    <xf numFmtId="9" fontId="81" fillId="0" borderId="1" xfId="1" applyFont="1" applyBorder="1" applyAlignment="1" applyProtection="1">
      <alignment horizontal="center" vertical="center"/>
      <protection locked="0"/>
    </xf>
    <xf numFmtId="168" fontId="81" fillId="4" borderId="16" xfId="0" applyNumberFormat="1" applyFont="1" applyFill="1" applyBorder="1" applyAlignment="1" applyProtection="1">
      <alignment horizontal="center" vertical="center"/>
      <protection locked="0"/>
    </xf>
    <xf numFmtId="168" fontId="81" fillId="4" borderId="1" xfId="0" applyNumberFormat="1" applyFont="1" applyFill="1" applyBorder="1" applyAlignment="1" applyProtection="1">
      <alignment horizontal="center" vertical="center"/>
      <protection locked="0"/>
    </xf>
    <xf numFmtId="168" fontId="81" fillId="4" borderId="15" xfId="0" applyNumberFormat="1" applyFont="1" applyFill="1" applyBorder="1" applyAlignment="1" applyProtection="1">
      <alignment horizontal="center" vertical="center"/>
      <protection locked="0"/>
    </xf>
    <xf numFmtId="168" fontId="81" fillId="4" borderId="3" xfId="0" applyNumberFormat="1" applyFont="1" applyFill="1" applyBorder="1" applyAlignment="1" applyProtection="1">
      <alignment horizontal="center" vertical="center"/>
      <protection locked="0"/>
    </xf>
    <xf numFmtId="168" fontId="81" fillId="4" borderId="27" xfId="0" applyNumberFormat="1" applyFont="1" applyFill="1" applyBorder="1" applyAlignment="1" applyProtection="1">
      <alignment horizontal="center" vertical="center"/>
      <protection locked="0"/>
    </xf>
    <xf numFmtId="168" fontId="81" fillId="4" borderId="28" xfId="0" applyNumberFormat="1" applyFont="1" applyFill="1" applyBorder="1" applyAlignment="1" applyProtection="1">
      <alignment horizontal="center" vertical="center"/>
      <protection locked="0"/>
    </xf>
    <xf numFmtId="168" fontId="81" fillId="4" borderId="29" xfId="0" applyNumberFormat="1" applyFont="1" applyFill="1" applyBorder="1" applyAlignment="1" applyProtection="1">
      <alignment horizontal="center" vertical="center"/>
      <protection locked="0"/>
    </xf>
    <xf numFmtId="164" fontId="67" fillId="6" borderId="0" xfId="0" applyNumberFormat="1" applyFont="1" applyFill="1" applyAlignment="1" applyProtection="1">
      <alignment horizontal="center" vertical="center" wrapText="1"/>
      <protection hidden="1"/>
    </xf>
    <xf numFmtId="20" fontId="23" fillId="12" borderId="45" xfId="0" applyNumberFormat="1" applyFont="1" applyFill="1" applyBorder="1" applyAlignment="1">
      <alignment horizontal="center" vertical="center" wrapText="1"/>
    </xf>
    <xf numFmtId="20" fontId="23" fillId="12" borderId="44" xfId="0" applyNumberFormat="1" applyFont="1" applyFill="1" applyBorder="1" applyAlignment="1">
      <alignment horizontal="center" vertical="center" wrapText="1"/>
    </xf>
    <xf numFmtId="20" fontId="23" fillId="12" borderId="46" xfId="0" applyNumberFormat="1" applyFont="1" applyFill="1" applyBorder="1" applyAlignment="1">
      <alignment horizontal="center" vertical="center" wrapText="1"/>
    </xf>
    <xf numFmtId="0" fontId="109" fillId="6" borderId="0" xfId="0" applyFont="1" applyFill="1" applyAlignment="1">
      <alignment horizontal="center" vertical="center" wrapText="1"/>
    </xf>
    <xf numFmtId="168" fontId="23" fillId="4" borderId="145" xfId="0" applyNumberFormat="1" applyFont="1" applyFill="1" applyBorder="1" applyAlignment="1">
      <alignment horizontal="center" vertical="center" wrapText="1"/>
    </xf>
    <xf numFmtId="168" fontId="23" fillId="4" borderId="43" xfId="0" applyNumberFormat="1" applyFont="1" applyFill="1" applyBorder="1" applyAlignment="1">
      <alignment horizontal="center" vertical="center" wrapText="1"/>
    </xf>
    <xf numFmtId="164" fontId="67" fillId="35" borderId="37" xfId="0" applyNumberFormat="1" applyFont="1" applyFill="1" applyBorder="1" applyAlignment="1" applyProtection="1">
      <alignment horizontal="center" vertical="center" wrapText="1"/>
      <protection hidden="1"/>
    </xf>
    <xf numFmtId="164" fontId="67" fillId="35" borderId="0" xfId="0" applyNumberFormat="1" applyFont="1" applyFill="1" applyAlignment="1" applyProtection="1">
      <alignment horizontal="center" vertical="center" wrapText="1"/>
      <protection hidden="1"/>
    </xf>
    <xf numFmtId="0" fontId="69" fillId="49" borderId="1" xfId="0" applyFont="1" applyFill="1" applyBorder="1" applyAlignment="1">
      <alignment horizontal="center" vertical="center" wrapText="1"/>
    </xf>
    <xf numFmtId="0" fontId="106" fillId="46" borderId="1" xfId="0" applyFont="1" applyFill="1" applyBorder="1" applyAlignment="1">
      <alignment horizontal="center" vertical="center" wrapText="1"/>
    </xf>
    <xf numFmtId="0" fontId="49" fillId="0" borderId="1" xfId="0" applyFont="1" applyBorder="1" applyAlignment="1" applyProtection="1">
      <alignment horizontal="center" vertical="center"/>
      <protection locked="0"/>
    </xf>
    <xf numFmtId="0" fontId="79" fillId="6" borderId="0" xfId="0" applyFont="1" applyFill="1" applyAlignment="1">
      <alignment horizontal="center" vertical="center" wrapText="1"/>
    </xf>
    <xf numFmtId="20" fontId="23" fillId="12" borderId="66" xfId="0" applyNumberFormat="1" applyFont="1" applyFill="1" applyBorder="1" applyAlignment="1">
      <alignment horizontal="center" vertical="center" wrapText="1"/>
    </xf>
    <xf numFmtId="168" fontId="107" fillId="37" borderId="2" xfId="0" applyNumberFormat="1" applyFont="1" applyFill="1" applyBorder="1" applyAlignment="1">
      <alignment horizontal="center" vertical="center" wrapText="1"/>
    </xf>
    <xf numFmtId="168" fontId="107" fillId="37" borderId="9" xfId="0" applyNumberFormat="1" applyFont="1" applyFill="1" applyBorder="1" applyAlignment="1">
      <alignment horizontal="center" vertical="center" wrapText="1"/>
    </xf>
    <xf numFmtId="168" fontId="23" fillId="4" borderId="47" xfId="0" applyNumberFormat="1" applyFont="1" applyFill="1" applyBorder="1" applyAlignment="1">
      <alignment horizontal="center" vertical="center" wrapText="1"/>
    </xf>
    <xf numFmtId="168" fontId="23" fillId="4" borderId="33" xfId="0" applyNumberFormat="1" applyFont="1" applyFill="1" applyBorder="1" applyAlignment="1">
      <alignment horizontal="center" vertical="center" wrapText="1"/>
    </xf>
    <xf numFmtId="164" fontId="67" fillId="35" borderId="10" xfId="0" applyNumberFormat="1" applyFont="1" applyFill="1" applyBorder="1" applyAlignment="1" applyProtection="1">
      <alignment horizontal="center" vertical="center" wrapText="1"/>
      <protection hidden="1"/>
    </xf>
    <xf numFmtId="164" fontId="67" fillId="35" borderId="12" xfId="0" applyNumberFormat="1" applyFont="1" applyFill="1" applyBorder="1" applyAlignment="1" applyProtection="1">
      <alignment horizontal="center" vertical="center" wrapText="1"/>
      <protection hidden="1"/>
    </xf>
    <xf numFmtId="164" fontId="67" fillId="35" borderId="13" xfId="0" applyNumberFormat="1" applyFont="1" applyFill="1" applyBorder="1" applyAlignment="1" applyProtection="1">
      <alignment horizontal="center" vertical="center" wrapText="1"/>
      <protection hidden="1"/>
    </xf>
    <xf numFmtId="0" fontId="23" fillId="12" borderId="45" xfId="0" applyFont="1" applyFill="1" applyBorder="1" applyAlignment="1">
      <alignment horizontal="center" vertical="center" wrapText="1"/>
    </xf>
    <xf numFmtId="0" fontId="23" fillId="12" borderId="44" xfId="0" applyFont="1" applyFill="1" applyBorder="1" applyAlignment="1">
      <alignment horizontal="center" vertical="center" wrapText="1"/>
    </xf>
    <xf numFmtId="0" fontId="23" fillId="12" borderId="66" xfId="0" applyFont="1" applyFill="1" applyBorder="1" applyAlignment="1">
      <alignment horizontal="center" vertical="center" wrapText="1"/>
    </xf>
    <xf numFmtId="0" fontId="23" fillId="12" borderId="46" xfId="0" applyFont="1" applyFill="1" applyBorder="1" applyAlignment="1">
      <alignment horizontal="center" vertical="center" wrapText="1"/>
    </xf>
    <xf numFmtId="0" fontId="23" fillId="6" borderId="0" xfId="0" applyFont="1" applyFill="1" applyAlignment="1">
      <alignment horizontal="center" vertical="center" wrapText="1"/>
    </xf>
    <xf numFmtId="20" fontId="23" fillId="10" borderId="1" xfId="0" applyNumberFormat="1" applyFont="1" applyFill="1" applyBorder="1" applyAlignment="1">
      <alignment horizontal="center" vertical="center" wrapText="1"/>
    </xf>
    <xf numFmtId="20" fontId="23" fillId="10" borderId="2" xfId="0" applyNumberFormat="1" applyFont="1" applyFill="1" applyBorder="1" applyAlignment="1">
      <alignment horizontal="center" vertical="center" wrapText="1"/>
    </xf>
    <xf numFmtId="168" fontId="23" fillId="4" borderId="28" xfId="0" applyNumberFormat="1" applyFont="1" applyFill="1" applyBorder="1" applyAlignment="1">
      <alignment horizontal="center" vertical="center" wrapText="1"/>
    </xf>
    <xf numFmtId="164" fontId="67" fillId="35" borderId="1" xfId="0" applyNumberFormat="1" applyFont="1" applyFill="1" applyBorder="1" applyAlignment="1" applyProtection="1">
      <alignment horizontal="center" vertical="center" wrapText="1"/>
      <protection hidden="1"/>
    </xf>
    <xf numFmtId="164" fontId="67" fillId="35" borderId="8" xfId="0" applyNumberFormat="1" applyFont="1" applyFill="1" applyBorder="1" applyAlignment="1" applyProtection="1">
      <alignment horizontal="center" vertical="center" wrapText="1"/>
      <protection hidden="1"/>
    </xf>
    <xf numFmtId="20" fontId="23" fillId="10" borderId="64" xfId="0" applyNumberFormat="1" applyFont="1" applyFill="1" applyBorder="1" applyAlignment="1">
      <alignment horizontal="center" vertical="center" wrapText="1"/>
    </xf>
    <xf numFmtId="20" fontId="23" fillId="10" borderId="3" xfId="0" applyNumberFormat="1" applyFont="1" applyFill="1" applyBorder="1" applyAlignment="1">
      <alignment horizontal="center" vertical="center" wrapText="1"/>
    </xf>
    <xf numFmtId="0" fontId="75" fillId="12" borderId="10" xfId="0" applyFont="1" applyFill="1" applyBorder="1" applyAlignment="1">
      <alignment horizontal="center" vertical="center" wrapText="1"/>
    </xf>
    <xf numFmtId="0" fontId="75" fillId="12" borderId="12" xfId="0" applyFont="1" applyFill="1" applyBorder="1" applyAlignment="1">
      <alignment horizontal="center" vertical="center" wrapText="1"/>
    </xf>
    <xf numFmtId="0" fontId="24" fillId="10" borderId="37" xfId="0" applyFont="1" applyFill="1" applyBorder="1" applyAlignment="1">
      <alignment horizontal="center" vertical="center" wrapText="1"/>
    </xf>
    <xf numFmtId="0" fontId="24" fillId="10" borderId="100" xfId="0" applyFont="1" applyFill="1" applyBorder="1" applyAlignment="1">
      <alignment horizontal="center" vertical="center" wrapText="1"/>
    </xf>
    <xf numFmtId="0" fontId="24" fillId="10" borderId="6" xfId="0" applyFont="1" applyFill="1" applyBorder="1" applyAlignment="1">
      <alignment horizontal="center" vertical="center" wrapText="1"/>
    </xf>
    <xf numFmtId="0" fontId="24" fillId="10" borderId="119" xfId="0" applyFont="1" applyFill="1" applyBorder="1" applyAlignment="1">
      <alignment horizontal="center" vertical="center" wrapText="1"/>
    </xf>
    <xf numFmtId="0" fontId="70" fillId="36" borderId="8" xfId="0" applyFont="1" applyFill="1" applyBorder="1" applyAlignment="1" applyProtection="1">
      <alignment horizontal="center" vertical="center" wrapText="1"/>
      <protection hidden="1"/>
    </xf>
    <xf numFmtId="0" fontId="70" fillId="36" borderId="0" xfId="0" applyFont="1" applyFill="1" applyAlignment="1" applyProtection="1">
      <alignment horizontal="center" vertical="center" wrapText="1"/>
      <protection hidden="1"/>
    </xf>
    <xf numFmtId="0" fontId="83" fillId="10" borderId="1" xfId="0" applyFont="1" applyFill="1" applyBorder="1" applyAlignment="1">
      <alignment horizontal="center" vertical="center" wrapText="1"/>
    </xf>
    <xf numFmtId="168" fontId="83" fillId="10" borderId="1" xfId="0" applyNumberFormat="1" applyFont="1" applyFill="1" applyBorder="1" applyAlignment="1">
      <alignment horizontal="center" vertical="center" wrapText="1"/>
    </xf>
    <xf numFmtId="20" fontId="70" fillId="36" borderId="37" xfId="0" applyNumberFormat="1" applyFont="1" applyFill="1" applyBorder="1" applyAlignment="1">
      <alignment horizontal="center" vertical="center" wrapText="1"/>
    </xf>
    <xf numFmtId="20" fontId="70" fillId="36" borderId="0" xfId="0" applyNumberFormat="1" applyFont="1" applyFill="1" applyAlignment="1">
      <alignment horizontal="center" vertical="center" wrapText="1"/>
    </xf>
    <xf numFmtId="0" fontId="70" fillId="36" borderId="10" xfId="0" applyFont="1" applyFill="1" applyBorder="1" applyAlignment="1" applyProtection="1">
      <alignment horizontal="center" vertical="center" wrapText="1"/>
      <protection hidden="1"/>
    </xf>
    <xf numFmtId="0" fontId="70" fillId="36" borderId="12" xfId="0" applyFont="1" applyFill="1" applyBorder="1" applyAlignment="1" applyProtection="1">
      <alignment horizontal="center" vertical="center" wrapText="1"/>
      <protection hidden="1"/>
    </xf>
    <xf numFmtId="0" fontId="70" fillId="36" borderId="13" xfId="0" applyFont="1" applyFill="1" applyBorder="1" applyAlignment="1" applyProtection="1">
      <alignment horizontal="center" vertical="center" wrapText="1"/>
      <protection hidden="1"/>
    </xf>
    <xf numFmtId="0" fontId="67" fillId="35" borderId="8" xfId="0" applyFont="1" applyFill="1" applyBorder="1" applyAlignment="1" applyProtection="1">
      <alignment horizontal="center" vertical="center" wrapText="1"/>
      <protection hidden="1"/>
    </xf>
    <xf numFmtId="0" fontId="67" fillId="35" borderId="0" xfId="0" applyFont="1" applyFill="1" applyAlignment="1" applyProtection="1">
      <alignment horizontal="center" vertical="center" wrapText="1"/>
      <protection hidden="1"/>
    </xf>
    <xf numFmtId="20" fontId="23" fillId="10" borderId="9" xfId="0" applyNumberFormat="1" applyFont="1" applyFill="1" applyBorder="1" applyAlignment="1">
      <alignment horizontal="center" vertical="center" wrapText="1"/>
    </xf>
    <xf numFmtId="20" fontId="70" fillId="36" borderId="22" xfId="0" applyNumberFormat="1" applyFont="1" applyFill="1" applyBorder="1" applyAlignment="1">
      <alignment horizontal="center" vertical="center" wrapText="1"/>
    </xf>
    <xf numFmtId="20" fontId="70" fillId="36" borderId="4" xfId="0" applyNumberFormat="1" applyFont="1" applyFill="1" applyBorder="1" applyAlignment="1">
      <alignment horizontal="center" vertical="center" wrapText="1"/>
    </xf>
    <xf numFmtId="0" fontId="22" fillId="11" borderId="2" xfId="0" applyFont="1" applyFill="1" applyBorder="1" applyAlignment="1">
      <alignment horizontal="left" vertical="top" wrapText="1"/>
    </xf>
    <xf numFmtId="0" fontId="22" fillId="11" borderId="9" xfId="0" applyFont="1" applyFill="1" applyBorder="1" applyAlignment="1">
      <alignment horizontal="left" vertical="top"/>
    </xf>
    <xf numFmtId="0" fontId="22" fillId="11" borderId="3" xfId="0" applyFont="1" applyFill="1" applyBorder="1" applyAlignment="1">
      <alignment horizontal="left" vertical="top"/>
    </xf>
    <xf numFmtId="0" fontId="25" fillId="0" borderId="8" xfId="0" applyFont="1" applyBorder="1" applyAlignment="1">
      <alignment horizontal="center" vertical="center" wrapText="1"/>
    </xf>
    <xf numFmtId="0" fontId="25" fillId="0" borderId="0" xfId="0" applyFont="1" applyAlignment="1">
      <alignment horizontal="center" vertical="center"/>
    </xf>
    <xf numFmtId="0" fontId="25" fillId="0" borderId="21" xfId="0" applyFont="1" applyBorder="1" applyAlignment="1">
      <alignment horizontal="center" vertical="center"/>
    </xf>
    <xf numFmtId="0" fontId="70" fillId="32" borderId="4" xfId="0" applyFont="1" applyFill="1" applyBorder="1" applyAlignment="1">
      <alignment horizontal="center" vertical="center" wrapText="1"/>
    </xf>
    <xf numFmtId="0" fontId="70"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9" fillId="0" borderId="0" xfId="0" applyFont="1" applyAlignment="1">
      <alignment horizontal="center" vertical="center" wrapText="1"/>
    </xf>
    <xf numFmtId="0" fontId="69" fillId="0" borderId="6" xfId="0" applyFont="1" applyBorder="1" applyAlignment="1">
      <alignment horizontal="center" vertical="center"/>
    </xf>
    <xf numFmtId="0" fontId="69" fillId="0" borderId="7" xfId="0" applyFont="1" applyBorder="1" applyAlignment="1">
      <alignment horizontal="center" vertical="center"/>
    </xf>
    <xf numFmtId="0" fontId="55" fillId="7" borderId="7" xfId="0" applyFont="1" applyFill="1" applyBorder="1" applyAlignment="1" applyProtection="1">
      <alignment horizontal="center" vertical="center" wrapText="1"/>
      <protection locked="0"/>
    </xf>
    <xf numFmtId="0" fontId="55" fillId="7" borderId="20" xfId="0" applyFont="1" applyFill="1" applyBorder="1" applyAlignment="1" applyProtection="1">
      <alignment horizontal="center" vertical="center" wrapText="1"/>
      <protection locked="0"/>
    </xf>
    <xf numFmtId="0" fontId="69" fillId="0" borderId="8" xfId="0" applyFont="1" applyBorder="1" applyAlignment="1">
      <alignment horizontal="center" vertical="center"/>
    </xf>
    <xf numFmtId="0" fontId="69" fillId="0" borderId="0" xfId="0" applyFont="1" applyAlignment="1">
      <alignment horizontal="center" vertical="center"/>
    </xf>
    <xf numFmtId="0" fontId="55" fillId="7" borderId="0" xfId="0" applyFont="1" applyFill="1" applyAlignment="1" applyProtection="1">
      <alignment horizontal="center" vertical="center" wrapText="1"/>
      <protection locked="0"/>
    </xf>
    <xf numFmtId="0" fontId="55" fillId="7" borderId="21" xfId="0" applyFont="1" applyFill="1" applyBorder="1" applyAlignment="1" applyProtection="1">
      <alignment horizontal="center" vertical="center" wrapText="1"/>
      <protection locked="0"/>
    </xf>
    <xf numFmtId="0" fontId="55" fillId="7" borderId="4" xfId="0" applyFont="1" applyFill="1" applyBorder="1" applyAlignment="1" applyProtection="1">
      <alignment horizontal="center" vertical="center" wrapText="1"/>
      <protection locked="0"/>
    </xf>
    <xf numFmtId="0" fontId="55" fillId="7" borderId="23"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1" xfId="0" applyFont="1" applyBorder="1" applyAlignment="1">
      <alignment horizontal="center" vertical="center"/>
    </xf>
    <xf numFmtId="0" fontId="71" fillId="34" borderId="6" xfId="0" applyFont="1" applyFill="1" applyBorder="1" applyAlignment="1">
      <alignment horizontal="center" vertical="center" wrapText="1"/>
    </xf>
    <xf numFmtId="0" fontId="71" fillId="34" borderId="7" xfId="0" applyFont="1" applyFill="1" applyBorder="1" applyAlignment="1">
      <alignment horizontal="center" vertical="center" wrapText="1"/>
    </xf>
    <xf numFmtId="0" fontId="71"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1" fillId="35" borderId="6" xfId="0" applyFont="1" applyFill="1" applyBorder="1" applyAlignment="1">
      <alignment horizontal="center" vertical="center" wrapText="1"/>
    </xf>
    <xf numFmtId="0" fontId="71" fillId="35" borderId="7" xfId="0" applyFont="1" applyFill="1" applyBorder="1" applyAlignment="1">
      <alignment horizontal="center" vertical="center" wrapText="1"/>
    </xf>
    <xf numFmtId="0" fontId="71" fillId="35" borderId="20"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21" xfId="0" applyFont="1" applyFill="1" applyBorder="1" applyAlignment="1">
      <alignment horizontal="left" vertical="top" wrapText="1"/>
    </xf>
    <xf numFmtId="0" fontId="22" fillId="6" borderId="22"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3" xfId="0" applyFont="1" applyFill="1" applyBorder="1" applyAlignment="1">
      <alignment horizontal="left" vertical="top" wrapText="1"/>
    </xf>
    <xf numFmtId="0" fontId="71" fillId="33" borderId="6" xfId="0" applyFont="1" applyFill="1" applyBorder="1" applyAlignment="1">
      <alignment horizontal="center" vertical="center" wrapText="1"/>
    </xf>
    <xf numFmtId="0" fontId="71" fillId="33" borderId="7" xfId="0" applyFont="1" applyFill="1" applyBorder="1" applyAlignment="1">
      <alignment horizontal="center" vertical="center" wrapText="1"/>
    </xf>
    <xf numFmtId="0" fontId="71" fillId="33" borderId="20" xfId="0" applyFont="1" applyFill="1" applyBorder="1" applyAlignment="1">
      <alignment horizontal="center" vertical="center" wrapText="1"/>
    </xf>
    <xf numFmtId="0" fontId="47" fillId="0" borderId="141" xfId="0" applyFont="1" applyBorder="1" applyAlignment="1">
      <alignment horizontal="center" vertical="top" wrapText="1"/>
    </xf>
    <xf numFmtId="0" fontId="47" fillId="0" borderId="144" xfId="0" applyFont="1" applyBorder="1" applyAlignment="1">
      <alignment horizontal="center" vertical="top" wrapText="1"/>
    </xf>
    <xf numFmtId="0" fontId="47" fillId="0" borderId="143" xfId="0" applyFont="1" applyBorder="1" applyAlignment="1">
      <alignment horizontal="center" vertical="top" wrapText="1"/>
    </xf>
    <xf numFmtId="0" fontId="47" fillId="10" borderId="63" xfId="0" applyFont="1" applyFill="1" applyBorder="1" applyAlignment="1">
      <alignment horizontal="center" vertical="center" wrapText="1"/>
    </xf>
    <xf numFmtId="0" fontId="47" fillId="10" borderId="32" xfId="0" applyFont="1" applyFill="1" applyBorder="1" applyAlignment="1">
      <alignment horizontal="center" vertical="center" wrapText="1"/>
    </xf>
    <xf numFmtId="0" fontId="47" fillId="10" borderId="67" xfId="0" applyFont="1" applyFill="1" applyBorder="1" applyAlignment="1">
      <alignment horizontal="center" vertical="center" wrapText="1"/>
    </xf>
    <xf numFmtId="164" fontId="88" fillId="35" borderId="0" xfId="0" applyNumberFormat="1" applyFont="1" applyFill="1" applyAlignment="1" applyProtection="1">
      <alignment horizontal="center" vertical="center" wrapText="1"/>
      <protection hidden="1"/>
    </xf>
    <xf numFmtId="164" fontId="88" fillId="35" borderId="8" xfId="0" applyNumberFormat="1" applyFont="1" applyFill="1" applyBorder="1" applyAlignment="1" applyProtection="1">
      <alignment horizontal="center" vertical="center" wrapText="1"/>
      <protection hidden="1"/>
    </xf>
    <xf numFmtId="0" fontId="23" fillId="12" borderId="8" xfId="0" applyFont="1" applyFill="1" applyBorder="1" applyAlignment="1">
      <alignment horizontal="center" vertical="center" wrapText="1"/>
    </xf>
    <xf numFmtId="0" fontId="23" fillId="12" borderId="0" xfId="0" applyFont="1" applyFill="1" applyAlignment="1">
      <alignment horizontal="center" vertical="center" wrapText="1"/>
    </xf>
    <xf numFmtId="0" fontId="2" fillId="2" borderId="22" xfId="0" applyFont="1" applyFill="1" applyBorder="1" applyAlignment="1">
      <alignment horizontal="right" vertical="center"/>
    </xf>
    <xf numFmtId="0" fontId="2" fillId="2" borderId="4" xfId="0" applyFont="1" applyFill="1" applyBorder="1" applyAlignment="1">
      <alignment horizontal="right" vertical="center"/>
    </xf>
    <xf numFmtId="0" fontId="2" fillId="2" borderId="121" xfId="0" applyFont="1" applyFill="1" applyBorder="1" applyAlignment="1">
      <alignment horizontal="right" vertical="center"/>
    </xf>
    <xf numFmtId="0" fontId="67" fillId="36" borderId="44" xfId="0" applyFont="1" applyFill="1" applyBorder="1" applyAlignment="1">
      <alignment horizontal="center" vertical="center" wrapText="1"/>
    </xf>
    <xf numFmtId="0" fontId="67" fillId="36" borderId="44" xfId="0" applyFont="1" applyFill="1" applyBorder="1" applyAlignment="1">
      <alignment horizontal="center" vertical="center"/>
    </xf>
    <xf numFmtId="0" fontId="65" fillId="37" borderId="0" xfId="0" applyFont="1" applyFill="1" applyAlignment="1">
      <alignment horizontal="center" vertical="center" wrapText="1"/>
    </xf>
    <xf numFmtId="0" fontId="10" fillId="29" borderId="0" xfId="0" applyFont="1" applyFill="1" applyAlignment="1">
      <alignment horizontal="center" vertical="center"/>
    </xf>
    <xf numFmtId="0" fontId="47" fillId="37" borderId="45" xfId="0" applyFont="1" applyFill="1" applyBorder="1" applyAlignment="1">
      <alignment horizontal="center" vertical="center" wrapText="1"/>
    </xf>
    <xf numFmtId="0" fontId="47" fillId="37" borderId="16" xfId="0" applyFont="1" applyFill="1" applyBorder="1" applyAlignment="1">
      <alignment horizontal="center" vertical="center" wrapText="1"/>
    </xf>
    <xf numFmtId="0" fontId="67" fillId="35" borderId="6" xfId="0" applyFont="1" applyFill="1" applyBorder="1" applyAlignment="1">
      <alignment horizontal="center" vertical="center" wrapText="1"/>
    </xf>
    <xf numFmtId="0" fontId="67" fillId="35" borderId="7" xfId="0" applyFont="1" applyFill="1" applyBorder="1" applyAlignment="1">
      <alignment horizontal="center" vertical="center" wrapText="1"/>
    </xf>
    <xf numFmtId="0" fontId="67" fillId="35" borderId="119" xfId="0" applyFont="1" applyFill="1" applyBorder="1" applyAlignment="1">
      <alignment horizontal="center" vertical="center" wrapText="1"/>
    </xf>
    <xf numFmtId="0" fontId="67" fillId="35" borderId="8" xfId="0" applyFont="1" applyFill="1" applyBorder="1" applyAlignment="1">
      <alignment horizontal="center" vertical="center" wrapText="1"/>
    </xf>
    <xf numFmtId="0" fontId="67" fillId="35" borderId="0" xfId="0" applyFont="1" applyFill="1" applyAlignment="1">
      <alignment horizontal="center" vertical="center" wrapText="1"/>
    </xf>
    <xf numFmtId="0" fontId="67" fillId="35" borderId="100" xfId="0" applyFont="1" applyFill="1" applyBorder="1" applyAlignment="1">
      <alignment horizontal="center" vertical="center" wrapText="1"/>
    </xf>
    <xf numFmtId="0" fontId="67" fillId="36" borderId="11" xfId="0" applyFont="1" applyFill="1" applyBorder="1" applyAlignment="1">
      <alignment horizontal="center" vertical="center" wrapText="1"/>
    </xf>
    <xf numFmtId="0" fontId="67" fillId="36" borderId="11" xfId="0" applyFont="1" applyFill="1" applyBorder="1" applyAlignment="1">
      <alignment horizontal="center" vertical="center"/>
    </xf>
    <xf numFmtId="0" fontId="72" fillId="36" borderId="11" xfId="0" applyFont="1" applyFill="1" applyBorder="1" applyAlignment="1">
      <alignment horizontal="center" vertical="center" wrapText="1"/>
    </xf>
    <xf numFmtId="0" fontId="66" fillId="38" borderId="44" xfId="0" applyFont="1" applyFill="1" applyBorder="1" applyAlignment="1">
      <alignment horizontal="center" vertical="center" wrapText="1"/>
    </xf>
    <xf numFmtId="0" fontId="66" fillId="38" borderId="11" xfId="0" applyFont="1" applyFill="1" applyBorder="1" applyAlignment="1">
      <alignment horizontal="center" vertical="center" wrapText="1"/>
    </xf>
    <xf numFmtId="0" fontId="67" fillId="34" borderId="46" xfId="0" applyFont="1" applyFill="1" applyBorder="1" applyAlignment="1">
      <alignment horizontal="center" vertical="center" wrapText="1"/>
    </xf>
    <xf numFmtId="0" fontId="67" fillId="34" borderId="117" xfId="0" applyFont="1" applyFill="1" applyBorder="1" applyAlignment="1">
      <alignment horizontal="center" vertical="center" wrapText="1"/>
    </xf>
    <xf numFmtId="0" fontId="66" fillId="31" borderId="44" xfId="0" applyFont="1" applyFill="1" applyBorder="1" applyAlignment="1">
      <alignment horizontal="center" vertical="center"/>
    </xf>
    <xf numFmtId="0" fontId="66" fillId="31" borderId="11" xfId="0" applyFont="1" applyFill="1" applyBorder="1" applyAlignment="1">
      <alignment horizontal="center" vertical="center"/>
    </xf>
    <xf numFmtId="0" fontId="10" fillId="26" borderId="44"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66" fillId="26" borderId="120"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119" xfId="0" applyFont="1" applyFill="1" applyBorder="1" applyAlignment="1">
      <alignment horizontal="center" vertical="center" wrapText="1"/>
    </xf>
    <xf numFmtId="0" fontId="66" fillId="26" borderId="37" xfId="0" applyFont="1" applyFill="1" applyBorder="1" applyAlignment="1">
      <alignment horizontal="center" vertical="center" wrapText="1"/>
    </xf>
    <xf numFmtId="0" fontId="66" fillId="26" borderId="0" xfId="0" applyFont="1" applyFill="1" applyAlignment="1">
      <alignment horizontal="center" vertical="center" wrapText="1"/>
    </xf>
    <xf numFmtId="0" fontId="66" fillId="26" borderId="100" xfId="0" applyFont="1" applyFill="1" applyBorder="1" applyAlignment="1">
      <alignment horizontal="center" vertical="center" wrapText="1"/>
    </xf>
    <xf numFmtId="0" fontId="67" fillId="26" borderId="7" xfId="0" applyFont="1" applyFill="1" applyBorder="1" applyAlignment="1">
      <alignment horizontal="center" vertical="center" wrapText="1"/>
    </xf>
    <xf numFmtId="0" fontId="67" fillId="26" borderId="119" xfId="0" applyFont="1" applyFill="1" applyBorder="1" applyAlignment="1">
      <alignment horizontal="center" vertical="center" wrapText="1"/>
    </xf>
    <xf numFmtId="0" fontId="67" fillId="26" borderId="0" xfId="0" applyFont="1" applyFill="1" applyAlignment="1">
      <alignment horizontal="center" vertical="center" wrapText="1"/>
    </xf>
    <xf numFmtId="0" fontId="67" fillId="26" borderId="100" xfId="0" applyFont="1" applyFill="1" applyBorder="1" applyAlignment="1">
      <alignment horizontal="center" vertical="center" wrapText="1"/>
    </xf>
    <xf numFmtId="0" fontId="14" fillId="40" borderId="6" xfId="0" applyFont="1" applyFill="1" applyBorder="1" applyAlignment="1">
      <alignment horizontal="left" vertical="center"/>
    </xf>
    <xf numFmtId="0" fontId="14" fillId="40" borderId="7" xfId="0" applyFont="1" applyFill="1" applyBorder="1" applyAlignment="1">
      <alignment horizontal="left" vertical="center"/>
    </xf>
    <xf numFmtId="0" fontId="14" fillId="40" borderId="20" xfId="0" applyFont="1" applyFill="1" applyBorder="1" applyAlignment="1">
      <alignment horizontal="left" vertical="center"/>
    </xf>
    <xf numFmtId="0" fontId="95" fillId="40" borderId="22" xfId="0" applyFont="1" applyFill="1" applyBorder="1" applyAlignment="1">
      <alignment horizontal="left" vertical="center" wrapText="1"/>
    </xf>
    <xf numFmtId="0" fontId="0" fillId="40" borderId="4" xfId="0" applyFill="1" applyBorder="1" applyAlignment="1">
      <alignment horizontal="left" vertical="center"/>
    </xf>
    <xf numFmtId="0" fontId="0" fillId="40" borderId="23" xfId="0" applyFill="1" applyBorder="1" applyAlignment="1">
      <alignment horizontal="left" vertical="center"/>
    </xf>
    <xf numFmtId="0" fontId="65" fillId="26" borderId="44" xfId="0" applyFont="1" applyFill="1" applyBorder="1" applyAlignment="1">
      <alignment horizontal="center" vertical="center" wrapText="1"/>
    </xf>
    <xf numFmtId="0" fontId="65" fillId="26" borderId="11" xfId="0" applyFont="1" applyFill="1" applyBorder="1" applyAlignment="1">
      <alignment horizontal="center" vertical="center" wrapText="1"/>
    </xf>
    <xf numFmtId="0" fontId="10" fillId="26" borderId="120"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37"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21" xfId="0" applyFont="1" applyFill="1" applyBorder="1" applyAlignment="1">
      <alignment horizontal="center" vertical="center" wrapText="1"/>
    </xf>
    <xf numFmtId="0" fontId="73" fillId="26" borderId="7" xfId="0" applyFont="1" applyFill="1" applyBorder="1" applyAlignment="1">
      <alignment horizontal="center" vertical="center" wrapText="1"/>
    </xf>
    <xf numFmtId="0" fontId="73" fillId="26" borderId="119" xfId="0" applyFont="1" applyFill="1" applyBorder="1" applyAlignment="1">
      <alignment horizontal="center" vertical="center" wrapText="1"/>
    </xf>
    <xf numFmtId="0" fontId="73" fillId="26" borderId="0" xfId="0" applyFont="1" applyFill="1" applyAlignment="1">
      <alignment horizontal="center" vertical="center" wrapText="1"/>
    </xf>
    <xf numFmtId="0" fontId="73" fillId="26" borderId="100" xfId="0" applyFont="1" applyFill="1" applyBorder="1" applyAlignment="1">
      <alignment horizontal="center" vertical="center" wrapText="1"/>
    </xf>
    <xf numFmtId="0" fontId="66" fillId="26" borderId="11" xfId="0" applyFont="1" applyFill="1" applyBorder="1" applyAlignment="1">
      <alignment horizontal="center" vertical="center"/>
    </xf>
    <xf numFmtId="0" fontId="66" fillId="26" borderId="66" xfId="0" applyFont="1" applyFill="1" applyBorder="1" applyAlignment="1">
      <alignment horizontal="center" vertical="center"/>
    </xf>
    <xf numFmtId="0" fontId="66" fillId="26" borderId="35" xfId="0" applyFont="1" applyFill="1" applyBorder="1" applyAlignment="1">
      <alignment horizontal="center" vertical="center"/>
    </xf>
    <xf numFmtId="0" fontId="66" fillId="26" borderId="118" xfId="0" applyFont="1" applyFill="1" applyBorder="1" applyAlignment="1">
      <alignment horizontal="center" vertical="center"/>
    </xf>
    <xf numFmtId="0" fontId="2" fillId="2" borderId="123" xfId="0" applyFont="1" applyFill="1" applyBorder="1" applyAlignment="1">
      <alignment horizontal="right" vertical="center"/>
    </xf>
    <xf numFmtId="0" fontId="0" fillId="2" borderId="4" xfId="0" applyFill="1" applyBorder="1" applyAlignment="1">
      <alignment horizontal="center"/>
    </xf>
    <xf numFmtId="0" fontId="67" fillId="35" borderId="45" xfId="0" applyFont="1" applyFill="1" applyBorder="1" applyAlignment="1">
      <alignment horizontal="center" vertical="center" wrapText="1"/>
    </xf>
    <xf numFmtId="0" fontId="67" fillId="35" borderId="44" xfId="0" applyFont="1" applyFill="1" applyBorder="1" applyAlignment="1">
      <alignment horizontal="center" vertical="center" wrapText="1"/>
    </xf>
    <xf numFmtId="0" fontId="67" fillId="35" borderId="16" xfId="0" applyFont="1" applyFill="1" applyBorder="1" applyAlignment="1">
      <alignment horizontal="center" vertical="center" wrapText="1"/>
    </xf>
    <xf numFmtId="0" fontId="67" fillId="35" borderId="1" xfId="0" applyFont="1" applyFill="1" applyBorder="1" applyAlignment="1">
      <alignment horizontal="center" vertical="center" wrapText="1"/>
    </xf>
    <xf numFmtId="0" fontId="65" fillId="26" borderId="1" xfId="0" applyFont="1" applyFill="1" applyBorder="1" applyAlignment="1">
      <alignment horizontal="center" vertical="center" wrapText="1"/>
    </xf>
    <xf numFmtId="0" fontId="73" fillId="26" borderId="44" xfId="0" applyFont="1" applyFill="1" applyBorder="1" applyAlignment="1">
      <alignment horizontal="center" vertical="center" wrapText="1"/>
    </xf>
    <xf numFmtId="0" fontId="73" fillId="26" borderId="1" xfId="0" applyFont="1" applyFill="1" applyBorder="1" applyAlignment="1">
      <alignment horizontal="center" vertical="center" wrapText="1"/>
    </xf>
    <xf numFmtId="0" fontId="67" fillId="26" borderId="6" xfId="0" applyFont="1" applyFill="1" applyBorder="1" applyAlignment="1">
      <alignment horizontal="center" vertical="center" wrapText="1"/>
    </xf>
    <xf numFmtId="0" fontId="67" fillId="26" borderId="75" xfId="0" applyFont="1" applyFill="1" applyBorder="1" applyAlignment="1">
      <alignment horizontal="center" vertical="center" wrapText="1"/>
    </xf>
    <xf numFmtId="0" fontId="67" fillId="26" borderId="24" xfId="0" applyFont="1" applyFill="1" applyBorder="1" applyAlignment="1">
      <alignment horizontal="center" vertical="center" wrapText="1"/>
    </xf>
    <xf numFmtId="0" fontId="66" fillId="38" borderId="1" xfId="0" applyFont="1" applyFill="1" applyBorder="1" applyAlignment="1">
      <alignment horizontal="center" vertical="center" wrapText="1"/>
    </xf>
    <xf numFmtId="0" fontId="66" fillId="31" borderId="1" xfId="0" applyFont="1" applyFill="1" applyBorder="1" applyAlignment="1">
      <alignment horizontal="center" vertical="center"/>
    </xf>
    <xf numFmtId="0" fontId="67" fillId="34" borderId="15" xfId="0" applyFont="1" applyFill="1" applyBorder="1" applyAlignment="1">
      <alignment horizontal="center" vertical="center" wrapText="1"/>
    </xf>
    <xf numFmtId="0" fontId="67" fillId="36" borderId="1" xfId="0" applyFont="1" applyFill="1" applyBorder="1" applyAlignment="1">
      <alignment horizontal="center" vertical="center" wrapText="1"/>
    </xf>
    <xf numFmtId="0" fontId="72" fillId="36" borderId="1" xfId="0" applyFont="1" applyFill="1" applyBorder="1" applyAlignment="1">
      <alignment horizontal="center" vertical="center" wrapText="1"/>
    </xf>
    <xf numFmtId="0" fontId="66" fillId="26" borderId="44" xfId="0" applyFont="1" applyFill="1" applyBorder="1" applyAlignment="1">
      <alignment horizontal="center" vertical="center" wrapText="1"/>
    </xf>
    <xf numFmtId="0" fontId="66" fillId="26" borderId="1" xfId="0" applyFont="1" applyFill="1" applyBorder="1" applyAlignment="1">
      <alignment horizontal="center" vertical="center" wrapText="1"/>
    </xf>
    <xf numFmtId="0" fontId="10" fillId="26" borderId="1" xfId="0" applyFont="1" applyFill="1" applyBorder="1" applyAlignment="1">
      <alignment horizontal="center" vertical="center" wrapText="1"/>
    </xf>
    <xf numFmtId="0" fontId="65" fillId="37" borderId="0" xfId="0" applyFont="1" applyFill="1" applyAlignment="1">
      <alignment horizontal="center" vertical="center"/>
    </xf>
    <xf numFmtId="0" fontId="10" fillId="29" borderId="0" xfId="0" applyFont="1" applyFill="1" applyAlignment="1">
      <alignment horizontal="center" vertical="center" wrapText="1"/>
    </xf>
    <xf numFmtId="0" fontId="10" fillId="26" borderId="46" xfId="0" applyFont="1" applyFill="1" applyBorder="1" applyAlignment="1">
      <alignment horizontal="center" vertical="center" wrapText="1"/>
    </xf>
    <xf numFmtId="0" fontId="10" fillId="26" borderId="15" xfId="0" applyFont="1" applyFill="1" applyBorder="1" applyAlignment="1">
      <alignment horizontal="center" vertical="center" wrapText="1"/>
    </xf>
    <xf numFmtId="0" fontId="48" fillId="26" borderId="1" xfId="0" applyFont="1" applyFill="1" applyBorder="1" applyAlignment="1">
      <alignment horizontal="center" vertical="center"/>
    </xf>
    <xf numFmtId="0" fontId="10" fillId="12" borderId="0" xfId="0" applyFont="1" applyFill="1" applyAlignment="1">
      <alignment horizontal="center" vertical="center" wrapText="1"/>
    </xf>
    <xf numFmtId="0" fontId="23" fillId="0" borderId="0" xfId="0" applyFont="1" applyAlignment="1">
      <alignment horizontal="center" vertical="center" wrapText="1"/>
    </xf>
    <xf numFmtId="0" fontId="10" fillId="0" borderId="0" xfId="0" applyFont="1" applyAlignment="1">
      <alignment horizontal="center" vertical="center" wrapText="1"/>
    </xf>
    <xf numFmtId="0" fontId="47" fillId="10" borderId="16" xfId="0" applyFont="1" applyFill="1" applyBorder="1" applyAlignment="1">
      <alignment horizontal="center" vertical="center" wrapText="1"/>
    </xf>
    <xf numFmtId="0" fontId="68" fillId="45" borderId="45" xfId="0" applyFont="1" applyFill="1" applyBorder="1" applyAlignment="1">
      <alignment horizontal="center" vertical="center" wrapText="1"/>
    </xf>
    <xf numFmtId="0" fontId="68" fillId="45" borderId="44" xfId="0" applyFont="1" applyFill="1" applyBorder="1" applyAlignment="1">
      <alignment horizontal="center" vertical="center" wrapText="1"/>
    </xf>
    <xf numFmtId="0" fontId="102" fillId="45" borderId="16" xfId="0" applyFont="1" applyFill="1" applyBorder="1" applyAlignment="1">
      <alignment horizontal="center" vertical="center" wrapText="1"/>
    </xf>
    <xf numFmtId="0" fontId="102" fillId="45" borderId="1" xfId="0" applyFont="1" applyFill="1" applyBorder="1" applyAlignment="1">
      <alignment horizontal="center" vertical="center" wrapText="1"/>
    </xf>
    <xf numFmtId="0" fontId="68" fillId="42" borderId="44" xfId="0" applyFont="1" applyFill="1" applyBorder="1" applyAlignment="1">
      <alignment horizontal="center" vertical="center" wrapText="1"/>
    </xf>
    <xf numFmtId="0" fontId="68" fillId="42" borderId="1" xfId="0" applyFont="1" applyFill="1" applyBorder="1" applyAlignment="1">
      <alignment horizontal="center" vertical="center" wrapText="1"/>
    </xf>
    <xf numFmtId="0" fontId="66" fillId="43" borderId="44" xfId="0" applyFont="1" applyFill="1" applyBorder="1" applyAlignment="1">
      <alignment horizontal="center" vertical="center" wrapText="1"/>
    </xf>
    <xf numFmtId="0" fontId="66" fillId="43" borderId="1" xfId="0" applyFont="1" applyFill="1" applyBorder="1" applyAlignment="1">
      <alignment horizontal="center" vertical="center" wrapText="1"/>
    </xf>
    <xf numFmtId="0" fontId="68" fillId="41" borderId="46"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6" fillId="44" borderId="45" xfId="0" applyFont="1" applyFill="1" applyBorder="1" applyAlignment="1">
      <alignment horizontal="center" vertical="center" wrapText="1"/>
    </xf>
    <xf numFmtId="0" fontId="66" fillId="44" borderId="44" xfId="0" applyFont="1" applyFill="1" applyBorder="1" applyAlignment="1">
      <alignment horizontal="center" vertical="center" wrapText="1"/>
    </xf>
    <xf numFmtId="0" fontId="66" fillId="44" borderId="16" xfId="0" applyFont="1" applyFill="1" applyBorder="1" applyAlignment="1">
      <alignment horizontal="center" vertical="center" wrapText="1"/>
    </xf>
    <xf numFmtId="0" fontId="66" fillId="44" borderId="1" xfId="0" applyFont="1" applyFill="1" applyBorder="1" applyAlignment="1">
      <alignment horizontal="center" vertical="center" wrapText="1"/>
    </xf>
    <xf numFmtId="0" fontId="100" fillId="44" borderId="44" xfId="0" applyFont="1" applyFill="1" applyBorder="1" applyAlignment="1">
      <alignment horizontal="center" vertical="center" wrapText="1"/>
    </xf>
    <xf numFmtId="0" fontId="100" fillId="44" borderId="1" xfId="0" applyFont="1" applyFill="1" applyBorder="1" applyAlignment="1">
      <alignment horizontal="center" vertical="center" wrapText="1"/>
    </xf>
    <xf numFmtId="0" fontId="100" fillId="44" borderId="46" xfId="0" applyFont="1" applyFill="1" applyBorder="1" applyAlignment="1">
      <alignment horizontal="center" vertical="center" wrapText="1"/>
    </xf>
    <xf numFmtId="0" fontId="100" fillId="44" borderId="15" xfId="0" applyFont="1" applyFill="1" applyBorder="1" applyAlignment="1">
      <alignment horizontal="center" vertical="center" wrapText="1"/>
    </xf>
    <xf numFmtId="0" fontId="75" fillId="39" borderId="0" xfId="0" applyFont="1" applyFill="1" applyAlignment="1">
      <alignment horizontal="center" vertical="center" wrapText="1"/>
    </xf>
    <xf numFmtId="0" fontId="75" fillId="39" borderId="0" xfId="0" quotePrefix="1" applyFont="1" applyFill="1" applyAlignment="1">
      <alignment horizontal="center" vertical="center" wrapText="1"/>
    </xf>
    <xf numFmtId="0" fontId="64" fillId="51" borderId="0" xfId="0" applyFont="1" applyFill="1" applyAlignment="1">
      <alignment horizontal="left" vertical="center" wrapText="1"/>
    </xf>
    <xf numFmtId="0" fontId="64" fillId="51" borderId="0" xfId="0" applyFont="1" applyFill="1" applyAlignment="1">
      <alignment horizontal="left" vertical="center"/>
    </xf>
    <xf numFmtId="0" fontId="64" fillId="51" borderId="0" xfId="0" quotePrefix="1" applyFont="1" applyFill="1" applyAlignment="1">
      <alignment horizontal="left" vertical="center"/>
    </xf>
    <xf numFmtId="168" fontId="70" fillId="39" borderId="168" xfId="0" applyNumberFormat="1" applyFont="1" applyFill="1" applyBorder="1" applyAlignment="1">
      <alignment horizontal="center" vertical="center" wrapText="1"/>
    </xf>
    <xf numFmtId="168" fontId="70" fillId="39" borderId="177" xfId="0" applyNumberFormat="1" applyFont="1" applyFill="1" applyBorder="1" applyAlignment="1">
      <alignment horizontal="center" vertical="center" wrapText="1"/>
    </xf>
    <xf numFmtId="168" fontId="70" fillId="39" borderId="178" xfId="0" applyNumberFormat="1" applyFont="1" applyFill="1" applyBorder="1" applyAlignment="1">
      <alignment horizontal="center" vertical="center" wrapText="1"/>
    </xf>
    <xf numFmtId="168" fontId="70" fillId="39" borderId="179" xfId="0" applyNumberFormat="1" applyFont="1" applyFill="1" applyBorder="1" applyAlignment="1">
      <alignment horizontal="center" vertical="center" wrapText="1"/>
    </xf>
    <xf numFmtId="168" fontId="70" fillId="39" borderId="180" xfId="0" applyNumberFormat="1" applyFont="1" applyFill="1" applyBorder="1" applyAlignment="1">
      <alignment horizontal="center" vertical="center" wrapText="1"/>
    </xf>
    <xf numFmtId="168" fontId="70" fillId="39" borderId="181" xfId="0" applyNumberFormat="1" applyFont="1" applyFill="1" applyBorder="1" applyAlignment="1">
      <alignment horizontal="center" vertical="center" wrapText="1"/>
    </xf>
    <xf numFmtId="20" fontId="23" fillId="29" borderId="182" xfId="0" applyNumberFormat="1" applyFont="1" applyFill="1" applyBorder="1" applyAlignment="1">
      <alignment horizontal="center" vertical="center" wrapText="1"/>
    </xf>
    <xf numFmtId="20" fontId="23" fillId="29" borderId="44" xfId="0" applyNumberFormat="1" applyFont="1" applyFill="1" applyBorder="1" applyAlignment="1">
      <alignment horizontal="center" vertical="center" wrapText="1"/>
    </xf>
    <xf numFmtId="0" fontId="52" fillId="0" borderId="0" xfId="0" applyFont="1" applyAlignment="1">
      <alignment horizontal="center" vertical="center" wrapText="1"/>
    </xf>
    <xf numFmtId="20" fontId="70" fillId="54" borderId="22" xfId="0" applyNumberFormat="1" applyFont="1" applyFill="1" applyBorder="1" applyAlignment="1">
      <alignment horizontal="center" vertical="center" wrapText="1"/>
    </xf>
    <xf numFmtId="20" fontId="70" fillId="54" borderId="4" xfId="0" applyNumberFormat="1" applyFont="1" applyFill="1" applyBorder="1" applyAlignment="1">
      <alignment horizontal="center" vertical="center" wrapText="1"/>
    </xf>
    <xf numFmtId="0" fontId="79" fillId="9" borderId="45" xfId="0" applyFont="1" applyFill="1" applyBorder="1" applyAlignment="1">
      <alignment horizontal="center" vertical="center" wrapText="1"/>
    </xf>
    <xf numFmtId="0" fontId="79" fillId="9" borderId="27" xfId="0" applyFont="1" applyFill="1" applyBorder="1" applyAlignment="1">
      <alignment horizontal="center" vertical="center" wrapText="1"/>
    </xf>
    <xf numFmtId="168" fontId="79" fillId="9" borderId="44" xfId="0" applyNumberFormat="1" applyFont="1" applyFill="1" applyBorder="1" applyAlignment="1">
      <alignment horizontal="center" vertical="center" wrapText="1"/>
    </xf>
    <xf numFmtId="168" fontId="79" fillId="9" borderId="28" xfId="0" applyNumberFormat="1" applyFont="1" applyFill="1" applyBorder="1" applyAlignment="1">
      <alignment horizontal="center" vertical="center" wrapText="1"/>
    </xf>
    <xf numFmtId="9" fontId="23" fillId="9" borderId="44" xfId="1" applyFont="1" applyFill="1" applyBorder="1" applyAlignment="1" applyProtection="1">
      <alignment horizontal="center" vertical="center" wrapText="1"/>
      <protection hidden="1"/>
    </xf>
    <xf numFmtId="9" fontId="23" fillId="9" borderId="28" xfId="1" applyFont="1" applyFill="1" applyBorder="1" applyAlignment="1" applyProtection="1">
      <alignment horizontal="center" vertical="center" wrapText="1"/>
      <protection hidden="1"/>
    </xf>
    <xf numFmtId="0" fontId="10" fillId="4" borderId="1" xfId="0" applyFont="1" applyFill="1" applyBorder="1" applyAlignment="1">
      <alignment horizontal="center" vertical="center" wrapText="1"/>
    </xf>
    <xf numFmtId="0" fontId="10" fillId="0" borderId="1" xfId="0" applyFont="1" applyBorder="1" applyAlignment="1">
      <alignment horizontal="center" vertical="center"/>
    </xf>
    <xf numFmtId="0" fontId="49" fillId="0" borderId="1" xfId="0" applyFont="1" applyBorder="1" applyAlignment="1">
      <alignment horizontal="center" vertical="center"/>
    </xf>
    <xf numFmtId="168" fontId="107" fillId="9" borderId="2" xfId="0" applyNumberFormat="1" applyFont="1" applyFill="1" applyBorder="1" applyAlignment="1">
      <alignment horizontal="center" vertical="center" wrapText="1"/>
    </xf>
    <xf numFmtId="168" fontId="107" fillId="9" borderId="9" xfId="0" applyNumberFormat="1" applyFont="1" applyFill="1" applyBorder="1" applyAlignment="1">
      <alignment horizontal="center" vertical="center" wrapText="1"/>
    </xf>
    <xf numFmtId="0" fontId="79" fillId="29" borderId="149" xfId="0" applyFont="1" applyFill="1" applyBorder="1" applyAlignment="1">
      <alignment horizontal="center" vertical="center" wrapText="1"/>
    </xf>
    <xf numFmtId="0" fontId="79" fillId="29" borderId="14" xfId="0" applyFont="1" applyFill="1" applyBorder="1" applyAlignment="1">
      <alignment horizontal="center" vertical="center" wrapText="1"/>
    </xf>
    <xf numFmtId="0" fontId="79" fillId="29" borderId="194" xfId="0" applyFont="1" applyFill="1" applyBorder="1" applyAlignment="1">
      <alignment horizontal="center" vertical="center" wrapText="1"/>
    </xf>
    <xf numFmtId="0" fontId="79" fillId="29" borderId="31" xfId="0" applyFont="1" applyFill="1" applyBorder="1" applyAlignment="1">
      <alignment horizontal="center" vertical="center" wrapText="1"/>
    </xf>
    <xf numFmtId="0" fontId="79" fillId="9" borderId="149" xfId="0" applyFont="1" applyFill="1" applyBorder="1" applyAlignment="1">
      <alignment horizontal="center" vertical="center" wrapText="1"/>
    </xf>
    <xf numFmtId="0" fontId="79" fillId="9" borderId="14" xfId="0" applyFont="1" applyFill="1" applyBorder="1" applyAlignment="1">
      <alignment horizontal="center" vertical="center" wrapText="1"/>
    </xf>
    <xf numFmtId="168" fontId="70" fillId="39" borderId="8" xfId="0" applyNumberFormat="1" applyFont="1" applyFill="1" applyBorder="1" applyAlignment="1">
      <alignment horizontal="center" vertical="center" wrapText="1"/>
    </xf>
    <xf numFmtId="168" fontId="70" fillId="39" borderId="0" xfId="0" applyNumberFormat="1" applyFont="1" applyFill="1" applyAlignment="1">
      <alignment horizontal="center" vertical="center" wrapText="1"/>
    </xf>
    <xf numFmtId="0" fontId="10" fillId="29" borderId="7" xfId="0" applyFont="1" applyFill="1" applyBorder="1" applyAlignment="1">
      <alignment horizontal="center" vertical="center" wrapText="1"/>
    </xf>
    <xf numFmtId="0" fontId="10" fillId="29" borderId="24" xfId="0" applyFont="1" applyFill="1" applyBorder="1" applyAlignment="1">
      <alignment horizontal="center" vertical="center" wrapText="1"/>
    </xf>
    <xf numFmtId="0" fontId="10" fillId="29" borderId="119" xfId="0" applyFont="1" applyFill="1" applyBorder="1" applyAlignment="1">
      <alignment horizontal="center" vertical="center" wrapText="1"/>
    </xf>
    <xf numFmtId="0" fontId="10" fillId="29" borderId="26" xfId="0" applyFont="1" applyFill="1" applyBorder="1" applyAlignment="1">
      <alignment horizontal="center" vertical="center" wrapText="1"/>
    </xf>
    <xf numFmtId="168" fontId="70" fillId="54" borderId="147" xfId="0" applyNumberFormat="1" applyFont="1" applyFill="1" applyBorder="1" applyAlignment="1">
      <alignment horizontal="center" vertical="center" wrapText="1"/>
    </xf>
    <xf numFmtId="168" fontId="70" fillId="54" borderId="35" xfId="0" applyNumberFormat="1" applyFont="1" applyFill="1" applyBorder="1" applyAlignment="1">
      <alignment horizontal="center" vertical="center" wrapText="1"/>
    </xf>
    <xf numFmtId="168" fontId="70" fillId="54" borderId="118" xfId="0" applyNumberFormat="1" applyFont="1" applyFill="1" applyBorder="1" applyAlignment="1">
      <alignment horizontal="center" vertical="center" wrapText="1"/>
    </xf>
    <xf numFmtId="0" fontId="67" fillId="52" borderId="175" xfId="0" applyFont="1" applyFill="1" applyBorder="1" applyAlignment="1">
      <alignment horizontal="center" vertical="center" wrapText="1"/>
    </xf>
    <xf numFmtId="0" fontId="67" fillId="52" borderId="0" xfId="0" applyFont="1" applyFill="1" applyAlignment="1">
      <alignment horizontal="center" vertical="center" wrapText="1"/>
    </xf>
    <xf numFmtId="0" fontId="67" fillId="52" borderId="173" xfId="0" applyFont="1" applyFill="1" applyBorder="1" applyAlignment="1">
      <alignment horizontal="center" vertical="center" wrapText="1"/>
    </xf>
    <xf numFmtId="0" fontId="67" fillId="52" borderId="174" xfId="0" applyFont="1" applyFill="1" applyBorder="1" applyAlignment="1">
      <alignment horizontal="center" vertical="center" wrapText="1"/>
    </xf>
    <xf numFmtId="0" fontId="10" fillId="29" borderId="5" xfId="0" applyFont="1" applyFill="1" applyBorder="1" applyAlignment="1">
      <alignment horizontal="center" vertical="center" wrapText="1"/>
    </xf>
    <xf numFmtId="0" fontId="10" fillId="29" borderId="74" xfId="0" applyFont="1" applyFill="1" applyBorder="1" applyAlignment="1">
      <alignment horizontal="center" vertical="center" wrapText="1"/>
    </xf>
    <xf numFmtId="168" fontId="67" fillId="39" borderId="10" xfId="0" applyNumberFormat="1" applyFont="1" applyFill="1" applyBorder="1" applyAlignment="1">
      <alignment horizontal="center" vertical="center" wrapText="1"/>
    </xf>
    <xf numFmtId="168" fontId="70" fillId="39" borderId="12" xfId="0" applyNumberFormat="1" applyFont="1" applyFill="1" applyBorder="1" applyAlignment="1">
      <alignment horizontal="center" vertical="center" wrapText="1"/>
    </xf>
    <xf numFmtId="168" fontId="70" fillId="39" borderId="10" xfId="0" applyNumberFormat="1" applyFont="1" applyFill="1" applyBorder="1" applyAlignment="1">
      <alignment horizontal="center" vertical="center" wrapText="1"/>
    </xf>
    <xf numFmtId="168" fontId="70" fillId="39" borderId="13" xfId="0" applyNumberFormat="1" applyFont="1" applyFill="1" applyBorder="1" applyAlignment="1">
      <alignment horizontal="center" vertical="center" wrapText="1"/>
    </xf>
    <xf numFmtId="0" fontId="69" fillId="53" borderId="1" xfId="0" applyFont="1" applyFill="1" applyBorder="1" applyAlignment="1">
      <alignment horizontal="center" vertical="center" wrapText="1"/>
    </xf>
    <xf numFmtId="168" fontId="24" fillId="4" borderId="2" xfId="101" applyNumberFormat="1" applyFont="1" applyFill="1" applyBorder="1" applyAlignment="1">
      <alignment horizontal="center" vertical="center" wrapText="1"/>
    </xf>
    <xf numFmtId="168" fontId="24" fillId="4" borderId="148" xfId="101" applyNumberFormat="1" applyFont="1" applyFill="1" applyBorder="1" applyAlignment="1">
      <alignment horizontal="center" vertical="center" wrapText="1"/>
    </xf>
    <xf numFmtId="168" fontId="24" fillId="4" borderId="2" xfId="101" applyNumberFormat="1" applyFont="1" applyFill="1" applyBorder="1" applyAlignment="1">
      <alignment horizontal="center" vertical="center"/>
    </xf>
    <xf numFmtId="168" fontId="24" fillId="4" borderId="148" xfId="101" applyNumberFormat="1" applyFont="1" applyFill="1" applyBorder="1" applyAlignment="1">
      <alignment horizontal="center" vertical="center"/>
    </xf>
    <xf numFmtId="0" fontId="23" fillId="9" borderId="10" xfId="0" applyFont="1" applyFill="1" applyBorder="1" applyAlignment="1">
      <alignment horizontal="center" vertical="center" wrapText="1"/>
    </xf>
    <xf numFmtId="0" fontId="23" fillId="9" borderId="12" xfId="0" applyFont="1" applyFill="1" applyBorder="1" applyAlignment="1">
      <alignment horizontal="center" vertical="center" wrapText="1"/>
    </xf>
    <xf numFmtId="0" fontId="23" fillId="9" borderId="13" xfId="0" applyFont="1" applyFill="1" applyBorder="1" applyAlignment="1">
      <alignment horizontal="center" vertical="center" wrapText="1"/>
    </xf>
    <xf numFmtId="168" fontId="24" fillId="4" borderId="151" xfId="101" applyNumberFormat="1" applyFont="1" applyFill="1" applyBorder="1" applyAlignment="1">
      <alignment horizontal="center" vertical="center" wrapText="1"/>
    </xf>
    <xf numFmtId="168" fontId="24" fillId="4" borderId="156" xfId="101" applyNumberFormat="1" applyFont="1" applyFill="1" applyBorder="1" applyAlignment="1">
      <alignment horizontal="center" vertical="center" wrapText="1"/>
    </xf>
    <xf numFmtId="168" fontId="24" fillId="4" borderId="159" xfId="101" applyNumberFormat="1" applyFont="1" applyFill="1" applyBorder="1" applyAlignment="1">
      <alignment horizontal="center" vertical="center" wrapText="1"/>
    </xf>
    <xf numFmtId="168" fontId="24" fillId="4" borderId="160" xfId="101" applyNumberFormat="1" applyFont="1" applyFill="1" applyBorder="1" applyAlignment="1">
      <alignment horizontal="center" vertical="center" wrapText="1"/>
    </xf>
    <xf numFmtId="168" fontId="24" fillId="4" borderId="51" xfId="101" applyNumberFormat="1" applyFont="1" applyFill="1" applyBorder="1" applyAlignment="1">
      <alignment horizontal="center" vertical="center" wrapText="1"/>
    </xf>
    <xf numFmtId="168" fontId="24" fillId="4" borderId="153" xfId="101" applyNumberFormat="1" applyFont="1" applyFill="1" applyBorder="1" applyAlignment="1">
      <alignment horizontal="center" vertical="center" wrapText="1"/>
    </xf>
    <xf numFmtId="168" fontId="24" fillId="4" borderId="163" xfId="101" applyNumberFormat="1" applyFont="1" applyFill="1" applyBorder="1" applyAlignment="1">
      <alignment horizontal="center" vertical="center" wrapText="1"/>
    </xf>
    <xf numFmtId="168" fontId="24" fillId="4" borderId="164" xfId="101" applyNumberFormat="1" applyFont="1" applyFill="1" applyBorder="1" applyAlignment="1">
      <alignment horizontal="center" vertical="center" wrapText="1"/>
    </xf>
    <xf numFmtId="168" fontId="24" fillId="4" borderId="150" xfId="101" applyNumberFormat="1" applyFont="1" applyFill="1" applyBorder="1" applyAlignment="1">
      <alignment horizontal="center" vertical="center" wrapText="1"/>
    </xf>
    <xf numFmtId="168" fontId="24" fillId="4" borderId="154" xfId="101" applyNumberFormat="1" applyFont="1" applyFill="1" applyBorder="1" applyAlignment="1">
      <alignment horizontal="center" vertical="center" wrapText="1"/>
    </xf>
    <xf numFmtId="0" fontId="23" fillId="9" borderId="152" xfId="0" applyFont="1" applyFill="1" applyBorder="1" applyAlignment="1">
      <alignment horizontal="center" vertical="center" wrapText="1"/>
    </xf>
    <xf numFmtId="0" fontId="23" fillId="9" borderId="49" xfId="0" applyFont="1" applyFill="1" applyBorder="1" applyAlignment="1">
      <alignment horizontal="center" vertical="center" wrapText="1"/>
    </xf>
    <xf numFmtId="0" fontId="23" fillId="9" borderId="153" xfId="0" applyFont="1" applyFill="1" applyBorder="1" applyAlignment="1">
      <alignment horizontal="center" vertical="center" wrapText="1"/>
    </xf>
    <xf numFmtId="20" fontId="23" fillId="9" borderId="82" xfId="0" applyNumberFormat="1" applyFont="1" applyFill="1" applyBorder="1" applyAlignment="1">
      <alignment horizontal="center" vertical="center" wrapText="1"/>
    </xf>
    <xf numFmtId="20" fontId="23" fillId="9" borderId="83" xfId="0" applyNumberFormat="1" applyFont="1" applyFill="1" applyBorder="1" applyAlignment="1">
      <alignment horizontal="center" vertical="center" wrapText="1"/>
    </xf>
    <xf numFmtId="20" fontId="23" fillId="9" borderId="84" xfId="0" applyNumberFormat="1" applyFont="1" applyFill="1" applyBorder="1" applyAlignment="1">
      <alignment horizontal="center" vertical="center" wrapText="1"/>
    </xf>
    <xf numFmtId="0" fontId="14" fillId="12" borderId="0" xfId="0" applyFont="1" applyFill="1" applyAlignment="1">
      <alignment horizontal="left" vertical="center" wrapText="1"/>
    </xf>
    <xf numFmtId="0" fontId="58" fillId="0" borderId="0" xfId="0" applyFont="1" applyAlignment="1">
      <alignment horizontal="left" vertical="center" wrapText="1"/>
    </xf>
    <xf numFmtId="0" fontId="21" fillId="0" borderId="82" xfId="0" applyFont="1" applyBorder="1" applyAlignment="1">
      <alignment horizontal="center" vertical="center" wrapText="1"/>
    </xf>
    <xf numFmtId="0" fontId="21" fillId="0" borderId="83" xfId="0" applyFont="1" applyBorder="1" applyAlignment="1">
      <alignment horizontal="center" vertical="center" wrapText="1"/>
    </xf>
    <xf numFmtId="0" fontId="21" fillId="0" borderId="84" xfId="0" applyFont="1" applyBorder="1" applyAlignment="1">
      <alignment horizontal="center" vertical="center" wrapText="1"/>
    </xf>
    <xf numFmtId="0" fontId="48" fillId="28" borderId="88" xfId="0" applyFont="1" applyFill="1" applyBorder="1" applyAlignment="1">
      <alignment horizontal="center" vertical="center" wrapText="1"/>
    </xf>
    <xf numFmtId="0" fontId="48" fillId="28" borderId="0" xfId="0" applyFont="1" applyFill="1" applyAlignment="1">
      <alignment horizontal="center" vertical="center" wrapText="1"/>
    </xf>
    <xf numFmtId="0" fontId="48" fillId="28" borderId="89" xfId="0" applyFont="1" applyFill="1" applyBorder="1" applyAlignment="1">
      <alignment horizontal="center" vertical="center" wrapText="1"/>
    </xf>
    <xf numFmtId="0" fontId="25" fillId="0" borderId="88" xfId="0" applyFont="1" applyBorder="1" applyAlignment="1">
      <alignment horizontal="center" vertical="center" wrapText="1"/>
    </xf>
    <xf numFmtId="0" fontId="25" fillId="0" borderId="0" xfId="0" applyFont="1" applyAlignment="1">
      <alignment horizontal="center" vertical="center" wrapText="1"/>
    </xf>
    <xf numFmtId="0" fontId="25" fillId="0" borderId="89" xfId="0" applyFont="1" applyBorder="1" applyAlignment="1">
      <alignment horizontal="center" vertical="center" wrapText="1"/>
    </xf>
    <xf numFmtId="0" fontId="61" fillId="0" borderId="85" xfId="0" applyFont="1" applyBorder="1" applyAlignment="1">
      <alignment horizontal="center" vertical="center" wrapText="1"/>
    </xf>
    <xf numFmtId="0" fontId="61" fillId="0" borderId="86" xfId="0" applyFont="1" applyBorder="1" applyAlignment="1">
      <alignment horizontal="center" vertical="center" wrapText="1"/>
    </xf>
    <xf numFmtId="0" fontId="61" fillId="0" borderId="87" xfId="0" applyFont="1" applyBorder="1" applyAlignment="1">
      <alignment horizontal="center" vertical="center" wrapText="1"/>
    </xf>
    <xf numFmtId="0" fontId="57" fillId="0" borderId="0" xfId="0" applyFont="1" applyAlignment="1">
      <alignment horizontal="center" vertical="center" wrapText="1"/>
    </xf>
    <xf numFmtId="20" fontId="18" fillId="26" borderId="79" xfId="0" applyNumberFormat="1" applyFont="1" applyFill="1" applyBorder="1" applyAlignment="1">
      <alignment horizontal="center" vertical="center" wrapText="1"/>
    </xf>
    <xf numFmtId="20" fontId="18" fillId="26" borderId="80" xfId="0" applyNumberFormat="1" applyFont="1" applyFill="1" applyBorder="1" applyAlignment="1">
      <alignment horizontal="center" vertical="center" wrapText="1"/>
    </xf>
    <xf numFmtId="20" fontId="18" fillId="26" borderId="81" xfId="0" applyNumberFormat="1" applyFont="1" applyFill="1" applyBorder="1" applyAlignment="1">
      <alignment horizontal="center" vertical="center" wrapText="1"/>
    </xf>
    <xf numFmtId="20" fontId="23" fillId="29" borderId="82" xfId="0" applyNumberFormat="1" applyFont="1" applyFill="1" applyBorder="1" applyAlignment="1">
      <alignment horizontal="center" vertical="center" wrapText="1"/>
    </xf>
    <xf numFmtId="20" fontId="23" fillId="29" borderId="92" xfId="0" applyNumberFormat="1" applyFont="1" applyFill="1" applyBorder="1" applyAlignment="1">
      <alignment horizontal="center" vertical="center" wrapText="1"/>
    </xf>
    <xf numFmtId="0" fontId="18" fillId="26" borderId="113" xfId="0" applyFont="1" applyFill="1" applyBorder="1" applyAlignment="1">
      <alignment horizontal="center" vertical="center" wrapText="1"/>
    </xf>
    <xf numFmtId="0" fontId="18" fillId="26" borderId="114" xfId="0" applyFont="1" applyFill="1" applyBorder="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20" fontId="23" fillId="9" borderId="25" xfId="0" applyNumberFormat="1" applyFont="1" applyFill="1" applyBorder="1" applyAlignment="1">
      <alignment horizontal="center" vertical="center" wrapText="1"/>
    </xf>
    <xf numFmtId="20" fontId="23" fillId="9" borderId="18" xfId="0" applyNumberFormat="1" applyFont="1" applyFill="1" applyBorder="1" applyAlignment="1">
      <alignment horizontal="center" vertical="center" wrapText="1"/>
    </xf>
    <xf numFmtId="20" fontId="23" fillId="9" borderId="19" xfId="0" applyNumberFormat="1" applyFont="1" applyFill="1" applyBorder="1" applyAlignment="1">
      <alignment horizontal="center" vertical="center" wrapText="1"/>
    </xf>
    <xf numFmtId="0" fontId="18" fillId="26" borderId="6" xfId="0" applyFont="1" applyFill="1" applyBorder="1" applyAlignment="1">
      <alignment horizontal="center" vertical="center" wrapText="1"/>
    </xf>
    <xf numFmtId="0" fontId="18" fillId="26" borderId="7" xfId="0" applyFont="1" applyFill="1" applyBorder="1" applyAlignment="1">
      <alignment horizontal="center" vertical="center" wrapText="1"/>
    </xf>
    <xf numFmtId="0" fontId="18" fillId="26" borderId="20" xfId="0" applyFont="1" applyFill="1" applyBorder="1" applyAlignment="1">
      <alignment horizontal="center" vertical="center" wrapText="1"/>
    </xf>
    <xf numFmtId="0" fontId="15" fillId="6" borderId="0" xfId="0" applyFont="1" applyFill="1" applyAlignment="1">
      <alignment horizontal="center" vertical="center" wrapText="1"/>
    </xf>
    <xf numFmtId="0" fontId="23" fillId="29" borderId="146" xfId="0" applyFont="1" applyFill="1" applyBorder="1" applyAlignment="1">
      <alignment horizontal="center" vertical="center" wrapText="1"/>
    </xf>
    <xf numFmtId="0" fontId="23" fillId="29" borderId="13" xfId="0" applyFont="1" applyFill="1" applyBorder="1" applyAlignment="1">
      <alignment horizontal="center" vertical="center" wrapText="1"/>
    </xf>
    <xf numFmtId="168" fontId="24" fillId="4" borderId="5" xfId="101" applyNumberFormat="1" applyFont="1" applyFill="1" applyBorder="1" applyAlignment="1">
      <alignment horizontal="center" vertical="center" wrapText="1"/>
    </xf>
    <xf numFmtId="168" fontId="24" fillId="4" borderId="74" xfId="101" applyNumberFormat="1" applyFont="1" applyFill="1" applyBorder="1" applyAlignment="1">
      <alignment horizontal="center" vertical="center" wrapText="1"/>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30">
    <dxf>
      <font>
        <color theme="0"/>
      </font>
      <fill>
        <patternFill>
          <bgColor rgb="FFC00000"/>
        </patternFill>
      </fill>
    </dxf>
    <dxf>
      <fill>
        <patternFill>
          <bgColor rgb="FF00B050"/>
        </patternFill>
      </fill>
    </dxf>
    <dxf>
      <font>
        <b/>
        <i val="0"/>
      </font>
      <fill>
        <patternFill>
          <bgColor rgb="FF00B050"/>
        </patternFill>
      </fill>
    </dxf>
    <dxf>
      <fill>
        <patternFill>
          <bgColor rgb="FFFF000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color auto="1"/>
      </font>
      <fill>
        <patternFill>
          <bgColor rgb="FFC0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s>
  <tableStyles count="0" defaultTableStyle="TableStyleMedium2" defaultPivotStyle="PivotStyleLight16"/>
  <colors>
    <mruColors>
      <color rgb="FF92E133"/>
      <color rgb="FF227A56"/>
      <color rgb="FFFFFF00"/>
      <color rgb="FF5FAF7A"/>
      <color rgb="FFFFE699"/>
      <color rgb="FFF5903D"/>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10.png"/></Relationships>
</file>

<file path=xl/drawings/_rels/drawing7.xml.rels><?xml version="1.0" encoding="UTF-8" standalone="yes"?>
<Relationships xmlns="http://schemas.openxmlformats.org/package/2006/relationships"><Relationship Id="rId8" Type="http://schemas.openxmlformats.org/officeDocument/2006/relationships/image" Target="../media/image17.png"/><Relationship Id="rId3" Type="http://schemas.openxmlformats.org/officeDocument/2006/relationships/image" Target="../media/image12.svg"/><Relationship Id="rId7" Type="http://schemas.openxmlformats.org/officeDocument/2006/relationships/image" Target="../media/image16.svg"/><Relationship Id="rId12" Type="http://schemas.openxmlformats.org/officeDocument/2006/relationships/image" Target="../media/image10.png"/><Relationship Id="rId2" Type="http://schemas.openxmlformats.org/officeDocument/2006/relationships/image" Target="../media/image11.png"/><Relationship Id="rId1" Type="http://schemas.openxmlformats.org/officeDocument/2006/relationships/image" Target="../media/image1.png"/><Relationship Id="rId6" Type="http://schemas.openxmlformats.org/officeDocument/2006/relationships/image" Target="../media/image15.png"/><Relationship Id="rId11" Type="http://schemas.openxmlformats.org/officeDocument/2006/relationships/image" Target="../media/image20.svg"/><Relationship Id="rId5" Type="http://schemas.openxmlformats.org/officeDocument/2006/relationships/image" Target="../media/image14.svg"/><Relationship Id="rId10" Type="http://schemas.openxmlformats.org/officeDocument/2006/relationships/image" Target="../media/image19.png"/><Relationship Id="rId4" Type="http://schemas.openxmlformats.org/officeDocument/2006/relationships/image" Target="../media/image13.png"/><Relationship Id="rId9" Type="http://schemas.openxmlformats.org/officeDocument/2006/relationships/image" Target="../media/image18.sv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986186</xdr:colOff>
      <xdr:row>24</xdr:row>
      <xdr:rowOff>1532208</xdr:rowOff>
    </xdr:from>
    <xdr:to>
      <xdr:col>11</xdr:col>
      <xdr:colOff>754411</xdr:colOff>
      <xdr:row>25</xdr:row>
      <xdr:rowOff>163783</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348564" y="11568306"/>
          <a:ext cx="929810" cy="931514"/>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657225</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314325</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22</xdr:row>
      <xdr:rowOff>452400</xdr:rowOff>
    </xdr:from>
    <xdr:to>
      <xdr:col>2</xdr:col>
      <xdr:colOff>533400</xdr:colOff>
      <xdr:row>23</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22</xdr:row>
      <xdr:rowOff>434975</xdr:rowOff>
    </xdr:from>
    <xdr:to>
      <xdr:col>12</xdr:col>
      <xdr:colOff>523875</xdr:colOff>
      <xdr:row>23</xdr:row>
      <xdr:rowOff>673100</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611526</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3</xdr:row>
      <xdr:rowOff>392207</xdr:rowOff>
    </xdr:from>
    <xdr:to>
      <xdr:col>1</xdr:col>
      <xdr:colOff>544794</xdr:colOff>
      <xdr:row>5</xdr:row>
      <xdr:rowOff>87072</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708089"/>
          <a:ext cx="1494118" cy="10614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34637</xdr:colOff>
      <xdr:row>3</xdr:row>
      <xdr:rowOff>519547</xdr:rowOff>
    </xdr:from>
    <xdr:to>
      <xdr:col>1</xdr:col>
      <xdr:colOff>692729</xdr:colOff>
      <xdr:row>5</xdr:row>
      <xdr:rowOff>142034</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54728" cy="11003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199571</xdr:colOff>
      <xdr:row>0</xdr:row>
      <xdr:rowOff>287884</xdr:rowOff>
    </xdr:from>
    <xdr:to>
      <xdr:col>0</xdr:col>
      <xdr:colOff>1373286</xdr:colOff>
      <xdr:row>1</xdr:row>
      <xdr:rowOff>485936</xdr:rowOff>
    </xdr:to>
    <xdr:pic>
      <xdr:nvPicPr>
        <xdr:cNvPr id="5" name="Image 1">
          <a:extLst>
            <a:ext uri="{FF2B5EF4-FFF2-40B4-BE49-F238E27FC236}">
              <a16:creationId xmlns:a16="http://schemas.microsoft.com/office/drawing/2014/main" id="{2B9B3FAB-9773-B242-9720-DF7CC4F383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571" y="287884"/>
          <a:ext cx="1173715" cy="8868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152400</xdr:colOff>
      <xdr:row>0</xdr:row>
      <xdr:rowOff>152400</xdr:rowOff>
    </xdr:from>
    <xdr:to>
      <xdr:col>0</xdr:col>
      <xdr:colOff>1930400</xdr:colOff>
      <xdr:row>1</xdr:row>
      <xdr:rowOff>1349879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152400"/>
          <a:ext cx="1778000" cy="1387979"/>
        </a:xfrm>
        <a:prstGeom prst="rect">
          <a:avLst/>
        </a:prstGeom>
      </xdr:spPr>
    </xdr:pic>
    <xdr:clientData/>
  </xdr:twoCellAnchor>
  <xdr:twoCellAnchor editAs="oneCell">
    <xdr:from>
      <xdr:col>11</xdr:col>
      <xdr:colOff>647204</xdr:colOff>
      <xdr:row>5</xdr:row>
      <xdr:rowOff>32331</xdr:rowOff>
    </xdr:from>
    <xdr:to>
      <xdr:col>11</xdr:col>
      <xdr:colOff>1409866</xdr:colOff>
      <xdr:row>5</xdr:row>
      <xdr:rowOff>945393</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1358113" y="4496573"/>
          <a:ext cx="762662" cy="909887"/>
        </a:xfrm>
        <a:prstGeom prst="rect">
          <a:avLst/>
        </a:prstGeom>
      </xdr:spPr>
    </xdr:pic>
    <xdr:clientData/>
  </xdr:twoCellAnchor>
  <xdr:twoCellAnchor editAs="oneCell">
    <xdr:from>
      <xdr:col>14</xdr:col>
      <xdr:colOff>2347220</xdr:colOff>
      <xdr:row>7</xdr:row>
      <xdr:rowOff>59259</xdr:rowOff>
    </xdr:from>
    <xdr:to>
      <xdr:col>14</xdr:col>
      <xdr:colOff>3723747</xdr:colOff>
      <xdr:row>8</xdr:row>
      <xdr:rowOff>998821</xdr:rowOff>
    </xdr:to>
    <xdr:pic>
      <xdr:nvPicPr>
        <xdr:cNvPr id="9" name="Image 8" descr="Carrefour avec un remplissage uni">
          <a:extLst>
            <a:ext uri="{FF2B5EF4-FFF2-40B4-BE49-F238E27FC236}">
              <a16:creationId xmlns:a16="http://schemas.microsoft.com/office/drawing/2014/main" id="{323E4E07-16F7-B74D-A68D-2475B26B79AF}"/>
            </a:ext>
          </a:extLst>
        </xdr:cNvPr>
        <xdr:cNvPicPr>
          <a:picLocks noChangeAspect="1"/>
        </xdr:cNvPicPr>
      </xdr:nvPicPr>
      <xdr:blipFill>
        <a:blip xmlns:r="http://schemas.openxmlformats.org/officeDocument/2006/relationships" r:embed="rId4"/>
        <a:stretch>
          <a:fillRect/>
        </a:stretch>
      </xdr:blipFill>
      <xdr:spPr>
        <a:xfrm rot="10800000">
          <a:off x="42423658" y="6988697"/>
          <a:ext cx="1478127" cy="1415812"/>
        </a:xfrm>
        <a:prstGeom prst="rect">
          <a:avLst/>
        </a:prstGeom>
      </xdr:spPr>
    </xdr:pic>
    <xdr:clientData/>
  </xdr:twoCellAnchor>
  <xdr:twoCellAnchor editAs="oneCell">
    <xdr:from>
      <xdr:col>11</xdr:col>
      <xdr:colOff>314325</xdr:colOff>
      <xdr:row>12</xdr:row>
      <xdr:rowOff>847725</xdr:rowOff>
    </xdr:from>
    <xdr:to>
      <xdr:col>11</xdr:col>
      <xdr:colOff>1075592</xdr:colOff>
      <xdr:row>12</xdr:row>
      <xdr:rowOff>1755495</xdr:rowOff>
    </xdr:to>
    <xdr:pic>
      <xdr:nvPicPr>
        <xdr:cNvPr id="3" name="Graphique 3" descr="Flèches de chevron avec un remplissage uni">
          <a:extLst>
            <a:ext uri="{FF2B5EF4-FFF2-40B4-BE49-F238E27FC236}">
              <a16:creationId xmlns:a16="http://schemas.microsoft.com/office/drawing/2014/main" id="{41ABD118-878A-4804-9FE6-FA89B4468AA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0800000">
          <a:off x="31032450" y="16278225"/>
          <a:ext cx="764442" cy="907770"/>
        </a:xfrm>
        <a:prstGeom prst="rect">
          <a:avLst/>
        </a:prstGeom>
      </xdr:spPr>
    </xdr:pic>
    <xdr:clientData/>
  </xdr:twoCellAnchor>
  <xdr:twoCellAnchor editAs="oneCell">
    <xdr:from>
      <xdr:col>14</xdr:col>
      <xdr:colOff>864873</xdr:colOff>
      <xdr:row>10</xdr:row>
      <xdr:rowOff>795341</xdr:rowOff>
    </xdr:from>
    <xdr:to>
      <xdr:col>14</xdr:col>
      <xdr:colOff>1915205</xdr:colOff>
      <xdr:row>10</xdr:row>
      <xdr:rowOff>1893167</xdr:rowOff>
    </xdr:to>
    <xdr:pic>
      <xdr:nvPicPr>
        <xdr:cNvPr id="4" name="Graphique 2" descr="Flèches de chevron avec un remplissage uni">
          <a:extLst>
            <a:ext uri="{FF2B5EF4-FFF2-40B4-BE49-F238E27FC236}">
              <a16:creationId xmlns:a16="http://schemas.microsoft.com/office/drawing/2014/main" id="{A4853AED-64A6-FC1F-6B38-1D91BBC920C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40917564" y="10867963"/>
          <a:ext cx="1094651" cy="10471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733425</xdr:colOff>
      <xdr:row>1</xdr:row>
      <xdr:rowOff>1056859</xdr:rowOff>
    </xdr:to>
    <xdr:pic>
      <xdr:nvPicPr>
        <xdr:cNvPr id="2" name="Image 1">
          <a:extLst>
            <a:ext uri="{FF2B5EF4-FFF2-40B4-BE49-F238E27FC236}">
              <a16:creationId xmlns:a16="http://schemas.microsoft.com/office/drawing/2014/main" id="{EE8A438B-0686-4E19-B832-D50E76EE90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30350" cy="1241009"/>
        </a:xfrm>
        <a:prstGeom prst="rect">
          <a:avLst/>
        </a:prstGeom>
      </xdr:spPr>
    </xdr:pic>
    <xdr:clientData/>
  </xdr:twoCellAnchor>
  <xdr:twoCellAnchor editAs="oneCell">
    <xdr:from>
      <xdr:col>0</xdr:col>
      <xdr:colOff>0</xdr:colOff>
      <xdr:row>12</xdr:row>
      <xdr:rowOff>782637</xdr:rowOff>
    </xdr:from>
    <xdr:to>
      <xdr:col>1</xdr:col>
      <xdr:colOff>550495</xdr:colOff>
      <xdr:row>14</xdr:row>
      <xdr:rowOff>501789</xdr:rowOff>
    </xdr:to>
    <xdr:pic>
      <xdr:nvPicPr>
        <xdr:cNvPr id="3" name="Graphique 3" descr="Badge 1 avec un remplissage uni">
          <a:extLst>
            <a:ext uri="{FF2B5EF4-FFF2-40B4-BE49-F238E27FC236}">
              <a16:creationId xmlns:a16="http://schemas.microsoft.com/office/drawing/2014/main" id="{958A1380-FFD5-42D7-AE23-AF1E44E6124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2474575"/>
          <a:ext cx="1360120" cy="1270139"/>
        </a:xfrm>
        <a:prstGeom prst="rect">
          <a:avLst/>
        </a:prstGeom>
      </xdr:spPr>
    </xdr:pic>
    <xdr:clientData/>
  </xdr:twoCellAnchor>
  <xdr:twoCellAnchor editAs="oneCell">
    <xdr:from>
      <xdr:col>7</xdr:col>
      <xdr:colOff>2847296</xdr:colOff>
      <xdr:row>12</xdr:row>
      <xdr:rowOff>810595</xdr:rowOff>
    </xdr:from>
    <xdr:to>
      <xdr:col>8</xdr:col>
      <xdr:colOff>341312</xdr:colOff>
      <xdr:row>14</xdr:row>
      <xdr:rowOff>516113</xdr:rowOff>
    </xdr:to>
    <xdr:pic>
      <xdr:nvPicPr>
        <xdr:cNvPr id="4" name="Graphique 7" descr="Badge avec un remplissage uni">
          <a:extLst>
            <a:ext uri="{FF2B5EF4-FFF2-40B4-BE49-F238E27FC236}">
              <a16:creationId xmlns:a16="http://schemas.microsoft.com/office/drawing/2014/main" id="{58AEAD65-5CE2-4C33-86F3-DB2D8D7FFB74}"/>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26202596" y="12469195"/>
          <a:ext cx="1265916" cy="1305718"/>
        </a:xfrm>
        <a:prstGeom prst="rect">
          <a:avLst/>
        </a:prstGeom>
      </xdr:spPr>
    </xdr:pic>
    <xdr:clientData/>
  </xdr:twoCellAnchor>
  <xdr:twoCellAnchor editAs="oneCell">
    <xdr:from>
      <xdr:col>1</xdr:col>
      <xdr:colOff>2819400</xdr:colOff>
      <xdr:row>18</xdr:row>
      <xdr:rowOff>1638300</xdr:rowOff>
    </xdr:from>
    <xdr:to>
      <xdr:col>2</xdr:col>
      <xdr:colOff>505049</xdr:colOff>
      <xdr:row>19</xdr:row>
      <xdr:rowOff>435677</xdr:rowOff>
    </xdr:to>
    <xdr:pic>
      <xdr:nvPicPr>
        <xdr:cNvPr id="5" name="Graphique 11" descr="Badge 4 avec un remplissage uni">
          <a:extLst>
            <a:ext uri="{FF2B5EF4-FFF2-40B4-BE49-F238E27FC236}">
              <a16:creationId xmlns:a16="http://schemas.microsoft.com/office/drawing/2014/main" id="{6E4A4A84-107A-44AE-A185-38F7660BF68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3619500" y="22707600"/>
          <a:ext cx="1228949" cy="1311977"/>
        </a:xfrm>
        <a:prstGeom prst="rect">
          <a:avLst/>
        </a:prstGeom>
      </xdr:spPr>
    </xdr:pic>
    <xdr:clientData/>
  </xdr:twoCellAnchor>
  <xdr:twoCellAnchor editAs="oneCell">
    <xdr:from>
      <xdr:col>13</xdr:col>
      <xdr:colOff>1837645</xdr:colOff>
      <xdr:row>12</xdr:row>
      <xdr:rowOff>808342</xdr:rowOff>
    </xdr:from>
    <xdr:to>
      <xdr:col>14</xdr:col>
      <xdr:colOff>406400</xdr:colOff>
      <xdr:row>14</xdr:row>
      <xdr:rowOff>427173</xdr:rowOff>
    </xdr:to>
    <xdr:pic>
      <xdr:nvPicPr>
        <xdr:cNvPr id="6" name="Graphique 15" descr="Badge 3 avec un remplissage uni">
          <a:extLst>
            <a:ext uri="{FF2B5EF4-FFF2-40B4-BE49-F238E27FC236}">
              <a16:creationId xmlns:a16="http://schemas.microsoft.com/office/drawing/2014/main" id="{B53BDF64-10DA-49B0-877E-F2E34DA32856}"/>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5004945" y="12466942"/>
          <a:ext cx="1086530" cy="1222206"/>
        </a:xfrm>
        <a:prstGeom prst="rect">
          <a:avLst/>
        </a:prstGeom>
      </xdr:spPr>
    </xdr:pic>
    <xdr:clientData/>
  </xdr:twoCellAnchor>
  <xdr:twoCellAnchor editAs="oneCell">
    <xdr:from>
      <xdr:col>0</xdr:col>
      <xdr:colOff>114300</xdr:colOff>
      <xdr:row>23</xdr:row>
      <xdr:rowOff>685800</xdr:rowOff>
    </xdr:from>
    <xdr:to>
      <xdr:col>1</xdr:col>
      <xdr:colOff>685800</xdr:colOff>
      <xdr:row>24</xdr:row>
      <xdr:rowOff>685800</xdr:rowOff>
    </xdr:to>
    <xdr:pic>
      <xdr:nvPicPr>
        <xdr:cNvPr id="8" name="Graphique 7" descr="Badge 5 avec un remplissage uni">
          <a:extLst>
            <a:ext uri="{FF2B5EF4-FFF2-40B4-BE49-F238E27FC236}">
              <a16:creationId xmlns:a16="http://schemas.microsoft.com/office/drawing/2014/main" id="{5BD9E014-08F3-4A83-97AC-0D8C9B5165FE}"/>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114300" y="29756100"/>
          <a:ext cx="1371600" cy="1371600"/>
        </a:xfrm>
        <a:prstGeom prst="rect">
          <a:avLst/>
        </a:prstGeom>
      </xdr:spPr>
    </xdr:pic>
    <xdr:clientData/>
  </xdr:twoCellAnchor>
  <xdr:twoCellAnchor editAs="oneCell">
    <xdr:from>
      <xdr:col>10</xdr:col>
      <xdr:colOff>2347220</xdr:colOff>
      <xdr:row>18</xdr:row>
      <xdr:rowOff>59259</xdr:rowOff>
    </xdr:from>
    <xdr:to>
      <xdr:col>10</xdr:col>
      <xdr:colOff>3812647</xdr:colOff>
      <xdr:row>18</xdr:row>
      <xdr:rowOff>1468721</xdr:rowOff>
    </xdr:to>
    <xdr:pic>
      <xdr:nvPicPr>
        <xdr:cNvPr id="9" name="Image 8" descr="Carrefour avec un remplissage uni">
          <a:extLst>
            <a:ext uri="{FF2B5EF4-FFF2-40B4-BE49-F238E27FC236}">
              <a16:creationId xmlns:a16="http://schemas.microsoft.com/office/drawing/2014/main" id="{DF552EB4-C15E-4C81-A815-4354614185DB}"/>
            </a:ext>
          </a:extLst>
        </xdr:cNvPr>
        <xdr:cNvPicPr>
          <a:picLocks noChangeAspect="1"/>
        </xdr:cNvPicPr>
      </xdr:nvPicPr>
      <xdr:blipFill>
        <a:blip xmlns:r="http://schemas.openxmlformats.org/officeDocument/2006/relationships" r:embed="rId12"/>
        <a:stretch>
          <a:fillRect/>
        </a:stretch>
      </xdr:blipFill>
      <xdr:spPr>
        <a:xfrm rot="10800000">
          <a:off x="44650920" y="7002984"/>
          <a:ext cx="1471777" cy="140946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yfaure/Documents/SGPP/FEADER%202023-2027/Plans%20de%20financement/Non%20verrouill&#233;s/PF77.05_IT12_3.4_V7_250711.xlsx" TargetMode="External"/><Relationship Id="rId1" Type="http://schemas.openxmlformats.org/officeDocument/2006/relationships/externalLinkPath" Target="/Users/yfaure/Documents/SGPP/FEADER%202023-2027/Plans%20de%20financement/Non%20verrouill&#233;s/PF77.05_IT12_3.4_V7_2507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ccueil"/>
      <sheetName val="A-Recettes"/>
      <sheetName val="0-Présentation poste-typeaction"/>
      <sheetName val="1 - Achats et Investissements"/>
      <sheetName val="2 - Frais de personnel"/>
      <sheetName val="3 - Frais généraux"/>
      <sheetName val="4 - Contributions en nature"/>
      <sheetName val="5 - Amortissement"/>
      <sheetName val="6 - OCS"/>
      <sheetName val="7 - Frais de déplacement"/>
      <sheetName val="Syn pf Bénéficiaire"/>
      <sheetName val="Syn pf Instructeur"/>
    </sheetNames>
    <sheetDataSet>
      <sheetData sheetId="0" refreshError="1"/>
      <sheetData sheetId="1" refreshError="1"/>
      <sheetData sheetId="2">
        <row r="12">
          <cell r="B12" t="str">
            <v>Mise en œuvre de la stratégie</v>
          </cell>
        </row>
        <row r="13">
          <cell r="B13" t="str">
            <v/>
          </cell>
        </row>
        <row r="14">
          <cell r="B14" t="str">
            <v/>
          </cell>
        </row>
        <row r="15">
          <cell r="B15" t="str">
            <v/>
          </cell>
        </row>
        <row r="16">
          <cell r="B16" t="str">
            <v/>
          </cell>
        </row>
        <row r="17">
          <cell r="B17" t="str">
            <v/>
          </cell>
        </row>
        <row r="18">
          <cell r="B18" t="str">
            <v/>
          </cell>
        </row>
        <row r="19">
          <cell r="B19" t="str">
            <v/>
          </cell>
        </row>
        <row r="20">
          <cell r="B20" t="str">
            <v/>
          </cell>
        </row>
        <row r="21">
          <cell r="B21" t="str">
            <v/>
          </cell>
        </row>
        <row r="22">
          <cell r="B22" t="str">
            <v/>
          </cell>
        </row>
        <row r="23">
          <cell r="B23" t="str">
            <v/>
          </cell>
        </row>
        <row r="24">
          <cell r="B24" t="str">
            <v/>
          </cell>
        </row>
        <row r="25">
          <cell r="B25" t="str">
            <v/>
          </cell>
        </row>
        <row r="26">
          <cell r="B26" t="str">
            <v/>
          </cell>
        </row>
        <row r="27">
          <cell r="B27" t="str">
            <v/>
          </cell>
        </row>
        <row r="28">
          <cell r="B28" t="str">
            <v/>
          </cell>
        </row>
        <row r="29">
          <cell r="B29" t="str">
            <v/>
          </cell>
        </row>
        <row r="30">
          <cell r="B30" t="str">
            <v/>
          </cell>
        </row>
        <row r="31">
          <cell r="B31" t="str">
            <v/>
          </cell>
        </row>
        <row r="32">
          <cell r="B32" t="str">
            <v/>
          </cell>
        </row>
        <row r="33">
          <cell r="B33" t="str">
            <v/>
          </cell>
        </row>
        <row r="34">
          <cell r="B34" t="str">
            <v/>
          </cell>
        </row>
        <row r="35">
          <cell r="B35" t="str">
            <v/>
          </cell>
        </row>
        <row r="36">
          <cell r="B36" t="str">
            <v/>
          </cell>
        </row>
        <row r="37">
          <cell r="B37" t="str">
            <v/>
          </cell>
        </row>
        <row r="38">
          <cell r="B38" t="str">
            <v/>
          </cell>
        </row>
        <row r="39">
          <cell r="B39" t="str">
            <v/>
          </cell>
        </row>
        <row r="40">
          <cell r="B40" t="str">
            <v/>
          </cell>
        </row>
        <row r="41">
          <cell r="B41" t="str">
            <v/>
          </cell>
        </row>
        <row r="42">
          <cell r="B42" t="str">
            <v/>
          </cell>
        </row>
        <row r="43">
          <cell r="B43" t="str">
            <v/>
          </cell>
        </row>
        <row r="44">
          <cell r="B44" t="str">
            <v/>
          </cell>
        </row>
        <row r="45">
          <cell r="B45" t="str">
            <v/>
          </cell>
        </row>
        <row r="46">
          <cell r="B46" t="str">
            <v/>
          </cell>
        </row>
        <row r="47">
          <cell r="B47" t="str">
            <v/>
          </cell>
        </row>
        <row r="48">
          <cell r="B48" t="str">
            <v/>
          </cell>
        </row>
        <row r="49">
          <cell r="B49" t="str">
            <v/>
          </cell>
        </row>
        <row r="50">
          <cell r="B50" t="str">
            <v/>
          </cell>
        </row>
        <row r="51">
          <cell r="B51" t="str">
            <v/>
          </cell>
        </row>
        <row r="52">
          <cell r="B52" t="str">
            <v/>
          </cell>
        </row>
        <row r="53">
          <cell r="B53" t="str">
            <v/>
          </cell>
        </row>
        <row r="54">
          <cell r="B54" t="str">
            <v/>
          </cell>
        </row>
        <row r="55">
          <cell r="B55" t="str">
            <v/>
          </cell>
        </row>
        <row r="56">
          <cell r="B56" t="str">
            <v/>
          </cell>
        </row>
        <row r="57">
          <cell r="B57" t="str">
            <v/>
          </cell>
        </row>
        <row r="58">
          <cell r="B58" t="str">
            <v/>
          </cell>
        </row>
        <row r="59">
          <cell r="B59" t="str">
            <v/>
          </cell>
        </row>
        <row r="60">
          <cell r="B60" t="str">
            <v/>
          </cell>
        </row>
        <row r="61">
          <cell r="B61" t="str">
            <v/>
          </cell>
        </row>
        <row r="62">
          <cell r="B62" t="str">
            <v/>
          </cell>
        </row>
        <row r="63">
          <cell r="B63" t="str">
            <v/>
          </cell>
        </row>
        <row r="64">
          <cell r="B64" t="str">
            <v/>
          </cell>
        </row>
        <row r="65">
          <cell r="B65" t="str">
            <v/>
          </cell>
        </row>
        <row r="66">
          <cell r="B66" t="str">
            <v/>
          </cell>
        </row>
        <row r="67">
          <cell r="B67" t="str">
            <v/>
          </cell>
        </row>
        <row r="68">
          <cell r="B68" t="str">
            <v/>
          </cell>
        </row>
        <row r="69">
          <cell r="B69" t="str">
            <v/>
          </cell>
        </row>
        <row r="70">
          <cell r="B70" t="str">
            <v/>
          </cell>
        </row>
        <row r="71">
          <cell r="B71" t="str">
            <v/>
          </cell>
        </row>
        <row r="72">
          <cell r="B72" t="str">
            <v/>
          </cell>
        </row>
        <row r="73">
          <cell r="B73" t="str">
            <v/>
          </cell>
        </row>
        <row r="74">
          <cell r="B74" t="str">
            <v/>
          </cell>
        </row>
        <row r="75">
          <cell r="B75" t="str">
            <v/>
          </cell>
        </row>
        <row r="76">
          <cell r="B76" t="str">
            <v/>
          </cell>
        </row>
        <row r="77">
          <cell r="B77" t="str">
            <v/>
          </cell>
        </row>
        <row r="78">
          <cell r="B78" t="str">
            <v/>
          </cell>
        </row>
        <row r="79">
          <cell r="B79" t="str">
            <v/>
          </cell>
        </row>
        <row r="80">
          <cell r="B80" t="str">
            <v/>
          </cell>
        </row>
        <row r="81">
          <cell r="B81" t="str">
            <v/>
          </cell>
        </row>
        <row r="82">
          <cell r="B82" t="str">
            <v/>
          </cell>
        </row>
        <row r="83">
          <cell r="B83" t="str">
            <v/>
          </cell>
        </row>
        <row r="84">
          <cell r="B84" t="str">
            <v/>
          </cell>
        </row>
        <row r="85">
          <cell r="B85" t="str">
            <v/>
          </cell>
        </row>
        <row r="86">
          <cell r="B86" t="str">
            <v/>
          </cell>
        </row>
        <row r="87">
          <cell r="B87" t="str">
            <v/>
          </cell>
        </row>
        <row r="88">
          <cell r="B88" t="str">
            <v/>
          </cell>
        </row>
        <row r="89">
          <cell r="B89" t="str">
            <v/>
          </cell>
        </row>
        <row r="90">
          <cell r="B90" t="str">
            <v/>
          </cell>
        </row>
        <row r="91">
          <cell r="B91" t="str">
            <v/>
          </cell>
        </row>
        <row r="92">
          <cell r="B92" t="str">
            <v/>
          </cell>
        </row>
      </sheetData>
      <sheetData sheetId="3" refreshError="1"/>
      <sheetData sheetId="4" refreshError="1"/>
      <sheetData sheetId="5" refreshError="1"/>
      <sheetData sheetId="6" refreshError="1"/>
      <sheetData sheetId="7" refreshError="1"/>
      <sheetData sheetId="8">
        <row r="9">
          <cell r="M9" t="str">
            <v/>
          </cell>
        </row>
        <row r="10">
          <cell r="M10" t="str">
            <v/>
          </cell>
        </row>
        <row r="11">
          <cell r="M11" t="str">
            <v/>
          </cell>
        </row>
        <row r="12">
          <cell r="M12" t="str">
            <v/>
          </cell>
        </row>
      </sheetData>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1"/>
  <sheetViews>
    <sheetView showGridLines="0" zoomScale="41" zoomScaleNormal="70" workbookViewId="0">
      <selection activeCell="C12" sqref="C12:X12"/>
    </sheetView>
  </sheetViews>
  <sheetFormatPr defaultColWidth="11.42578125" defaultRowHeight="15"/>
  <cols>
    <col min="1" max="2" width="11.42578125" style="24"/>
    <col min="3" max="3" width="20.85546875" style="24" customWidth="1"/>
    <col min="4" max="5" width="11.42578125" style="24"/>
    <col min="6" max="6" width="22.42578125" style="24" customWidth="1"/>
    <col min="7" max="10" width="11.42578125" style="24"/>
    <col min="11" max="11" width="16.42578125" style="24" customWidth="1"/>
    <col min="12" max="12" width="24.85546875" style="24" customWidth="1"/>
    <col min="13" max="13" width="11.42578125" style="24"/>
    <col min="14" max="14" width="13.42578125" style="24" customWidth="1"/>
    <col min="15" max="20" width="11.42578125" style="24"/>
    <col min="21" max="21" width="29.42578125" style="24" customWidth="1"/>
    <col min="22" max="23" width="11.42578125" style="24"/>
    <col min="24" max="24" width="56.42578125" style="24" customWidth="1"/>
    <col min="25" max="16384" width="11.42578125" style="24"/>
  </cols>
  <sheetData>
    <row r="1" spans="2:25">
      <c r="B1" s="22"/>
      <c r="C1" s="22"/>
      <c r="D1" s="22"/>
      <c r="E1" s="22"/>
      <c r="F1" s="22"/>
      <c r="G1" s="22"/>
      <c r="H1" s="22"/>
      <c r="I1" s="22"/>
      <c r="J1" s="22"/>
      <c r="K1" s="22"/>
      <c r="L1" s="22"/>
      <c r="M1" s="22"/>
      <c r="N1" s="22"/>
      <c r="O1" s="22"/>
      <c r="P1" s="22"/>
      <c r="Q1" s="22"/>
      <c r="R1" s="22"/>
      <c r="S1" s="22"/>
      <c r="T1" s="22"/>
      <c r="U1" s="22"/>
      <c r="V1" s="22"/>
      <c r="W1" s="22"/>
      <c r="X1" s="22"/>
      <c r="Y1" s="23"/>
    </row>
    <row r="2" spans="2:25">
      <c r="Y2" s="25"/>
    </row>
    <row r="3" spans="2:25">
      <c r="Y3" s="25"/>
    </row>
    <row r="4" spans="2:25">
      <c r="Y4" s="25"/>
    </row>
    <row r="5" spans="2:25">
      <c r="Y5" s="25"/>
    </row>
    <row r="6" spans="2:25">
      <c r="Y6" s="25"/>
    </row>
    <row r="7" spans="2:25" ht="21.75" customHeight="1">
      <c r="B7" s="26"/>
      <c r="C7" s="27"/>
      <c r="D7" s="27"/>
      <c r="E7" s="27"/>
      <c r="F7" s="27"/>
      <c r="G7" s="27"/>
      <c r="H7" s="27"/>
      <c r="I7" s="27"/>
      <c r="J7" s="27"/>
      <c r="K7" s="28"/>
      <c r="L7" s="28"/>
      <c r="M7" s="28"/>
      <c r="N7" s="28"/>
      <c r="O7" s="28"/>
      <c r="P7" s="27"/>
      <c r="Q7" s="27"/>
      <c r="R7" s="27"/>
      <c r="S7" s="27"/>
      <c r="T7" s="27"/>
      <c r="U7" s="27"/>
      <c r="V7" s="27"/>
      <c r="W7" s="27"/>
      <c r="X7" s="27"/>
      <c r="Y7" s="29"/>
    </row>
    <row r="8" spans="2:25" ht="29.1">
      <c r="B8" s="746" t="s">
        <v>0</v>
      </c>
      <c r="C8" s="747"/>
      <c r="D8" s="747"/>
      <c r="E8" s="747"/>
      <c r="F8" s="747"/>
      <c r="G8" s="747"/>
      <c r="H8" s="747"/>
      <c r="I8" s="747"/>
      <c r="J8" s="747"/>
      <c r="K8" s="747"/>
      <c r="L8" s="747"/>
      <c r="M8" s="747"/>
      <c r="N8" s="747"/>
      <c r="O8" s="747"/>
      <c r="P8" s="747"/>
      <c r="Q8" s="747"/>
      <c r="R8" s="747"/>
      <c r="S8" s="747"/>
      <c r="T8" s="747"/>
      <c r="U8" s="747"/>
      <c r="V8" s="747"/>
      <c r="W8" s="747"/>
      <c r="X8" s="747"/>
      <c r="Y8" s="748"/>
    </row>
    <row r="9" spans="2:25" ht="21">
      <c r="B9" s="741" t="s">
        <v>1</v>
      </c>
      <c r="C9" s="742"/>
      <c r="D9" s="742"/>
      <c r="E9" s="742"/>
      <c r="F9" s="742"/>
      <c r="G9" s="742"/>
      <c r="H9" s="742"/>
      <c r="I9" s="742"/>
      <c r="J9" s="742"/>
      <c r="K9" s="742"/>
      <c r="L9" s="742"/>
      <c r="M9" s="742"/>
      <c r="N9" s="742"/>
      <c r="O9" s="742"/>
      <c r="P9" s="742"/>
      <c r="Q9" s="742"/>
      <c r="R9" s="742"/>
      <c r="S9" s="742"/>
      <c r="T9" s="742"/>
      <c r="U9" s="742"/>
      <c r="V9" s="742"/>
      <c r="W9" s="742"/>
      <c r="X9" s="742"/>
      <c r="Y9" s="743"/>
    </row>
    <row r="10" spans="2:25" ht="28.5" customHeight="1">
      <c r="B10" s="760" t="s">
        <v>2</v>
      </c>
      <c r="C10" s="760"/>
      <c r="D10" s="760"/>
      <c r="E10" s="760"/>
      <c r="F10" s="760"/>
      <c r="G10" s="760"/>
      <c r="H10" s="760"/>
      <c r="I10" s="760"/>
      <c r="J10" s="760"/>
      <c r="K10" s="760"/>
      <c r="L10" s="760"/>
      <c r="M10" s="760"/>
      <c r="N10" s="760"/>
      <c r="O10" s="760"/>
      <c r="P10" s="760"/>
      <c r="Q10" s="760"/>
      <c r="R10" s="760"/>
      <c r="S10" s="760"/>
      <c r="T10" s="760"/>
      <c r="U10" s="760"/>
      <c r="V10" s="760"/>
      <c r="W10" s="760"/>
      <c r="X10" s="760"/>
      <c r="Y10" s="761"/>
    </row>
    <row r="11" spans="2:25" ht="48" customHeight="1">
      <c r="B11" s="1009" t="s">
        <v>3</v>
      </c>
      <c r="C11" s="1010"/>
      <c r="D11" s="1010"/>
      <c r="E11" s="1010"/>
      <c r="F11" s="1010"/>
      <c r="G11" s="1010"/>
      <c r="H11" s="1010"/>
      <c r="I11" s="1010"/>
      <c r="J11" s="1010"/>
      <c r="K11" s="1010"/>
      <c r="L11" s="1010"/>
      <c r="M11" s="1010"/>
      <c r="N11" s="1010"/>
      <c r="O11" s="1010"/>
      <c r="P11" s="1010"/>
      <c r="Q11" s="1010"/>
      <c r="R11" s="1010"/>
      <c r="S11" s="1010"/>
      <c r="T11" s="1010"/>
      <c r="U11" s="1010"/>
      <c r="V11" s="1010"/>
      <c r="W11" s="1010"/>
      <c r="X11" s="1010"/>
      <c r="Y11" s="1011"/>
    </row>
    <row r="12" spans="2:25" ht="35.25" customHeight="1">
      <c r="C12" s="749" t="s">
        <v>4</v>
      </c>
      <c r="D12" s="749"/>
      <c r="E12" s="749"/>
      <c r="F12" s="749"/>
      <c r="G12" s="749"/>
      <c r="H12" s="749"/>
      <c r="I12" s="749"/>
      <c r="J12" s="749"/>
      <c r="K12" s="749"/>
      <c r="L12" s="749"/>
      <c r="M12" s="749"/>
      <c r="N12" s="749"/>
      <c r="O12" s="749"/>
      <c r="P12" s="749"/>
      <c r="Q12" s="749"/>
      <c r="R12" s="749"/>
      <c r="S12" s="749"/>
      <c r="T12" s="749"/>
      <c r="U12" s="749"/>
      <c r="V12" s="749"/>
      <c r="W12" s="749"/>
      <c r="X12" s="749"/>
      <c r="Y12" s="25"/>
    </row>
    <row r="13" spans="2:25" ht="35.25" customHeight="1">
      <c r="C13" s="112"/>
      <c r="D13" s="112"/>
      <c r="E13" s="112"/>
      <c r="F13" s="112"/>
      <c r="G13" s="112"/>
      <c r="H13" s="112"/>
      <c r="I13" s="112"/>
      <c r="J13" s="112"/>
      <c r="K13" s="112"/>
      <c r="L13" s="112"/>
      <c r="M13" s="112"/>
      <c r="N13" s="112"/>
      <c r="O13" s="112"/>
      <c r="P13" s="112"/>
      <c r="Q13" s="112"/>
      <c r="R13" s="112"/>
      <c r="S13" s="112"/>
      <c r="T13" s="112"/>
      <c r="U13" s="112"/>
      <c r="V13" s="112"/>
      <c r="W13" s="112"/>
      <c r="X13" s="112"/>
      <c r="Y13" s="25"/>
    </row>
    <row r="14" spans="2:25" ht="35.25" customHeight="1" thickBot="1">
      <c r="C14" s="744" t="s">
        <v>5</v>
      </c>
      <c r="D14" s="744"/>
      <c r="E14" s="112"/>
      <c r="F14" s="112"/>
      <c r="G14" s="112"/>
      <c r="H14" s="112"/>
      <c r="I14" s="112"/>
      <c r="J14" s="112"/>
      <c r="K14" s="112"/>
      <c r="L14" s="112"/>
      <c r="M14" s="112"/>
      <c r="N14" s="112"/>
      <c r="O14" s="112"/>
      <c r="P14" s="112"/>
      <c r="Q14" s="112"/>
      <c r="R14" s="112"/>
      <c r="S14" s="112"/>
      <c r="T14" s="112"/>
      <c r="U14" s="112"/>
      <c r="V14" s="112"/>
      <c r="W14" s="112"/>
      <c r="X14" s="112"/>
      <c r="Y14" s="25"/>
    </row>
    <row r="15" spans="2:25" ht="35.25" customHeight="1">
      <c r="C15" s="750" t="s">
        <v>6</v>
      </c>
      <c r="D15" s="751"/>
      <c r="E15" s="751"/>
      <c r="F15" s="115"/>
      <c r="G15" s="752" t="s">
        <v>7</v>
      </c>
      <c r="H15" s="752"/>
      <c r="I15" s="752"/>
      <c r="J15" s="752"/>
      <c r="K15" s="752"/>
      <c r="L15" s="752"/>
      <c r="M15" s="752"/>
      <c r="N15" s="752"/>
      <c r="O15" s="752"/>
      <c r="P15" s="752"/>
      <c r="Q15" s="752"/>
      <c r="R15" s="752"/>
      <c r="S15" s="752"/>
      <c r="T15" s="752"/>
      <c r="U15" s="752"/>
      <c r="V15" s="752"/>
      <c r="W15" s="752"/>
      <c r="X15" s="753"/>
      <c r="Y15" s="25"/>
    </row>
    <row r="16" spans="2:25" ht="35.25" customHeight="1">
      <c r="C16" s="754" t="s">
        <v>8</v>
      </c>
      <c r="D16" s="755"/>
      <c r="E16" s="755"/>
      <c r="F16" s="112"/>
      <c r="G16" s="756" t="s">
        <v>7</v>
      </c>
      <c r="H16" s="756"/>
      <c r="I16" s="756"/>
      <c r="J16" s="756"/>
      <c r="K16" s="756"/>
      <c r="L16" s="756"/>
      <c r="M16" s="756"/>
      <c r="N16" s="756"/>
      <c r="O16" s="756"/>
      <c r="P16" s="756"/>
      <c r="Q16" s="756"/>
      <c r="R16" s="756"/>
      <c r="S16" s="756"/>
      <c r="T16" s="756"/>
      <c r="U16" s="756"/>
      <c r="V16" s="756"/>
      <c r="W16" s="756"/>
      <c r="X16" s="757"/>
      <c r="Y16" s="25"/>
    </row>
    <row r="17" spans="3:25" ht="35.25" customHeight="1" thickBot="1">
      <c r="C17" s="117" t="s">
        <v>9</v>
      </c>
      <c r="D17" s="118"/>
      <c r="E17" s="118"/>
      <c r="F17" s="116"/>
      <c r="G17" s="758" t="s">
        <v>7</v>
      </c>
      <c r="H17" s="758"/>
      <c r="I17" s="758"/>
      <c r="J17" s="758"/>
      <c r="K17" s="758"/>
      <c r="L17" s="758"/>
      <c r="M17" s="758"/>
      <c r="N17" s="758"/>
      <c r="O17" s="758"/>
      <c r="P17" s="758"/>
      <c r="Q17" s="758"/>
      <c r="R17" s="758"/>
      <c r="S17" s="758"/>
      <c r="T17" s="758"/>
      <c r="U17" s="758"/>
      <c r="V17" s="758"/>
      <c r="W17" s="758"/>
      <c r="X17" s="759"/>
      <c r="Y17" s="25"/>
    </row>
    <row r="18" spans="3:25" s="119" customFormat="1" ht="35.25" customHeight="1">
      <c r="C18" s="120"/>
      <c r="D18" s="120"/>
      <c r="E18" s="120"/>
      <c r="F18" s="121"/>
      <c r="H18" s="122"/>
      <c r="I18" s="122"/>
      <c r="J18" s="122"/>
      <c r="K18" s="122"/>
      <c r="L18" s="122"/>
      <c r="M18" s="122"/>
      <c r="N18" s="122"/>
      <c r="O18" s="122"/>
      <c r="P18" s="122"/>
      <c r="Q18" s="122"/>
      <c r="R18" s="122"/>
      <c r="S18" s="122"/>
      <c r="T18" s="122"/>
      <c r="U18" s="122"/>
      <c r="V18" s="122"/>
      <c r="W18" s="122"/>
      <c r="X18" s="122"/>
      <c r="Y18" s="123"/>
    </row>
    <row r="19" spans="3:25" s="119" customFormat="1" ht="35.25" customHeight="1">
      <c r="C19" s="120"/>
      <c r="D19" s="120"/>
      <c r="E19" s="120"/>
      <c r="F19" s="121"/>
      <c r="H19" s="122"/>
      <c r="I19" s="122"/>
      <c r="J19" s="122"/>
      <c r="K19" s="122"/>
      <c r="L19" s="122"/>
      <c r="M19" s="122"/>
      <c r="N19" s="122"/>
      <c r="O19" s="122"/>
      <c r="P19" s="122"/>
      <c r="Q19" s="122"/>
      <c r="R19" s="122"/>
      <c r="S19" s="122"/>
      <c r="T19" s="122"/>
      <c r="U19" s="122"/>
      <c r="V19" s="122"/>
      <c r="W19" s="122"/>
      <c r="X19" s="122"/>
      <c r="Y19" s="123"/>
    </row>
    <row r="20" spans="3:25" ht="29.25" customHeight="1">
      <c r="C20" s="745" t="s">
        <v>10</v>
      </c>
      <c r="D20" s="745"/>
      <c r="E20" s="745"/>
      <c r="F20" s="745"/>
      <c r="Y20" s="25"/>
    </row>
    <row r="21" spans="3:25" ht="15.95" customHeight="1">
      <c r="Y21" s="25"/>
    </row>
    <row r="22" spans="3:25" ht="62.25" customHeight="1">
      <c r="C22" s="738" t="s">
        <v>11</v>
      </c>
      <c r="D22" s="739"/>
      <c r="E22" s="739"/>
      <c r="F22" s="739"/>
      <c r="G22" s="739"/>
      <c r="H22" s="739"/>
      <c r="I22" s="739"/>
      <c r="J22" s="739"/>
      <c r="K22" s="739"/>
      <c r="L22" s="739"/>
      <c r="M22" s="739"/>
      <c r="N22" s="739"/>
      <c r="O22" s="739"/>
      <c r="P22" s="739"/>
      <c r="Q22" s="739"/>
      <c r="R22" s="739"/>
      <c r="S22" s="739"/>
      <c r="T22" s="739"/>
      <c r="U22" s="739"/>
      <c r="V22" s="739"/>
      <c r="W22" s="739"/>
      <c r="X22" s="740"/>
      <c r="Y22" s="25"/>
    </row>
    <row r="23" spans="3:25" s="119" customFormat="1" ht="84.75" customHeight="1" thickBot="1">
      <c r="C23" s="124"/>
      <c r="D23" s="125"/>
      <c r="E23" s="125"/>
      <c r="F23" s="125"/>
      <c r="G23" s="125"/>
      <c r="H23" s="125"/>
      <c r="I23" s="125"/>
      <c r="J23" s="125"/>
      <c r="K23" s="125"/>
      <c r="L23" s="125"/>
      <c r="M23" s="125"/>
      <c r="N23" s="125"/>
      <c r="O23" s="125"/>
      <c r="P23" s="125"/>
      <c r="Q23" s="125"/>
      <c r="R23" s="125"/>
      <c r="S23" s="125"/>
      <c r="T23" s="125"/>
      <c r="U23" s="125"/>
      <c r="V23" s="125"/>
      <c r="W23" s="125"/>
      <c r="X23" s="125"/>
      <c r="Y23" s="123"/>
    </row>
    <row r="24" spans="3:25" s="119" customFormat="1" ht="84.75" customHeight="1">
      <c r="C24" s="780" t="s">
        <v>12</v>
      </c>
      <c r="D24" s="781"/>
      <c r="E24" s="781"/>
      <c r="F24" s="781"/>
      <c r="G24" s="781"/>
      <c r="H24" s="781"/>
      <c r="I24" s="781"/>
      <c r="J24" s="782"/>
      <c r="K24" s="125"/>
      <c r="L24" s="125"/>
      <c r="M24" s="771" t="s">
        <v>13</v>
      </c>
      <c r="N24" s="772"/>
      <c r="O24" s="772"/>
      <c r="P24" s="772"/>
      <c r="Q24" s="772"/>
      <c r="R24" s="772"/>
      <c r="S24" s="772"/>
      <c r="T24" s="772"/>
      <c r="U24" s="772"/>
      <c r="V24" s="772"/>
      <c r="W24" s="773"/>
      <c r="Y24" s="123"/>
    </row>
    <row r="25" spans="3:25" s="119" customFormat="1" ht="180.75" customHeight="1">
      <c r="C25" s="768" t="s">
        <v>14</v>
      </c>
      <c r="D25" s="769"/>
      <c r="E25" s="769"/>
      <c r="F25" s="769"/>
      <c r="G25" s="769"/>
      <c r="H25" s="769"/>
      <c r="I25" s="769"/>
      <c r="J25" s="770"/>
      <c r="K25" s="125"/>
      <c r="L25" s="125"/>
      <c r="M25" s="768" t="s">
        <v>15</v>
      </c>
      <c r="N25" s="769"/>
      <c r="O25" s="769"/>
      <c r="P25" s="769"/>
      <c r="Q25" s="769"/>
      <c r="R25" s="769"/>
      <c r="S25" s="769"/>
      <c r="T25" s="769"/>
      <c r="U25" s="769"/>
      <c r="V25" s="769"/>
      <c r="W25" s="770"/>
      <c r="Y25" s="123"/>
    </row>
    <row r="26" spans="3:25" s="119" customFormat="1" ht="51.95" customHeight="1">
      <c r="C26" s="774" t="s">
        <v>16</v>
      </c>
      <c r="D26" s="775"/>
      <c r="E26" s="775"/>
      <c r="F26" s="775"/>
      <c r="G26" s="775"/>
      <c r="H26" s="775"/>
      <c r="I26" s="775"/>
      <c r="J26" s="776"/>
      <c r="K26" s="125"/>
      <c r="L26" s="125"/>
      <c r="M26" s="768" t="s">
        <v>17</v>
      </c>
      <c r="N26" s="769"/>
      <c r="O26" s="769"/>
      <c r="P26" s="769"/>
      <c r="Q26" s="769"/>
      <c r="R26" s="769"/>
      <c r="S26" s="769"/>
      <c r="T26" s="769"/>
      <c r="U26" s="769"/>
      <c r="V26" s="769"/>
      <c r="W26" s="770"/>
      <c r="Y26" s="123"/>
    </row>
    <row r="27" spans="3:25" s="119" customFormat="1" ht="81.95" customHeight="1">
      <c r="C27" s="774" t="s">
        <v>18</v>
      </c>
      <c r="D27" s="775"/>
      <c r="E27" s="775"/>
      <c r="F27" s="775"/>
      <c r="G27" s="775"/>
      <c r="H27" s="775"/>
      <c r="I27" s="775"/>
      <c r="J27" s="776"/>
      <c r="K27" s="125"/>
      <c r="L27" s="125"/>
      <c r="M27" s="768"/>
      <c r="N27" s="769"/>
      <c r="O27" s="769"/>
      <c r="P27" s="769"/>
      <c r="Q27" s="769"/>
      <c r="R27" s="769"/>
      <c r="S27" s="769"/>
      <c r="T27" s="769"/>
      <c r="U27" s="769"/>
      <c r="V27" s="769"/>
      <c r="W27" s="770"/>
      <c r="Y27" s="123"/>
    </row>
    <row r="28" spans="3:25" s="119" customFormat="1" ht="102.75" customHeight="1" thickBot="1">
      <c r="C28" s="777"/>
      <c r="D28" s="778"/>
      <c r="E28" s="778"/>
      <c r="F28" s="778"/>
      <c r="G28" s="778"/>
      <c r="H28" s="778"/>
      <c r="I28" s="778"/>
      <c r="J28" s="779"/>
      <c r="K28" s="125"/>
      <c r="L28" s="125"/>
      <c r="M28" s="768"/>
      <c r="N28" s="769"/>
      <c r="O28" s="769"/>
      <c r="P28" s="769"/>
      <c r="Q28" s="769"/>
      <c r="R28" s="769"/>
      <c r="S28" s="769"/>
      <c r="T28" s="769"/>
      <c r="U28" s="769"/>
      <c r="V28" s="769"/>
      <c r="W28" s="770"/>
      <c r="Y28" s="123"/>
    </row>
    <row r="29" spans="3:25" s="119" customFormat="1" ht="12.95" customHeight="1" thickBot="1">
      <c r="C29" s="124"/>
      <c r="D29" s="125"/>
      <c r="E29" s="125"/>
      <c r="F29" s="125"/>
      <c r="G29" s="125"/>
      <c r="H29" s="125"/>
      <c r="I29" s="125"/>
      <c r="J29" s="125"/>
      <c r="K29" s="125"/>
      <c r="L29" s="125"/>
      <c r="M29" s="765"/>
      <c r="N29" s="766"/>
      <c r="O29" s="766"/>
      <c r="P29" s="766"/>
      <c r="Q29" s="766"/>
      <c r="R29" s="766"/>
      <c r="S29" s="766"/>
      <c r="T29" s="766"/>
      <c r="U29" s="766"/>
      <c r="V29" s="766"/>
      <c r="W29" s="767"/>
      <c r="Y29" s="123"/>
    </row>
    <row r="30" spans="3:25" s="119" customFormat="1" ht="168.95" customHeight="1" thickBot="1">
      <c r="N30" s="126"/>
      <c r="O30" s="126"/>
      <c r="P30" s="126"/>
      <c r="Q30" s="126"/>
      <c r="R30" s="126"/>
      <c r="S30" s="126"/>
      <c r="T30" s="126"/>
      <c r="U30" s="126"/>
      <c r="V30" s="126"/>
      <c r="W30" s="126"/>
      <c r="X30" s="126"/>
      <c r="Y30" s="123"/>
    </row>
    <row r="31" spans="3:25" s="119" customFormat="1" ht="83.45" customHeight="1">
      <c r="C31" s="762" t="s">
        <v>19</v>
      </c>
      <c r="D31" s="763"/>
      <c r="E31" s="763"/>
      <c r="F31" s="763"/>
      <c r="G31" s="763"/>
      <c r="H31" s="763"/>
      <c r="I31" s="763"/>
      <c r="J31" s="763"/>
      <c r="K31" s="763"/>
      <c r="L31" s="763"/>
      <c r="M31" s="763"/>
      <c r="N31" s="763"/>
      <c r="O31" s="763"/>
      <c r="P31" s="763"/>
      <c r="Q31" s="763"/>
      <c r="R31" s="763"/>
      <c r="S31" s="763"/>
      <c r="T31" s="763"/>
      <c r="U31" s="763"/>
      <c r="V31" s="763"/>
      <c r="W31" s="764"/>
      <c r="X31" s="126"/>
      <c r="Y31" s="123"/>
    </row>
    <row r="32" spans="3:25" s="119" customFormat="1" ht="144.94999999999999" customHeight="1" thickBot="1">
      <c r="C32" s="765" t="s">
        <v>20</v>
      </c>
      <c r="D32" s="766"/>
      <c r="E32" s="766"/>
      <c r="F32" s="766"/>
      <c r="G32" s="766"/>
      <c r="H32" s="766"/>
      <c r="I32" s="766"/>
      <c r="J32" s="766"/>
      <c r="K32" s="766"/>
      <c r="L32" s="766"/>
      <c r="M32" s="766"/>
      <c r="N32" s="766"/>
      <c r="O32" s="766"/>
      <c r="P32" s="766"/>
      <c r="Q32" s="766"/>
      <c r="R32" s="766"/>
      <c r="S32" s="766"/>
      <c r="T32" s="766"/>
      <c r="U32" s="766"/>
      <c r="V32" s="766"/>
      <c r="W32" s="767"/>
      <c r="X32" s="126"/>
      <c r="Y32" s="123"/>
    </row>
    <row r="33" spans="13:25" s="119" customFormat="1" ht="54.95" customHeight="1">
      <c r="N33" s="126"/>
      <c r="O33" s="126"/>
      <c r="P33" s="126"/>
      <c r="Q33" s="126"/>
      <c r="R33" s="126"/>
      <c r="S33" s="126"/>
      <c r="T33" s="126"/>
      <c r="U33" s="126"/>
      <c r="V33" s="126"/>
      <c r="W33" s="126"/>
      <c r="X33" s="126"/>
      <c r="Y33" s="123"/>
    </row>
    <row r="34" spans="13:25" s="119" customFormat="1" ht="93" customHeight="1">
      <c r="N34" s="126"/>
      <c r="O34" s="126"/>
      <c r="P34" s="126"/>
      <c r="Q34" s="126"/>
      <c r="R34" s="126"/>
      <c r="S34" s="126"/>
      <c r="T34" s="126"/>
      <c r="U34" s="126"/>
      <c r="V34" s="126"/>
      <c r="W34" s="126"/>
      <c r="X34" s="126"/>
      <c r="Y34" s="123"/>
    </row>
    <row r="35" spans="13:25" s="119" customFormat="1" ht="87" customHeight="1">
      <c r="N35" s="126"/>
      <c r="O35" s="126"/>
      <c r="P35" s="126"/>
      <c r="Q35" s="126"/>
      <c r="R35" s="126"/>
      <c r="S35" s="126"/>
      <c r="T35" s="126"/>
      <c r="U35" s="126"/>
      <c r="V35" s="126"/>
      <c r="W35" s="126"/>
      <c r="X35" s="126"/>
      <c r="Y35" s="123"/>
    </row>
    <row r="36" spans="13:25" s="119" customFormat="1" ht="58.5" customHeight="1">
      <c r="Y36" s="123"/>
    </row>
    <row r="37" spans="13:25" s="119" customFormat="1" ht="85.5" customHeight="1">
      <c r="N37" s="24"/>
      <c r="O37" s="24"/>
      <c r="P37" s="24"/>
      <c r="Q37" s="24"/>
      <c r="R37" s="24"/>
      <c r="S37" s="24"/>
      <c r="T37" s="24"/>
      <c r="U37" s="24"/>
      <c r="V37" s="24"/>
      <c r="W37" s="24"/>
      <c r="X37" s="24"/>
    </row>
    <row r="38" spans="13:25" s="119" customFormat="1" ht="84.75" customHeight="1">
      <c r="M38" s="125"/>
      <c r="N38" s="125"/>
      <c r="O38" s="125"/>
      <c r="P38" s="125"/>
      <c r="Q38" s="125"/>
      <c r="R38" s="125"/>
      <c r="S38" s="125"/>
      <c r="T38" s="125"/>
      <c r="U38" s="125"/>
      <c r="V38" s="125"/>
      <c r="W38" s="125"/>
      <c r="X38" s="125"/>
    </row>
    <row r="41" spans="13:25" ht="117" customHeight="1"/>
  </sheetData>
  <sheetProtection algorithmName="SHA-512" hashValue="yNYQn+5hHJMhowptbMmnwWyCyjD3aYL7Ko7CQixwDvuad6BWB2DPZw/qUU4GB5LixNuZxyicOORhqKvjRa1xog==" saltValue="KXwk4BEY9oJcyBqjdFco1g==" spinCount="100000" sheet="1" formatCells="0" formatColumns="0" formatRows="0" insertColumns="0" insertRows="0" insertHyperlinks="0" deleteColumns="0" deleteRows="0" sort="0" autoFilter="0" pivotTables="0"/>
  <mergeCells count="22">
    <mergeCell ref="C31:W31"/>
    <mergeCell ref="C32:W32"/>
    <mergeCell ref="M26:W29"/>
    <mergeCell ref="M24:W24"/>
    <mergeCell ref="M25:W25"/>
    <mergeCell ref="C27:J28"/>
    <mergeCell ref="C24:J24"/>
    <mergeCell ref="C25:J25"/>
    <mergeCell ref="C26:J26"/>
    <mergeCell ref="C22:X22"/>
    <mergeCell ref="B9:Y9"/>
    <mergeCell ref="C14:D14"/>
    <mergeCell ref="C20:F20"/>
    <mergeCell ref="B8:Y8"/>
    <mergeCell ref="B11:Y11"/>
    <mergeCell ref="C12:X12"/>
    <mergeCell ref="C15:E15"/>
    <mergeCell ref="G15:X15"/>
    <mergeCell ref="C16:E16"/>
    <mergeCell ref="G16:X16"/>
    <mergeCell ref="G17:X17"/>
    <mergeCell ref="B10:Y10"/>
  </mergeCells>
  <pageMargins left="6.6666666666666671E-3" right="0.7" top="3.3333333333333335E-3" bottom="0.75" header="0.3" footer="0.3"/>
  <pageSetup paperSize="9" scale="2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2:K103"/>
  <sheetViews>
    <sheetView showGridLines="0" topLeftCell="A17" zoomScale="76" zoomScaleNormal="100" workbookViewId="0">
      <selection activeCell="F26" sqref="F26"/>
    </sheetView>
  </sheetViews>
  <sheetFormatPr defaultColWidth="11.42578125" defaultRowHeight="15" outlineLevelCol="1"/>
  <cols>
    <col min="1" max="1" width="16.85546875" customWidth="1"/>
    <col min="2" max="2" width="71.140625" customWidth="1"/>
    <col min="3" max="3" width="25.42578125" customWidth="1"/>
    <col min="4" max="4" width="23.42578125" customWidth="1"/>
    <col min="7" max="7" width="50.85546875" hidden="1" customWidth="1" outlineLevel="1"/>
    <col min="8" max="8" width="11.42578125" collapsed="1"/>
  </cols>
  <sheetData>
    <row r="2" spans="1:11" ht="54.95" customHeight="1">
      <c r="B2" s="791" t="s">
        <v>21</v>
      </c>
      <c r="C2" s="792"/>
      <c r="D2" s="792"/>
    </row>
    <row r="3" spans="1:11" ht="24.95" customHeight="1">
      <c r="B3" s="244"/>
      <c r="C3" s="244"/>
    </row>
    <row r="4" spans="1:11" ht="54.95" customHeight="1">
      <c r="B4" s="790" t="s">
        <v>22</v>
      </c>
      <c r="C4" s="789"/>
      <c r="D4" s="789"/>
      <c r="E4" s="247"/>
      <c r="F4" s="248"/>
      <c r="G4" s="248"/>
      <c r="H4" s="226"/>
      <c r="I4" s="226"/>
    </row>
    <row r="5" spans="1:11" ht="21.75" customHeight="1" thickBot="1">
      <c r="B5" s="244"/>
      <c r="C5" s="244"/>
    </row>
    <row r="6" spans="1:11" ht="45" thickBot="1">
      <c r="B6" s="420" t="s">
        <v>23</v>
      </c>
      <c r="C6" s="421" t="s">
        <v>24</v>
      </c>
      <c r="D6" s="256" t="s">
        <v>25</v>
      </c>
      <c r="G6" s="423" t="s">
        <v>26</v>
      </c>
      <c r="H6" s="249"/>
      <c r="I6" s="249"/>
      <c r="J6" s="249"/>
      <c r="K6" s="249"/>
    </row>
    <row r="7" spans="1:11" ht="65.099999999999994" thickBot="1">
      <c r="A7" s="419" t="s">
        <v>27</v>
      </c>
      <c r="B7" s="422" t="s">
        <v>28</v>
      </c>
      <c r="C7" s="252"/>
      <c r="D7" s="253"/>
      <c r="G7" s="424" t="s">
        <v>28</v>
      </c>
      <c r="H7" s="249"/>
      <c r="I7" s="249"/>
      <c r="J7" s="249"/>
      <c r="K7" s="249"/>
    </row>
    <row r="8" spans="1:11" ht="15.95" thickBot="1">
      <c r="G8" s="246"/>
    </row>
    <row r="9" spans="1:11" ht="43.5" customHeight="1">
      <c r="A9" s="245"/>
      <c r="B9" s="789" t="s">
        <v>29</v>
      </c>
      <c r="C9" s="789"/>
      <c r="D9" s="789"/>
      <c r="G9" s="423" t="s">
        <v>30</v>
      </c>
      <c r="H9" s="249"/>
      <c r="I9" s="249"/>
      <c r="J9" s="249"/>
      <c r="K9" s="249"/>
    </row>
    <row r="10" spans="1:11" ht="29.45" customHeight="1" thickBot="1">
      <c r="A10" s="245"/>
      <c r="B10" s="246"/>
      <c r="C10" s="246"/>
      <c r="G10" s="425" t="s">
        <v>31</v>
      </c>
      <c r="H10" s="249"/>
      <c r="I10" s="249"/>
      <c r="J10" s="249"/>
      <c r="K10" s="249"/>
    </row>
    <row r="11" spans="1:11" ht="15.95">
      <c r="A11" s="786" t="s">
        <v>32</v>
      </c>
      <c r="B11" s="427" t="s">
        <v>28</v>
      </c>
      <c r="C11" s="428" t="s">
        <v>33</v>
      </c>
      <c r="D11" s="416" t="s">
        <v>34</v>
      </c>
      <c r="G11" s="425" t="s">
        <v>35</v>
      </c>
      <c r="H11" s="249"/>
      <c r="I11" s="249"/>
      <c r="J11" s="249"/>
      <c r="K11" s="249"/>
    </row>
    <row r="12" spans="1:11" ht="17.100000000000001" thickBot="1">
      <c r="A12" s="787"/>
      <c r="B12" s="415" t="s">
        <v>28</v>
      </c>
      <c r="C12" s="411" t="s">
        <v>36</v>
      </c>
      <c r="D12" s="417" t="s">
        <v>34</v>
      </c>
      <c r="G12" s="426" t="s">
        <v>37</v>
      </c>
      <c r="H12" s="249"/>
      <c r="I12" s="249"/>
      <c r="J12" s="249"/>
      <c r="K12" s="249"/>
    </row>
    <row r="13" spans="1:11" ht="17.100000000000001" thickBot="1">
      <c r="A13" s="788"/>
      <c r="B13" s="429" t="s">
        <v>28</v>
      </c>
      <c r="C13" s="412" t="s">
        <v>37</v>
      </c>
      <c r="D13" s="418" t="s">
        <v>38</v>
      </c>
      <c r="G13" s="249"/>
      <c r="H13" s="249"/>
      <c r="I13" s="249"/>
      <c r="J13" s="249"/>
      <c r="K13" s="249"/>
    </row>
    <row r="14" spans="1:11" ht="15.95" thickBot="1">
      <c r="A14" s="245"/>
      <c r="B14" s="246"/>
      <c r="C14" s="246"/>
      <c r="G14" s="249"/>
      <c r="H14" s="249"/>
      <c r="I14" s="249"/>
      <c r="J14" s="249"/>
      <c r="K14" s="249"/>
    </row>
    <row r="15" spans="1:11" s="103" customFormat="1" ht="71.25" customHeight="1" thickBot="1">
      <c r="A15" s="254"/>
      <c r="B15" s="433" t="s">
        <v>39</v>
      </c>
      <c r="C15" s="434" t="s">
        <v>40</v>
      </c>
      <c r="D15" s="435" t="s">
        <v>41</v>
      </c>
      <c r="G15" s="249"/>
      <c r="H15" s="255"/>
      <c r="I15" s="255"/>
      <c r="J15" s="255"/>
      <c r="K15" s="255"/>
    </row>
    <row r="16" spans="1:11" ht="17.100000000000001" customHeight="1">
      <c r="A16" s="783" t="s">
        <v>42</v>
      </c>
      <c r="B16" s="672"/>
      <c r="C16" s="149"/>
      <c r="D16" s="432" t="str">
        <f>IF(C16="","","Au réel")</f>
        <v/>
      </c>
      <c r="G16" s="255"/>
      <c r="H16" s="249"/>
      <c r="I16" s="249"/>
      <c r="J16" s="249"/>
      <c r="K16" s="249"/>
    </row>
    <row r="17" spans="1:11" ht="17.100000000000001" customHeight="1">
      <c r="A17" s="784"/>
      <c r="B17" s="672"/>
      <c r="C17" s="5"/>
      <c r="D17" s="430" t="str">
        <f t="shared" ref="D17:D80" si="0">IF(C17="","","Au réel")</f>
        <v/>
      </c>
      <c r="G17" s="249"/>
      <c r="H17" s="249"/>
      <c r="I17" s="249"/>
      <c r="J17" s="249"/>
      <c r="K17" s="249"/>
    </row>
    <row r="18" spans="1:11" ht="17.100000000000001" customHeight="1">
      <c r="A18" s="784"/>
      <c r="B18" s="672"/>
      <c r="C18" s="5"/>
      <c r="D18" s="430" t="str">
        <f t="shared" si="0"/>
        <v/>
      </c>
      <c r="G18" s="249"/>
      <c r="H18" s="249"/>
      <c r="I18" s="249"/>
      <c r="J18" s="249"/>
      <c r="K18" s="249"/>
    </row>
    <row r="19" spans="1:11" ht="17.100000000000001" customHeight="1">
      <c r="A19" s="784"/>
      <c r="B19" s="672"/>
      <c r="C19" s="673"/>
      <c r="D19" s="430" t="str">
        <f t="shared" si="0"/>
        <v/>
      </c>
      <c r="G19" s="249"/>
      <c r="H19" s="249"/>
      <c r="I19" s="249"/>
      <c r="J19" s="249"/>
      <c r="K19" s="249"/>
    </row>
    <row r="20" spans="1:11" ht="17.100000000000001" customHeight="1">
      <c r="A20" s="784"/>
      <c r="B20" s="672"/>
      <c r="C20" s="673"/>
      <c r="D20" s="430" t="str">
        <f t="shared" si="0"/>
        <v/>
      </c>
      <c r="G20" s="249"/>
      <c r="H20" s="249"/>
      <c r="I20" s="249"/>
      <c r="J20" s="249"/>
      <c r="K20" s="249"/>
    </row>
    <row r="21" spans="1:11" ht="17.100000000000001" customHeight="1">
      <c r="A21" s="784"/>
      <c r="B21" s="672"/>
      <c r="C21" s="250"/>
      <c r="D21" s="430" t="str">
        <f t="shared" si="0"/>
        <v/>
      </c>
      <c r="G21" s="249"/>
      <c r="H21" s="249"/>
      <c r="I21" s="249"/>
      <c r="J21" s="249"/>
      <c r="K21" s="249"/>
    </row>
    <row r="22" spans="1:11" ht="17.100000000000001" customHeight="1">
      <c r="A22" s="784"/>
      <c r="B22" s="672"/>
      <c r="C22" s="250"/>
      <c r="D22" s="430" t="str">
        <f t="shared" si="0"/>
        <v/>
      </c>
      <c r="G22" s="249"/>
      <c r="H22" s="249"/>
      <c r="I22" s="249"/>
      <c r="J22" s="249"/>
      <c r="K22" s="249"/>
    </row>
    <row r="23" spans="1:11" ht="17.100000000000001" customHeight="1">
      <c r="A23" s="784"/>
      <c r="B23" s="672"/>
      <c r="C23" s="250"/>
      <c r="D23" s="430" t="str">
        <f t="shared" si="0"/>
        <v/>
      </c>
      <c r="G23" s="249"/>
      <c r="H23" s="249"/>
      <c r="I23" s="249"/>
      <c r="J23" s="249"/>
      <c r="K23" s="249"/>
    </row>
    <row r="24" spans="1:11" ht="17.100000000000001" customHeight="1">
      <c r="A24" s="784"/>
      <c r="B24" s="672"/>
      <c r="C24" s="250"/>
      <c r="D24" s="430" t="str">
        <f t="shared" si="0"/>
        <v/>
      </c>
      <c r="G24" s="249"/>
      <c r="H24" s="249"/>
      <c r="I24" s="249"/>
      <c r="J24" s="249"/>
      <c r="K24" s="249"/>
    </row>
    <row r="25" spans="1:11" ht="17.100000000000001" customHeight="1">
      <c r="A25" s="784"/>
      <c r="B25" s="672"/>
      <c r="C25" s="250"/>
      <c r="D25" s="430" t="str">
        <f t="shared" si="0"/>
        <v/>
      </c>
      <c r="G25" s="249"/>
      <c r="H25" s="249"/>
      <c r="I25" s="249"/>
      <c r="J25" s="249"/>
      <c r="K25" s="249"/>
    </row>
    <row r="26" spans="1:11" ht="17.100000000000001" customHeight="1">
      <c r="A26" s="784"/>
      <c r="B26" s="672"/>
      <c r="C26" s="250"/>
      <c r="D26" s="430" t="str">
        <f t="shared" si="0"/>
        <v/>
      </c>
      <c r="G26" s="249"/>
      <c r="H26" s="249"/>
      <c r="I26" s="249"/>
      <c r="J26" s="249"/>
      <c r="K26" s="249"/>
    </row>
    <row r="27" spans="1:11" ht="17.100000000000001" customHeight="1">
      <c r="A27" s="784"/>
      <c r="B27" s="672"/>
      <c r="C27" s="250"/>
      <c r="D27" s="430" t="str">
        <f t="shared" si="0"/>
        <v/>
      </c>
      <c r="G27" s="249"/>
      <c r="H27" s="249"/>
      <c r="I27" s="249"/>
      <c r="J27" s="249"/>
      <c r="K27" s="249"/>
    </row>
    <row r="28" spans="1:11" ht="17.100000000000001" customHeight="1">
      <c r="A28" s="784"/>
      <c r="B28" s="672"/>
      <c r="C28" s="250"/>
      <c r="D28" s="430" t="str">
        <f t="shared" si="0"/>
        <v/>
      </c>
      <c r="G28" s="249"/>
      <c r="H28" s="249"/>
      <c r="I28" s="249"/>
      <c r="J28" s="249"/>
      <c r="K28" s="249"/>
    </row>
    <row r="29" spans="1:11" ht="17.100000000000001" customHeight="1">
      <c r="A29" s="784"/>
      <c r="B29" s="672"/>
      <c r="C29" s="250"/>
      <c r="D29" s="430" t="str">
        <f t="shared" si="0"/>
        <v/>
      </c>
      <c r="G29" s="249"/>
      <c r="H29" s="249"/>
      <c r="I29" s="249"/>
      <c r="J29" s="249"/>
      <c r="K29" s="249"/>
    </row>
    <row r="30" spans="1:11" ht="17.100000000000001" customHeight="1">
      <c r="A30" s="784"/>
      <c r="B30" s="672"/>
      <c r="C30" s="250"/>
      <c r="D30" s="430" t="str">
        <f t="shared" si="0"/>
        <v/>
      </c>
      <c r="G30" s="249"/>
      <c r="H30" s="249"/>
      <c r="I30" s="249"/>
      <c r="J30" s="249"/>
      <c r="K30" s="249"/>
    </row>
    <row r="31" spans="1:11" ht="17.100000000000001" customHeight="1">
      <c r="A31" s="784"/>
      <c r="B31" s="672"/>
      <c r="C31" s="250"/>
      <c r="D31" s="430" t="str">
        <f t="shared" si="0"/>
        <v/>
      </c>
      <c r="G31" s="249"/>
      <c r="H31" s="249"/>
      <c r="I31" s="249"/>
      <c r="J31" s="249"/>
      <c r="K31" s="249"/>
    </row>
    <row r="32" spans="1:11" ht="17.100000000000001" customHeight="1">
      <c r="A32" s="784"/>
      <c r="B32" s="672"/>
      <c r="C32" s="250"/>
      <c r="D32" s="430" t="str">
        <f t="shared" si="0"/>
        <v/>
      </c>
      <c r="G32" s="249"/>
      <c r="H32" s="249"/>
      <c r="I32" s="249"/>
      <c r="J32" s="249"/>
      <c r="K32" s="249"/>
    </row>
    <row r="33" spans="1:11" ht="17.100000000000001" customHeight="1">
      <c r="A33" s="784"/>
      <c r="B33" s="672"/>
      <c r="C33" s="250"/>
      <c r="D33" s="430" t="str">
        <f t="shared" si="0"/>
        <v/>
      </c>
      <c r="G33" s="249"/>
      <c r="H33" s="249"/>
      <c r="I33" s="249"/>
      <c r="J33" s="249"/>
      <c r="K33" s="249"/>
    </row>
    <row r="34" spans="1:11" ht="17.100000000000001" customHeight="1">
      <c r="A34" s="784"/>
      <c r="B34" s="672"/>
      <c r="C34" s="250"/>
      <c r="D34" s="430" t="str">
        <f t="shared" si="0"/>
        <v/>
      </c>
      <c r="G34" s="249"/>
      <c r="H34" s="249"/>
      <c r="I34" s="249"/>
      <c r="J34" s="249"/>
      <c r="K34" s="249"/>
    </row>
    <row r="35" spans="1:11" ht="17.100000000000001" customHeight="1">
      <c r="A35" s="784"/>
      <c r="B35" s="672"/>
      <c r="C35" s="250"/>
      <c r="D35" s="430" t="str">
        <f t="shared" si="0"/>
        <v/>
      </c>
      <c r="G35" s="249"/>
      <c r="H35" s="249"/>
      <c r="I35" s="249"/>
      <c r="J35" s="249"/>
      <c r="K35" s="249"/>
    </row>
    <row r="36" spans="1:11" ht="17.100000000000001" customHeight="1">
      <c r="A36" s="784"/>
      <c r="B36" s="672"/>
      <c r="C36" s="250"/>
      <c r="D36" s="430" t="str">
        <f t="shared" si="0"/>
        <v/>
      </c>
      <c r="G36" s="249"/>
      <c r="H36" s="249"/>
      <c r="I36" s="249"/>
      <c r="J36" s="249"/>
      <c r="K36" s="249"/>
    </row>
    <row r="37" spans="1:11" ht="17.100000000000001" customHeight="1">
      <c r="A37" s="784"/>
      <c r="B37" s="672"/>
      <c r="C37" s="250"/>
      <c r="D37" s="430" t="str">
        <f t="shared" si="0"/>
        <v/>
      </c>
      <c r="G37" s="249"/>
      <c r="H37" s="249"/>
      <c r="I37" s="249"/>
      <c r="J37" s="249"/>
      <c r="K37" s="249"/>
    </row>
    <row r="38" spans="1:11" ht="17.100000000000001" customHeight="1">
      <c r="A38" s="784"/>
      <c r="B38" s="672"/>
      <c r="C38" s="250"/>
      <c r="D38" s="430" t="str">
        <f t="shared" si="0"/>
        <v/>
      </c>
      <c r="G38" s="249"/>
      <c r="H38" s="249"/>
      <c r="I38" s="249"/>
      <c r="J38" s="249"/>
      <c r="K38" s="249"/>
    </row>
    <row r="39" spans="1:11" ht="17.100000000000001" customHeight="1">
      <c r="A39" s="784"/>
      <c r="B39" s="672"/>
      <c r="C39" s="250"/>
      <c r="D39" s="430" t="str">
        <f t="shared" si="0"/>
        <v/>
      </c>
      <c r="G39" s="249"/>
      <c r="H39" s="249"/>
      <c r="I39" s="249"/>
      <c r="J39" s="249"/>
      <c r="K39" s="249"/>
    </row>
    <row r="40" spans="1:11" ht="17.100000000000001" customHeight="1">
      <c r="A40" s="784"/>
      <c r="B40" s="672"/>
      <c r="C40" s="250"/>
      <c r="D40" s="430" t="str">
        <f t="shared" si="0"/>
        <v/>
      </c>
      <c r="G40" s="249"/>
      <c r="H40" s="249"/>
      <c r="I40" s="249"/>
      <c r="J40" s="249"/>
      <c r="K40" s="249"/>
    </row>
    <row r="41" spans="1:11" ht="17.100000000000001" customHeight="1">
      <c r="A41" s="784"/>
      <c r="B41" s="672"/>
      <c r="C41" s="250"/>
      <c r="D41" s="430" t="str">
        <f t="shared" si="0"/>
        <v/>
      </c>
      <c r="G41" s="249"/>
      <c r="H41" s="249"/>
      <c r="I41" s="249"/>
      <c r="J41" s="249"/>
      <c r="K41" s="249"/>
    </row>
    <row r="42" spans="1:11" ht="17.100000000000001" customHeight="1">
      <c r="A42" s="784"/>
      <c r="B42" s="672"/>
      <c r="C42" s="250"/>
      <c r="D42" s="430" t="str">
        <f t="shared" si="0"/>
        <v/>
      </c>
      <c r="G42" s="249"/>
      <c r="H42" s="249"/>
      <c r="I42" s="249"/>
      <c r="J42" s="249"/>
      <c r="K42" s="249"/>
    </row>
    <row r="43" spans="1:11" ht="17.100000000000001" customHeight="1">
      <c r="A43" s="784"/>
      <c r="B43" s="672"/>
      <c r="C43" s="250"/>
      <c r="D43" s="430" t="str">
        <f t="shared" si="0"/>
        <v/>
      </c>
      <c r="G43" s="249"/>
      <c r="H43" s="249"/>
      <c r="I43" s="249"/>
      <c r="J43" s="249"/>
      <c r="K43" s="249"/>
    </row>
    <row r="44" spans="1:11" ht="17.100000000000001" customHeight="1">
      <c r="A44" s="784"/>
      <c r="B44" s="672"/>
      <c r="C44" s="250"/>
      <c r="D44" s="430" t="str">
        <f t="shared" si="0"/>
        <v/>
      </c>
      <c r="G44" s="249"/>
      <c r="H44" s="249"/>
      <c r="I44" s="249"/>
      <c r="J44" s="249"/>
      <c r="K44" s="249"/>
    </row>
    <row r="45" spans="1:11" ht="17.100000000000001" customHeight="1">
      <c r="A45" s="784"/>
      <c r="B45" s="672"/>
      <c r="C45" s="250"/>
      <c r="D45" s="430" t="str">
        <f t="shared" si="0"/>
        <v/>
      </c>
      <c r="G45" s="249"/>
      <c r="H45" s="249"/>
      <c r="I45" s="249"/>
      <c r="J45" s="249"/>
      <c r="K45" s="249"/>
    </row>
    <row r="46" spans="1:11" ht="17.100000000000001" customHeight="1">
      <c r="A46" s="784"/>
      <c r="B46" s="672"/>
      <c r="C46" s="250"/>
      <c r="D46" s="430" t="str">
        <f t="shared" si="0"/>
        <v/>
      </c>
      <c r="G46" s="249"/>
      <c r="H46" s="249"/>
      <c r="I46" s="249"/>
      <c r="J46" s="249"/>
      <c r="K46" s="249"/>
    </row>
    <row r="47" spans="1:11" ht="17.100000000000001" customHeight="1">
      <c r="A47" s="784"/>
      <c r="B47" s="672"/>
      <c r="C47" s="250"/>
      <c r="D47" s="430" t="str">
        <f t="shared" si="0"/>
        <v/>
      </c>
      <c r="G47" s="249"/>
      <c r="H47" s="249"/>
      <c r="I47" s="249"/>
      <c r="J47" s="249"/>
      <c r="K47" s="249"/>
    </row>
    <row r="48" spans="1:11" ht="17.100000000000001" customHeight="1">
      <c r="A48" s="784"/>
      <c r="B48" s="672"/>
      <c r="C48" s="250"/>
      <c r="D48" s="430" t="str">
        <f t="shared" si="0"/>
        <v/>
      </c>
      <c r="G48" s="249"/>
      <c r="H48" s="249"/>
      <c r="I48" s="249"/>
      <c r="J48" s="249"/>
      <c r="K48" s="249"/>
    </row>
    <row r="49" spans="1:11" ht="17.100000000000001" customHeight="1">
      <c r="A49" s="784"/>
      <c r="B49" s="672"/>
      <c r="C49" s="250"/>
      <c r="D49" s="430" t="str">
        <f t="shared" si="0"/>
        <v/>
      </c>
      <c r="G49" s="249"/>
      <c r="H49" s="249"/>
      <c r="I49" s="249"/>
      <c r="J49" s="249"/>
      <c r="K49" s="249"/>
    </row>
    <row r="50" spans="1:11" ht="17.100000000000001" customHeight="1">
      <c r="A50" s="784"/>
      <c r="B50" s="672"/>
      <c r="C50" s="250"/>
      <c r="D50" s="430" t="str">
        <f t="shared" si="0"/>
        <v/>
      </c>
      <c r="G50" s="249"/>
      <c r="H50" s="249"/>
      <c r="I50" s="249"/>
      <c r="J50" s="249"/>
      <c r="K50" s="249"/>
    </row>
    <row r="51" spans="1:11" ht="17.100000000000001" customHeight="1">
      <c r="A51" s="784"/>
      <c r="B51" s="672"/>
      <c r="C51" s="250"/>
      <c r="D51" s="430" t="str">
        <f t="shared" si="0"/>
        <v/>
      </c>
      <c r="G51" s="249"/>
      <c r="H51" s="249"/>
      <c r="I51" s="249"/>
      <c r="J51" s="249"/>
      <c r="K51" s="249"/>
    </row>
    <row r="52" spans="1:11" ht="17.100000000000001" customHeight="1">
      <c r="A52" s="784"/>
      <c r="B52" s="672"/>
      <c r="C52" s="250"/>
      <c r="D52" s="430" t="str">
        <f t="shared" si="0"/>
        <v/>
      </c>
      <c r="G52" s="249"/>
      <c r="H52" s="249"/>
      <c r="I52" s="249"/>
      <c r="J52" s="249"/>
      <c r="K52" s="249"/>
    </row>
    <row r="53" spans="1:11" ht="17.100000000000001" customHeight="1">
      <c r="A53" s="784"/>
      <c r="B53" s="672"/>
      <c r="C53" s="250"/>
      <c r="D53" s="430" t="str">
        <f t="shared" si="0"/>
        <v/>
      </c>
      <c r="G53" s="249"/>
      <c r="H53" s="249"/>
      <c r="I53" s="249"/>
      <c r="J53" s="249"/>
      <c r="K53" s="249"/>
    </row>
    <row r="54" spans="1:11" ht="17.100000000000001" customHeight="1">
      <c r="A54" s="784"/>
      <c r="B54" s="672"/>
      <c r="C54" s="250"/>
      <c r="D54" s="430" t="str">
        <f t="shared" si="0"/>
        <v/>
      </c>
      <c r="G54" s="249"/>
      <c r="H54" s="249"/>
      <c r="I54" s="249"/>
      <c r="J54" s="249"/>
      <c r="K54" s="249"/>
    </row>
    <row r="55" spans="1:11" ht="17.100000000000001" customHeight="1">
      <c r="A55" s="784"/>
      <c r="B55" s="672"/>
      <c r="C55" s="250"/>
      <c r="D55" s="430" t="str">
        <f t="shared" si="0"/>
        <v/>
      </c>
      <c r="G55" s="249"/>
      <c r="H55" s="249"/>
      <c r="I55" s="249"/>
      <c r="J55" s="249"/>
      <c r="K55" s="249"/>
    </row>
    <row r="56" spans="1:11" ht="17.100000000000001" customHeight="1">
      <c r="A56" s="784"/>
      <c r="B56" s="672"/>
      <c r="C56" s="250"/>
      <c r="D56" s="430" t="str">
        <f t="shared" si="0"/>
        <v/>
      </c>
      <c r="G56" s="249"/>
      <c r="H56" s="249"/>
      <c r="I56" s="249"/>
      <c r="J56" s="249"/>
      <c r="K56" s="249"/>
    </row>
    <row r="57" spans="1:11" ht="17.100000000000001" customHeight="1">
      <c r="A57" s="784"/>
      <c r="B57" s="672"/>
      <c r="C57" s="250"/>
      <c r="D57" s="430" t="str">
        <f t="shared" si="0"/>
        <v/>
      </c>
      <c r="G57" s="249"/>
      <c r="H57" s="249"/>
      <c r="I57" s="249"/>
      <c r="J57" s="249"/>
      <c r="K57" s="249"/>
    </row>
    <row r="58" spans="1:11" ht="17.100000000000001" customHeight="1">
      <c r="A58" s="784"/>
      <c r="B58" s="672"/>
      <c r="C58" s="250"/>
      <c r="D58" s="430" t="str">
        <f t="shared" si="0"/>
        <v/>
      </c>
      <c r="G58" s="249"/>
      <c r="H58" s="249"/>
      <c r="I58" s="249"/>
      <c r="J58" s="249"/>
      <c r="K58" s="249"/>
    </row>
    <row r="59" spans="1:11" ht="17.100000000000001" customHeight="1">
      <c r="A59" s="784"/>
      <c r="B59" s="672"/>
      <c r="C59" s="250"/>
      <c r="D59" s="430" t="str">
        <f t="shared" si="0"/>
        <v/>
      </c>
      <c r="G59" s="249"/>
      <c r="H59" s="249"/>
      <c r="I59" s="249"/>
      <c r="J59" s="249"/>
      <c r="K59" s="249"/>
    </row>
    <row r="60" spans="1:11" ht="17.100000000000001" customHeight="1">
      <c r="A60" s="784"/>
      <c r="B60" s="672"/>
      <c r="C60" s="250"/>
      <c r="D60" s="430" t="str">
        <f t="shared" si="0"/>
        <v/>
      </c>
      <c r="G60" s="249"/>
      <c r="H60" s="249"/>
      <c r="I60" s="249"/>
      <c r="J60" s="249"/>
      <c r="K60" s="249"/>
    </row>
    <row r="61" spans="1:11" ht="17.100000000000001" customHeight="1">
      <c r="A61" s="784"/>
      <c r="B61" s="672"/>
      <c r="C61" s="250"/>
      <c r="D61" s="430" t="str">
        <f t="shared" si="0"/>
        <v/>
      </c>
      <c r="G61" s="249"/>
      <c r="H61" s="249"/>
      <c r="I61" s="249"/>
      <c r="J61" s="249"/>
      <c r="K61" s="249"/>
    </row>
    <row r="62" spans="1:11" ht="17.100000000000001" customHeight="1">
      <c r="A62" s="784"/>
      <c r="B62" s="672"/>
      <c r="C62" s="250"/>
      <c r="D62" s="430" t="str">
        <f t="shared" si="0"/>
        <v/>
      </c>
      <c r="G62" s="249"/>
      <c r="H62" s="249"/>
      <c r="I62" s="249"/>
      <c r="J62" s="249"/>
      <c r="K62" s="249"/>
    </row>
    <row r="63" spans="1:11" ht="17.100000000000001" customHeight="1">
      <c r="A63" s="784"/>
      <c r="B63" s="672"/>
      <c r="C63" s="250"/>
      <c r="D63" s="430" t="str">
        <f t="shared" si="0"/>
        <v/>
      </c>
      <c r="G63" s="249"/>
      <c r="H63" s="249"/>
      <c r="I63" s="249"/>
      <c r="J63" s="249"/>
      <c r="K63" s="249"/>
    </row>
    <row r="64" spans="1:11" ht="17.100000000000001" customHeight="1">
      <c r="A64" s="784"/>
      <c r="B64" s="672"/>
      <c r="C64" s="250"/>
      <c r="D64" s="430" t="str">
        <f t="shared" si="0"/>
        <v/>
      </c>
      <c r="G64" s="249"/>
      <c r="H64" s="249"/>
      <c r="I64" s="249"/>
      <c r="J64" s="249"/>
      <c r="K64" s="249"/>
    </row>
    <row r="65" spans="1:11" ht="17.100000000000001" customHeight="1">
      <c r="A65" s="784"/>
      <c r="B65" s="672"/>
      <c r="C65" s="250"/>
      <c r="D65" s="430" t="str">
        <f t="shared" si="0"/>
        <v/>
      </c>
      <c r="G65" s="249"/>
      <c r="H65" s="249"/>
      <c r="I65" s="249"/>
      <c r="J65" s="249"/>
      <c r="K65" s="249"/>
    </row>
    <row r="66" spans="1:11" ht="17.100000000000001" customHeight="1">
      <c r="A66" s="784"/>
      <c r="B66" s="672"/>
      <c r="C66" s="250"/>
      <c r="D66" s="430" t="str">
        <f t="shared" si="0"/>
        <v/>
      </c>
      <c r="G66" s="249"/>
      <c r="H66" s="249"/>
      <c r="I66" s="249"/>
      <c r="J66" s="249"/>
      <c r="K66" s="249"/>
    </row>
    <row r="67" spans="1:11" ht="17.100000000000001" customHeight="1">
      <c r="A67" s="784"/>
      <c r="B67" s="672"/>
      <c r="C67" s="250"/>
      <c r="D67" s="430" t="str">
        <f t="shared" si="0"/>
        <v/>
      </c>
      <c r="G67" s="249"/>
      <c r="H67" s="249"/>
      <c r="I67" s="249"/>
      <c r="J67" s="249"/>
      <c r="K67" s="249"/>
    </row>
    <row r="68" spans="1:11" ht="17.100000000000001" customHeight="1">
      <c r="A68" s="784"/>
      <c r="B68" s="672"/>
      <c r="C68" s="250"/>
      <c r="D68" s="430" t="str">
        <f t="shared" si="0"/>
        <v/>
      </c>
      <c r="G68" s="249"/>
      <c r="H68" s="249"/>
      <c r="I68" s="249"/>
      <c r="J68" s="249"/>
      <c r="K68" s="249"/>
    </row>
    <row r="69" spans="1:11" ht="17.100000000000001" customHeight="1">
      <c r="A69" s="784"/>
      <c r="B69" s="672"/>
      <c r="C69" s="250"/>
      <c r="D69" s="430" t="str">
        <f t="shared" si="0"/>
        <v/>
      </c>
      <c r="G69" s="249"/>
      <c r="H69" s="249"/>
      <c r="I69" s="249"/>
      <c r="J69" s="249"/>
      <c r="K69" s="249"/>
    </row>
    <row r="70" spans="1:11" ht="17.100000000000001" customHeight="1">
      <c r="A70" s="784"/>
      <c r="B70" s="672"/>
      <c r="C70" s="250"/>
      <c r="D70" s="430" t="str">
        <f t="shared" si="0"/>
        <v/>
      </c>
      <c r="G70" s="249"/>
      <c r="H70" s="249"/>
      <c r="I70" s="249"/>
      <c r="J70" s="249"/>
      <c r="K70" s="249"/>
    </row>
    <row r="71" spans="1:11" ht="17.100000000000001" customHeight="1">
      <c r="A71" s="784"/>
      <c r="B71" s="672"/>
      <c r="C71" s="250"/>
      <c r="D71" s="430" t="str">
        <f t="shared" si="0"/>
        <v/>
      </c>
      <c r="G71" s="249"/>
      <c r="H71" s="249"/>
      <c r="I71" s="249"/>
      <c r="J71" s="249"/>
      <c r="K71" s="249"/>
    </row>
    <row r="72" spans="1:11" ht="17.100000000000001" customHeight="1">
      <c r="A72" s="784"/>
      <c r="B72" s="672"/>
      <c r="C72" s="250"/>
      <c r="D72" s="430" t="str">
        <f t="shared" si="0"/>
        <v/>
      </c>
      <c r="G72" s="249"/>
      <c r="H72" s="249"/>
      <c r="I72" s="249"/>
      <c r="J72" s="249"/>
      <c r="K72" s="249"/>
    </row>
    <row r="73" spans="1:11" ht="17.100000000000001" customHeight="1">
      <c r="A73" s="784"/>
      <c r="B73" s="672"/>
      <c r="C73" s="250"/>
      <c r="D73" s="430" t="str">
        <f t="shared" si="0"/>
        <v/>
      </c>
      <c r="G73" s="249"/>
      <c r="H73" s="249"/>
      <c r="I73" s="249"/>
      <c r="J73" s="249"/>
      <c r="K73" s="249"/>
    </row>
    <row r="74" spans="1:11" ht="17.100000000000001" customHeight="1">
      <c r="A74" s="784"/>
      <c r="B74" s="672"/>
      <c r="C74" s="250"/>
      <c r="D74" s="430" t="str">
        <f t="shared" si="0"/>
        <v/>
      </c>
      <c r="G74" s="249"/>
      <c r="H74" s="249"/>
      <c r="I74" s="249"/>
      <c r="J74" s="249"/>
      <c r="K74" s="249"/>
    </row>
    <row r="75" spans="1:11" ht="17.100000000000001" customHeight="1">
      <c r="A75" s="784"/>
      <c r="B75" s="672"/>
      <c r="C75" s="250"/>
      <c r="D75" s="430" t="str">
        <f t="shared" si="0"/>
        <v/>
      </c>
      <c r="G75" s="249"/>
      <c r="H75" s="249"/>
      <c r="I75" s="249"/>
      <c r="J75" s="249"/>
      <c r="K75" s="249"/>
    </row>
    <row r="76" spans="1:11" ht="17.100000000000001" customHeight="1">
      <c r="A76" s="784"/>
      <c r="B76" s="672"/>
      <c r="C76" s="250"/>
      <c r="D76" s="430" t="str">
        <f t="shared" si="0"/>
        <v/>
      </c>
      <c r="G76" s="249"/>
      <c r="H76" s="249"/>
      <c r="I76" s="249"/>
      <c r="J76" s="249"/>
      <c r="K76" s="249"/>
    </row>
    <row r="77" spans="1:11" ht="17.100000000000001" customHeight="1">
      <c r="A77" s="784"/>
      <c r="B77" s="672"/>
      <c r="C77" s="250"/>
      <c r="D77" s="430" t="str">
        <f t="shared" si="0"/>
        <v/>
      </c>
      <c r="G77" s="249"/>
      <c r="H77" s="249"/>
      <c r="I77" s="249"/>
      <c r="J77" s="249"/>
      <c r="K77" s="249"/>
    </row>
    <row r="78" spans="1:11" ht="17.100000000000001" customHeight="1">
      <c r="A78" s="784"/>
      <c r="B78" s="672"/>
      <c r="C78" s="250"/>
      <c r="D78" s="430" t="str">
        <f t="shared" si="0"/>
        <v/>
      </c>
      <c r="G78" s="249"/>
      <c r="H78" s="249"/>
      <c r="I78" s="249"/>
      <c r="J78" s="249"/>
      <c r="K78" s="249"/>
    </row>
    <row r="79" spans="1:11" ht="17.100000000000001" customHeight="1">
      <c r="A79" s="784"/>
      <c r="B79" s="672"/>
      <c r="C79" s="250"/>
      <c r="D79" s="430" t="str">
        <f t="shared" si="0"/>
        <v/>
      </c>
      <c r="G79" s="249"/>
      <c r="H79" s="249"/>
      <c r="I79" s="249"/>
      <c r="J79" s="249"/>
      <c r="K79" s="249"/>
    </row>
    <row r="80" spans="1:11" ht="17.100000000000001" customHeight="1">
      <c r="A80" s="784"/>
      <c r="B80" s="672"/>
      <c r="C80" s="250"/>
      <c r="D80" s="430" t="str">
        <f t="shared" si="0"/>
        <v/>
      </c>
      <c r="G80" s="249"/>
      <c r="H80" s="249"/>
      <c r="I80" s="249"/>
      <c r="J80" s="249"/>
      <c r="K80" s="249"/>
    </row>
    <row r="81" spans="1:11" ht="17.100000000000001" customHeight="1">
      <c r="A81" s="784"/>
      <c r="B81" s="672"/>
      <c r="C81" s="250"/>
      <c r="D81" s="430" t="str">
        <f t="shared" ref="D81:D103" si="1">IF(C81="","","Au réel")</f>
        <v/>
      </c>
      <c r="G81" s="249"/>
      <c r="H81" s="249"/>
      <c r="I81" s="249"/>
      <c r="J81" s="249"/>
      <c r="K81" s="249"/>
    </row>
    <row r="82" spans="1:11" ht="17.100000000000001" customHeight="1">
      <c r="A82" s="784"/>
      <c r="B82" s="672"/>
      <c r="C82" s="250"/>
      <c r="D82" s="430" t="str">
        <f t="shared" si="1"/>
        <v/>
      </c>
      <c r="G82" s="249"/>
      <c r="H82" s="249"/>
      <c r="I82" s="249"/>
      <c r="J82" s="249"/>
      <c r="K82" s="249"/>
    </row>
    <row r="83" spans="1:11" ht="17.100000000000001" customHeight="1">
      <c r="A83" s="784"/>
      <c r="B83" s="672"/>
      <c r="C83" s="250"/>
      <c r="D83" s="430" t="str">
        <f t="shared" si="1"/>
        <v/>
      </c>
      <c r="G83" s="249"/>
      <c r="H83" s="249"/>
      <c r="I83" s="249"/>
      <c r="J83" s="249"/>
      <c r="K83" s="249"/>
    </row>
    <row r="84" spans="1:11" ht="17.100000000000001" customHeight="1">
      <c r="A84" s="784"/>
      <c r="B84" s="672"/>
      <c r="C84" s="250"/>
      <c r="D84" s="430" t="str">
        <f t="shared" si="1"/>
        <v/>
      </c>
      <c r="G84" s="249"/>
      <c r="H84" s="249"/>
      <c r="I84" s="249"/>
      <c r="J84" s="249"/>
      <c r="K84" s="249"/>
    </row>
    <row r="85" spans="1:11" ht="17.100000000000001" customHeight="1">
      <c r="A85" s="784"/>
      <c r="B85" s="672"/>
      <c r="C85" s="250"/>
      <c r="D85" s="430" t="str">
        <f t="shared" si="1"/>
        <v/>
      </c>
      <c r="G85" s="249"/>
      <c r="H85" s="249"/>
      <c r="I85" s="249"/>
      <c r="J85" s="249"/>
      <c r="K85" s="249"/>
    </row>
    <row r="86" spans="1:11" ht="17.100000000000001" customHeight="1">
      <c r="A86" s="784"/>
      <c r="B86" s="672"/>
      <c r="C86" s="250"/>
      <c r="D86" s="430" t="str">
        <f t="shared" si="1"/>
        <v/>
      </c>
      <c r="G86" s="249"/>
      <c r="H86" s="249"/>
      <c r="I86" s="249"/>
      <c r="J86" s="249"/>
      <c r="K86" s="249"/>
    </row>
    <row r="87" spans="1:11" ht="17.100000000000001" customHeight="1">
      <c r="A87" s="784"/>
      <c r="B87" s="672"/>
      <c r="C87" s="250"/>
      <c r="D87" s="430" t="str">
        <f t="shared" si="1"/>
        <v/>
      </c>
      <c r="G87" s="249"/>
      <c r="H87" s="249"/>
      <c r="I87" s="249"/>
      <c r="J87" s="249"/>
      <c r="K87" s="249"/>
    </row>
    <row r="88" spans="1:11" ht="17.100000000000001" customHeight="1">
      <c r="A88" s="784"/>
      <c r="B88" s="672"/>
      <c r="C88" s="250"/>
      <c r="D88" s="430" t="str">
        <f t="shared" si="1"/>
        <v/>
      </c>
      <c r="G88" s="249"/>
      <c r="H88" s="249"/>
      <c r="I88" s="249"/>
      <c r="J88" s="249"/>
      <c r="K88" s="249"/>
    </row>
    <row r="89" spans="1:11" ht="17.100000000000001" customHeight="1">
      <c r="A89" s="784"/>
      <c r="B89" s="672"/>
      <c r="C89" s="250"/>
      <c r="D89" s="430" t="str">
        <f t="shared" si="1"/>
        <v/>
      </c>
      <c r="G89" s="249"/>
      <c r="H89" s="249"/>
      <c r="I89" s="249"/>
      <c r="J89" s="249"/>
      <c r="K89" s="249"/>
    </row>
    <row r="90" spans="1:11" ht="17.100000000000001" customHeight="1">
      <c r="A90" s="784"/>
      <c r="B90" s="672"/>
      <c r="C90" s="250"/>
      <c r="D90" s="430" t="str">
        <f t="shared" si="1"/>
        <v/>
      </c>
      <c r="G90" s="249"/>
      <c r="H90" s="249"/>
      <c r="I90" s="249"/>
      <c r="J90" s="249"/>
      <c r="K90" s="249"/>
    </row>
    <row r="91" spans="1:11" ht="17.100000000000001" customHeight="1">
      <c r="A91" s="784"/>
      <c r="B91" s="672"/>
      <c r="C91" s="250"/>
      <c r="D91" s="430" t="str">
        <f t="shared" si="1"/>
        <v/>
      </c>
      <c r="G91" s="249"/>
      <c r="H91" s="249"/>
      <c r="I91" s="249"/>
      <c r="J91" s="249"/>
      <c r="K91" s="249"/>
    </row>
    <row r="92" spans="1:11" ht="17.100000000000001" customHeight="1">
      <c r="A92" s="784"/>
      <c r="B92" s="672"/>
      <c r="C92" s="250"/>
      <c r="D92" s="430" t="str">
        <f t="shared" si="1"/>
        <v/>
      </c>
      <c r="G92" s="249"/>
      <c r="H92" s="249"/>
      <c r="I92" s="249"/>
      <c r="J92" s="249"/>
      <c r="K92" s="249"/>
    </row>
    <row r="93" spans="1:11" ht="17.100000000000001" customHeight="1">
      <c r="A93" s="784"/>
      <c r="B93" s="672"/>
      <c r="C93" s="250"/>
      <c r="D93" s="430" t="str">
        <f t="shared" si="1"/>
        <v/>
      </c>
      <c r="G93" s="249"/>
      <c r="H93" s="249"/>
      <c r="I93" s="249"/>
      <c r="J93" s="249"/>
      <c r="K93" s="249"/>
    </row>
    <row r="94" spans="1:11" ht="17.100000000000001" customHeight="1">
      <c r="A94" s="784"/>
      <c r="B94" s="672"/>
      <c r="C94" s="250"/>
      <c r="D94" s="430" t="str">
        <f t="shared" si="1"/>
        <v/>
      </c>
      <c r="G94" s="249"/>
      <c r="H94" s="249"/>
      <c r="I94" s="249"/>
      <c r="J94" s="249"/>
      <c r="K94" s="249"/>
    </row>
    <row r="95" spans="1:11" ht="17.100000000000001" customHeight="1">
      <c r="A95" s="784"/>
      <c r="B95" s="672"/>
      <c r="C95" s="250"/>
      <c r="D95" s="430" t="str">
        <f t="shared" si="1"/>
        <v/>
      </c>
      <c r="G95" s="249"/>
      <c r="H95" s="249"/>
      <c r="I95" s="249"/>
      <c r="J95" s="249"/>
      <c r="K95" s="249"/>
    </row>
    <row r="96" spans="1:11" ht="17.100000000000001" customHeight="1">
      <c r="A96" s="784"/>
      <c r="B96" s="672"/>
      <c r="C96" s="250"/>
      <c r="D96" s="430" t="str">
        <f t="shared" si="1"/>
        <v/>
      </c>
      <c r="G96" s="249"/>
      <c r="H96" s="249"/>
      <c r="I96" s="249"/>
      <c r="J96" s="249"/>
      <c r="K96" s="249"/>
    </row>
    <row r="97" spans="1:7" ht="17.100000000000001" customHeight="1">
      <c r="A97" s="784"/>
      <c r="B97" s="672"/>
      <c r="C97" s="250"/>
      <c r="D97" s="430" t="str">
        <f t="shared" si="1"/>
        <v/>
      </c>
      <c r="G97" s="249"/>
    </row>
    <row r="98" spans="1:7" ht="17.100000000000001" customHeight="1">
      <c r="A98" s="784"/>
      <c r="B98" s="672"/>
      <c r="C98" s="250"/>
      <c r="D98" s="430" t="str">
        <f t="shared" si="1"/>
        <v/>
      </c>
    </row>
    <row r="99" spans="1:7" ht="17.100000000000001" customHeight="1">
      <c r="A99" s="784"/>
      <c r="B99" s="672"/>
      <c r="C99" s="250"/>
      <c r="D99" s="430" t="str">
        <f t="shared" si="1"/>
        <v/>
      </c>
    </row>
    <row r="100" spans="1:7" ht="17.100000000000001" customHeight="1">
      <c r="A100" s="784"/>
      <c r="B100" s="672"/>
      <c r="C100" s="250"/>
      <c r="D100" s="430" t="str">
        <f t="shared" si="1"/>
        <v/>
      </c>
    </row>
    <row r="101" spans="1:7" ht="17.100000000000001" customHeight="1">
      <c r="A101" s="784"/>
      <c r="B101" s="672"/>
      <c r="C101" s="250"/>
      <c r="D101" s="430" t="str">
        <f t="shared" si="1"/>
        <v/>
      </c>
    </row>
    <row r="102" spans="1:7" ht="17.100000000000001" customHeight="1">
      <c r="A102" s="784"/>
      <c r="B102" s="672"/>
      <c r="C102" s="250"/>
      <c r="D102" s="430" t="str">
        <f t="shared" si="1"/>
        <v/>
      </c>
    </row>
    <row r="103" spans="1:7" ht="17.100000000000001" customHeight="1" thickBot="1">
      <c r="A103" s="785"/>
      <c r="B103" s="672"/>
      <c r="C103" s="251"/>
      <c r="D103" s="431" t="str">
        <f t="shared" si="1"/>
        <v/>
      </c>
    </row>
  </sheetData>
  <sheetProtection algorithmName="SHA-512" hashValue="dBMg3Wac9Qtdnk4075Xp/wGXyxcxEoEuko5+2+MR3rYckXCBUBGGGS6IIXFhhBQrQ73RhxOniFKvv5cQBjEw3Q==" saltValue="Gn150CraycmWH6TT9GkFXA==" spinCount="100000" sheet="1" objects="1" scenarios="1" formatCells="0" formatColumns="0" formatRows="0" insertColumns="0" insertRows="0" insertHyperlinks="0"/>
  <mergeCells count="5">
    <mergeCell ref="A16:A103"/>
    <mergeCell ref="A11:A13"/>
    <mergeCell ref="B9:D9"/>
    <mergeCell ref="B4:D4"/>
    <mergeCell ref="B2:D2"/>
  </mergeCells>
  <phoneticPr fontId="11" type="noConversion"/>
  <dataValidations count="6">
    <dataValidation type="list" allowBlank="1" showInputMessage="1" showErrorMessage="1" sqref="B10 C21:C103" xr:uid="{5664F73D-52DB-4FA8-8D9A-5124B0363109}">
      <formula1>"1-Investissements,2-Frais généraux,3-Contributions en nature,4-Amortissement,5-Tx forf personnel+autoconst,6-Coût unitaire bananes,7-Coût unitaire cannes à sucre"</formula1>
    </dataValidation>
    <dataValidation type="list" allowBlank="1" showInputMessage="1" showErrorMessage="1" sqref="B14 C16:C20" xr:uid="{361DD05A-7134-4378-8F75-75AA63BE9685}">
      <formula1>"1-Investissements,2-Frais généraux,3-Frais de personnel"</formula1>
    </dataValidation>
    <dataValidation allowBlank="1" showErrorMessage="1" promptTitle="Sélectionnez un type d'action" sqref="G7:G10" xr:uid="{61526F7A-E436-4E70-AFDD-7526E0BF0313}"/>
    <dataValidation type="list" allowBlank="1" showInputMessage="1" showErrorMessage="1" sqref="C7" xr:uid="{B8423157-C658-E04E-8F44-5881D49BAEF4}">
      <formula1>$G$8:$G$9</formula1>
    </dataValidation>
    <dataValidation type="list" allowBlank="1" showErrorMessage="1" promptTitle="Sélectionnez un type d'action" sqref="B11:B13 B16:B103" xr:uid="{6904AA62-757D-C643-AE83-092B47698426}">
      <formula1>$G$7</formula1>
    </dataValidation>
    <dataValidation type="list" allowBlank="1" showInputMessage="1" showErrorMessage="1" sqref="C11:C13" xr:uid="{A095A308-D12B-7047-8F00-FEE063B9C86B}">
      <formula1>$G$10:$G$12</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1:BG116"/>
  <sheetViews>
    <sheetView showGridLines="0" topLeftCell="A3" zoomScale="47" zoomScaleNormal="85" workbookViewId="0">
      <selection activeCell="V12" sqref="V12"/>
    </sheetView>
  </sheetViews>
  <sheetFormatPr defaultColWidth="11.42578125" defaultRowHeight="15" outlineLevelCol="1"/>
  <cols>
    <col min="1" max="1" width="12.42578125" bestFit="1" customWidth="1"/>
    <col min="2" max="2" width="27.140625" customWidth="1"/>
    <col min="3" max="3" width="28.42578125" customWidth="1"/>
    <col min="4" max="4" width="27.42578125" customWidth="1"/>
    <col min="5" max="5" width="30.85546875" customWidth="1"/>
    <col min="6" max="6" width="29.42578125" customWidth="1"/>
    <col min="7" max="7" width="21" customWidth="1"/>
    <col min="8" max="8" width="25.85546875" customWidth="1"/>
    <col min="9" max="9" width="19.42578125" customWidth="1"/>
    <col min="10" max="10" width="25" customWidth="1"/>
    <col min="11" max="11" width="22.42578125" customWidth="1"/>
    <col min="12" max="12" width="19.42578125" customWidth="1"/>
    <col min="13" max="13" width="20.85546875" customWidth="1"/>
    <col min="14" max="14" width="19.85546875" customWidth="1"/>
    <col min="15" max="15" width="21.140625" customWidth="1"/>
    <col min="16" max="16" width="20.85546875" customWidth="1"/>
    <col min="17" max="17" width="20.42578125" customWidth="1"/>
    <col min="18" max="18" width="21.140625" customWidth="1"/>
    <col min="19" max="19" width="21.42578125" customWidth="1"/>
    <col min="20" max="20" width="20.42578125" customWidth="1"/>
    <col min="21" max="21" width="35.42578125" customWidth="1"/>
    <col min="22" max="22" width="17.42578125" customWidth="1"/>
    <col min="23" max="24" width="18.140625" customWidth="1"/>
    <col min="25" max="25" width="49.42578125" customWidth="1"/>
    <col min="26" max="30" width="27.42578125" hidden="1" customWidth="1" outlineLevel="1"/>
    <col min="31" max="31" width="19.85546875" hidden="1" customWidth="1" outlineLevel="1"/>
    <col min="32" max="32" width="25.85546875" hidden="1" customWidth="1" outlineLevel="1"/>
    <col min="33" max="33" width="19.85546875" hidden="1" customWidth="1" outlineLevel="1"/>
    <col min="34" max="34" width="25" hidden="1" customWidth="1" outlineLevel="1"/>
    <col min="35" max="35" width="22.42578125" hidden="1" customWidth="1" outlineLevel="1"/>
    <col min="36" max="37" width="19.85546875" hidden="1" customWidth="1" outlineLevel="1"/>
    <col min="38" max="38" width="19.140625" hidden="1" customWidth="1" outlineLevel="1"/>
    <col min="39" max="44" width="20.42578125" hidden="1" customWidth="1" outlineLevel="1"/>
    <col min="45" max="45" width="19.85546875" hidden="1" customWidth="1" outlineLevel="1"/>
    <col min="46" max="46" width="24.42578125" hidden="1" customWidth="1" outlineLevel="1"/>
    <col min="47" max="47" width="25" hidden="1" customWidth="1" outlineLevel="1"/>
    <col min="48" max="48" width="27.42578125" hidden="1" customWidth="1" outlineLevel="1"/>
    <col min="49" max="52" width="25" hidden="1" customWidth="1" outlineLevel="1"/>
    <col min="53" max="53" width="43.140625" hidden="1" customWidth="1" outlineLevel="1"/>
    <col min="54" max="54" width="27.42578125" hidden="1" customWidth="1" outlineLevel="1"/>
    <col min="55" max="55" width="27.85546875" hidden="1" customWidth="1" outlineLevel="1"/>
    <col min="56" max="56" width="17.42578125" hidden="1" customWidth="1" outlineLevel="1"/>
    <col min="57" max="57" width="19.85546875" hidden="1" customWidth="1" outlineLevel="1"/>
    <col min="58" max="58" width="19.42578125" hidden="1" customWidth="1" outlineLevel="1"/>
    <col min="59" max="59" width="11.42578125" collapsed="1"/>
  </cols>
  <sheetData>
    <row r="1" spans="1:59" ht="15.95" thickBot="1"/>
    <row r="2" spans="1:59" ht="18.95">
      <c r="A2" s="829" t="s">
        <v>43</v>
      </c>
      <c r="B2" s="830"/>
      <c r="C2" s="830"/>
      <c r="D2" s="830"/>
      <c r="E2" s="831"/>
    </row>
    <row r="3" spans="1:59" ht="140.1" customHeight="1" thickBot="1">
      <c r="A3" s="832" t="s">
        <v>44</v>
      </c>
      <c r="B3" s="833"/>
      <c r="C3" s="833"/>
      <c r="D3" s="833"/>
      <c r="E3" s="834"/>
    </row>
    <row r="4" spans="1:59" ht="36.950000000000003" customHeight="1"/>
    <row r="5" spans="1:59" ht="69.95" customHeight="1">
      <c r="A5" s="798" t="s">
        <v>45</v>
      </c>
      <c r="B5" s="798"/>
      <c r="C5" s="798"/>
      <c r="D5" s="798"/>
      <c r="E5" s="798"/>
      <c r="F5" s="798"/>
      <c r="G5" s="798"/>
      <c r="H5" s="798"/>
      <c r="I5" s="798"/>
      <c r="J5" s="798"/>
      <c r="K5" s="798"/>
      <c r="L5" s="798"/>
      <c r="M5" s="798"/>
      <c r="N5" s="798"/>
      <c r="O5" s="798"/>
      <c r="P5" s="798"/>
      <c r="Q5" s="798"/>
      <c r="R5" s="798"/>
      <c r="S5" s="798"/>
      <c r="T5" s="798"/>
      <c r="U5" s="798"/>
      <c r="V5" s="798"/>
      <c r="W5" s="798"/>
      <c r="X5" s="798"/>
      <c r="Y5" s="798"/>
      <c r="Z5" s="799" t="s">
        <v>46</v>
      </c>
      <c r="AA5" s="799"/>
      <c r="AB5" s="799"/>
      <c r="AC5" s="799"/>
      <c r="AD5" s="799"/>
      <c r="AE5" s="799"/>
      <c r="AF5" s="799"/>
      <c r="AG5" s="799"/>
      <c r="AH5" s="799"/>
      <c r="AI5" s="799"/>
      <c r="AJ5" s="799"/>
      <c r="AK5" s="799"/>
      <c r="AL5" s="799"/>
      <c r="AM5" s="799"/>
      <c r="AN5" s="799"/>
      <c r="AO5" s="799"/>
      <c r="AP5" s="799"/>
      <c r="AQ5" s="799"/>
      <c r="AR5" s="799"/>
      <c r="AS5" s="799"/>
      <c r="AT5" s="799"/>
      <c r="AU5" s="799"/>
      <c r="AV5" s="799"/>
      <c r="AW5" s="799"/>
      <c r="AX5" s="799"/>
      <c r="AY5" s="799"/>
      <c r="AZ5" s="799"/>
      <c r="BA5" s="799"/>
      <c r="BB5" s="799"/>
      <c r="BC5" s="799"/>
      <c r="BD5" s="799"/>
      <c r="BE5" s="799"/>
      <c r="BF5" s="799"/>
    </row>
    <row r="6" spans="1:59" s="103" customFormat="1" ht="44.1" customHeight="1" thickBot="1">
      <c r="A6" s="114"/>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row>
    <row r="7" spans="1:59" ht="114" customHeight="1">
      <c r="A7" s="802" t="s">
        <v>47</v>
      </c>
      <c r="B7" s="803"/>
      <c r="C7" s="803"/>
      <c r="D7" s="803"/>
      <c r="E7" s="803"/>
      <c r="F7" s="803"/>
      <c r="G7" s="803"/>
      <c r="H7" s="803"/>
      <c r="I7" s="803"/>
      <c r="J7" s="803"/>
      <c r="K7" s="804"/>
      <c r="L7" s="796" t="s">
        <v>48</v>
      </c>
      <c r="M7" s="797"/>
      <c r="N7" s="797"/>
      <c r="O7" s="797"/>
      <c r="P7" s="797"/>
      <c r="Q7" s="797"/>
      <c r="R7" s="797"/>
      <c r="S7" s="797"/>
      <c r="T7" s="797"/>
      <c r="U7" s="811" t="s">
        <v>49</v>
      </c>
      <c r="V7" s="815" t="s">
        <v>50</v>
      </c>
      <c r="W7" s="815"/>
      <c r="X7" s="815"/>
      <c r="Y7" s="813" t="s">
        <v>51</v>
      </c>
      <c r="Z7" s="825" t="s">
        <v>52</v>
      </c>
      <c r="AA7" s="825"/>
      <c r="AB7" s="825"/>
      <c r="AC7" s="825"/>
      <c r="AD7" s="825"/>
      <c r="AE7" s="825"/>
      <c r="AF7" s="825"/>
      <c r="AG7" s="825"/>
      <c r="AH7" s="825"/>
      <c r="AI7" s="826"/>
      <c r="AJ7" s="819" t="s">
        <v>53</v>
      </c>
      <c r="AK7" s="820"/>
      <c r="AL7" s="820"/>
      <c r="AM7" s="820"/>
      <c r="AN7" s="820"/>
      <c r="AO7" s="820"/>
      <c r="AP7" s="820"/>
      <c r="AQ7" s="820"/>
      <c r="AR7" s="820"/>
      <c r="AS7" s="821"/>
      <c r="AT7" s="817" t="s">
        <v>54</v>
      </c>
      <c r="AU7" s="848" t="s">
        <v>55</v>
      </c>
      <c r="AV7" s="849"/>
      <c r="AW7" s="849"/>
      <c r="AX7" s="849"/>
      <c r="AY7" s="849"/>
      <c r="AZ7" s="850"/>
      <c r="BA7" s="835" t="s">
        <v>56</v>
      </c>
      <c r="BB7" s="843" t="s">
        <v>57</v>
      </c>
      <c r="BC7" s="844"/>
      <c r="BD7" s="837" t="s">
        <v>58</v>
      </c>
      <c r="BE7" s="838"/>
      <c r="BF7" s="839"/>
    </row>
    <row r="8" spans="1:59" ht="59.45" customHeight="1" thickBot="1">
      <c r="A8" s="805"/>
      <c r="B8" s="806"/>
      <c r="C8" s="806"/>
      <c r="D8" s="806"/>
      <c r="E8" s="806"/>
      <c r="F8" s="806"/>
      <c r="G8" s="806"/>
      <c r="H8" s="806"/>
      <c r="I8" s="806"/>
      <c r="J8" s="806"/>
      <c r="K8" s="807"/>
      <c r="L8" s="808" t="s">
        <v>59</v>
      </c>
      <c r="M8" s="808"/>
      <c r="N8" s="808"/>
      <c r="O8" s="808" t="s">
        <v>60</v>
      </c>
      <c r="P8" s="809"/>
      <c r="Q8" s="809"/>
      <c r="R8" s="810" t="s">
        <v>61</v>
      </c>
      <c r="S8" s="809"/>
      <c r="T8" s="809"/>
      <c r="U8" s="812"/>
      <c r="V8" s="816"/>
      <c r="W8" s="816"/>
      <c r="X8" s="816"/>
      <c r="Y8" s="814"/>
      <c r="Z8" s="827"/>
      <c r="AA8" s="827"/>
      <c r="AB8" s="827"/>
      <c r="AC8" s="827"/>
      <c r="AD8" s="827"/>
      <c r="AE8" s="827"/>
      <c r="AF8" s="827"/>
      <c r="AG8" s="827"/>
      <c r="AH8" s="827"/>
      <c r="AI8" s="828"/>
      <c r="AJ8" s="822"/>
      <c r="AK8" s="823"/>
      <c r="AL8" s="823"/>
      <c r="AM8" s="823"/>
      <c r="AN8" s="823"/>
      <c r="AO8" s="823"/>
      <c r="AP8" s="823"/>
      <c r="AQ8" s="823"/>
      <c r="AR8" s="823"/>
      <c r="AS8" s="824"/>
      <c r="AT8" s="818"/>
      <c r="AU8" s="847" t="s">
        <v>62</v>
      </c>
      <c r="AV8" s="847"/>
      <c r="AW8" s="847"/>
      <c r="AX8" s="847" t="s">
        <v>63</v>
      </c>
      <c r="AY8" s="847"/>
      <c r="AZ8" s="847"/>
      <c r="BA8" s="836"/>
      <c r="BB8" s="845"/>
      <c r="BC8" s="846"/>
      <c r="BD8" s="840"/>
      <c r="BE8" s="841"/>
      <c r="BF8" s="842"/>
    </row>
    <row r="9" spans="1:59" s="31" customFormat="1" ht="99.95" customHeight="1">
      <c r="A9" s="800" t="s">
        <v>64</v>
      </c>
      <c r="B9" s="439" t="s">
        <v>65</v>
      </c>
      <c r="C9" s="439" t="s">
        <v>66</v>
      </c>
      <c r="D9" s="439" t="s">
        <v>67</v>
      </c>
      <c r="E9" s="439" t="s">
        <v>68</v>
      </c>
      <c r="F9" s="439" t="s">
        <v>69</v>
      </c>
      <c r="G9" s="439" t="s">
        <v>70</v>
      </c>
      <c r="H9" s="439" t="s">
        <v>71</v>
      </c>
      <c r="I9" s="439" t="s">
        <v>72</v>
      </c>
      <c r="J9" s="439" t="s">
        <v>73</v>
      </c>
      <c r="K9" s="439" t="s">
        <v>74</v>
      </c>
      <c r="L9" s="440" t="s">
        <v>75</v>
      </c>
      <c r="M9" s="440" t="s">
        <v>76</v>
      </c>
      <c r="N9" s="440" t="s">
        <v>77</v>
      </c>
      <c r="O9" s="440" t="s">
        <v>78</v>
      </c>
      <c r="P9" s="440" t="s">
        <v>79</v>
      </c>
      <c r="Q9" s="440" t="s">
        <v>80</v>
      </c>
      <c r="R9" s="440" t="s">
        <v>81</v>
      </c>
      <c r="S9" s="440" t="s">
        <v>82</v>
      </c>
      <c r="T9" s="440" t="s">
        <v>83</v>
      </c>
      <c r="U9" s="439" t="s">
        <v>84</v>
      </c>
      <c r="V9" s="441" t="s">
        <v>85</v>
      </c>
      <c r="W9" s="441" t="s">
        <v>86</v>
      </c>
      <c r="X9" s="441" t="s">
        <v>87</v>
      </c>
      <c r="Y9" s="442" t="s">
        <v>88</v>
      </c>
      <c r="Z9" s="443" t="s">
        <v>65</v>
      </c>
      <c r="AA9" s="444" t="s">
        <v>66</v>
      </c>
      <c r="AB9" s="444" t="s">
        <v>67</v>
      </c>
      <c r="AC9" s="444" t="s">
        <v>68</v>
      </c>
      <c r="AD9" s="444" t="s">
        <v>69</v>
      </c>
      <c r="AE9" s="444" t="s">
        <v>70</v>
      </c>
      <c r="AF9" s="443" t="s">
        <v>71</v>
      </c>
      <c r="AG9" s="444" t="s">
        <v>89</v>
      </c>
      <c r="AH9" s="444" t="s">
        <v>73</v>
      </c>
      <c r="AI9" s="445" t="s">
        <v>74</v>
      </c>
      <c r="AJ9" s="446" t="s">
        <v>75</v>
      </c>
      <c r="AK9" s="444" t="s">
        <v>76</v>
      </c>
      <c r="AL9" s="445" t="s">
        <v>77</v>
      </c>
      <c r="AM9" s="447" t="s">
        <v>78</v>
      </c>
      <c r="AN9" s="444" t="s">
        <v>79</v>
      </c>
      <c r="AO9" s="445" t="s">
        <v>80</v>
      </c>
      <c r="AP9" s="448" t="s">
        <v>81</v>
      </c>
      <c r="AQ9" s="444" t="s">
        <v>82</v>
      </c>
      <c r="AR9" s="449" t="s">
        <v>83</v>
      </c>
      <c r="AS9" s="443" t="s">
        <v>90</v>
      </c>
      <c r="AT9" s="444" t="s">
        <v>91</v>
      </c>
      <c r="AU9" s="444" t="s">
        <v>92</v>
      </c>
      <c r="AV9" s="444" t="s">
        <v>93</v>
      </c>
      <c r="AW9" s="444" t="s">
        <v>94</v>
      </c>
      <c r="AX9" s="450" t="s">
        <v>95</v>
      </c>
      <c r="AY9" s="450" t="s">
        <v>96</v>
      </c>
      <c r="AZ9" s="450" t="s">
        <v>97</v>
      </c>
      <c r="BA9" s="444" t="s">
        <v>98</v>
      </c>
      <c r="BB9" s="444" t="s">
        <v>99</v>
      </c>
      <c r="BC9" s="444" t="s">
        <v>100</v>
      </c>
      <c r="BD9" s="450" t="s">
        <v>101</v>
      </c>
      <c r="BE9" s="450" t="s">
        <v>102</v>
      </c>
      <c r="BF9" s="451" t="s">
        <v>103</v>
      </c>
    </row>
    <row r="10" spans="1:59" s="1" customFormat="1" ht="209.45" customHeight="1">
      <c r="A10" s="801"/>
      <c r="B10" s="144" t="s">
        <v>104</v>
      </c>
      <c r="C10" s="144" t="s">
        <v>105</v>
      </c>
      <c r="D10" s="144" t="s">
        <v>106</v>
      </c>
      <c r="E10" s="144" t="s">
        <v>107</v>
      </c>
      <c r="F10" s="144" t="s">
        <v>108</v>
      </c>
      <c r="G10" s="144" t="s">
        <v>109</v>
      </c>
      <c r="H10" s="144" t="s">
        <v>110</v>
      </c>
      <c r="I10" s="144" t="s">
        <v>111</v>
      </c>
      <c r="J10" s="144" t="s">
        <v>112</v>
      </c>
      <c r="K10" s="144" t="s">
        <v>113</v>
      </c>
      <c r="L10" s="12" t="s">
        <v>114</v>
      </c>
      <c r="M10" s="12" t="s">
        <v>115</v>
      </c>
      <c r="N10" s="12" t="s">
        <v>116</v>
      </c>
      <c r="O10" s="12" t="s">
        <v>117</v>
      </c>
      <c r="P10" s="12" t="s">
        <v>115</v>
      </c>
      <c r="Q10" s="12" t="s">
        <v>118</v>
      </c>
      <c r="R10" s="12" t="s">
        <v>117</v>
      </c>
      <c r="S10" s="12" t="s">
        <v>115</v>
      </c>
      <c r="T10" s="12" t="s">
        <v>118</v>
      </c>
      <c r="U10" s="144" t="s">
        <v>119</v>
      </c>
      <c r="V10" s="61" t="s">
        <v>120</v>
      </c>
      <c r="W10" s="61" t="s">
        <v>120</v>
      </c>
      <c r="X10" s="61" t="s">
        <v>120</v>
      </c>
      <c r="Y10" s="66" t="s">
        <v>121</v>
      </c>
      <c r="Z10" s="32" t="s">
        <v>122</v>
      </c>
      <c r="AA10" s="3" t="s">
        <v>122</v>
      </c>
      <c r="AB10" s="3" t="s">
        <v>122</v>
      </c>
      <c r="AC10" s="3" t="s">
        <v>122</v>
      </c>
      <c r="AD10" s="3" t="s">
        <v>122</v>
      </c>
      <c r="AE10" s="3" t="s">
        <v>122</v>
      </c>
      <c r="AF10" s="32" t="s">
        <v>123</v>
      </c>
      <c r="AG10" s="3" t="s">
        <v>122</v>
      </c>
      <c r="AH10" s="3" t="s">
        <v>122</v>
      </c>
      <c r="AI10" s="33" t="s">
        <v>122</v>
      </c>
      <c r="AJ10" s="34" t="s">
        <v>122</v>
      </c>
      <c r="AK10" s="3" t="s">
        <v>122</v>
      </c>
      <c r="AL10" s="33" t="s">
        <v>124</v>
      </c>
      <c r="AM10" s="35" t="s">
        <v>122</v>
      </c>
      <c r="AN10" s="3" t="s">
        <v>122</v>
      </c>
      <c r="AO10" s="33" t="s">
        <v>124</v>
      </c>
      <c r="AP10" s="36" t="s">
        <v>122</v>
      </c>
      <c r="AQ10" s="3" t="s">
        <v>122</v>
      </c>
      <c r="AR10" s="37" t="s">
        <v>124</v>
      </c>
      <c r="AS10" s="32" t="s">
        <v>122</v>
      </c>
      <c r="AT10" s="3" t="s">
        <v>125</v>
      </c>
      <c r="AU10" s="3" t="s">
        <v>124</v>
      </c>
      <c r="AV10" s="3" t="s">
        <v>124</v>
      </c>
      <c r="AW10" s="3" t="s">
        <v>124</v>
      </c>
      <c r="AX10" s="228" t="s">
        <v>124</v>
      </c>
      <c r="AY10" s="228" t="s">
        <v>124</v>
      </c>
      <c r="AZ10" s="228" t="s">
        <v>124</v>
      </c>
      <c r="BA10" s="3" t="s">
        <v>126</v>
      </c>
      <c r="BB10" s="3" t="s">
        <v>127</v>
      </c>
      <c r="BC10" s="3" t="s">
        <v>128</v>
      </c>
      <c r="BD10" s="228" t="s">
        <v>120</v>
      </c>
      <c r="BE10" s="228" t="s">
        <v>120</v>
      </c>
      <c r="BF10" s="230" t="s">
        <v>120</v>
      </c>
    </row>
    <row r="11" spans="1:59" s="38" customFormat="1" ht="33" thickBot="1">
      <c r="A11" s="267" t="s">
        <v>32</v>
      </c>
      <c r="B11" s="173" t="s">
        <v>129</v>
      </c>
      <c r="C11" s="174">
        <v>1</v>
      </c>
      <c r="D11" s="173" t="s">
        <v>130</v>
      </c>
      <c r="E11" s="173" t="s">
        <v>131</v>
      </c>
      <c r="F11" s="175" t="s">
        <v>28</v>
      </c>
      <c r="G11" s="173" t="s">
        <v>132</v>
      </c>
      <c r="H11" s="176" t="s">
        <v>133</v>
      </c>
      <c r="I11" s="176">
        <v>10</v>
      </c>
      <c r="J11" s="177" t="s">
        <v>134</v>
      </c>
      <c r="K11" s="173">
        <v>1</v>
      </c>
      <c r="L11" s="178">
        <v>3900</v>
      </c>
      <c r="M11" s="179">
        <v>331.5</v>
      </c>
      <c r="N11" s="180">
        <f t="shared" ref="N11:N42" si="0">IF(OR(L11="", M11=""), "", IFERROR(VALUE(TRIM(SUBSTITUTE(L11,CHAR(160),""))),0) + IFERROR(VALUE(TRIM(SUBSTITUTE(M11,CHAR(160),""))),0))</f>
        <v>4231.5</v>
      </c>
      <c r="O11" s="179">
        <v>4200</v>
      </c>
      <c r="P11" s="179">
        <f>0.085*O11</f>
        <v>357</v>
      </c>
      <c r="Q11" s="180">
        <f t="shared" ref="Q11:Q42" si="1">IF(OR(O11="", P11=""), "", IFERROR(VALUE(TRIM(SUBSTITUTE(O11,CHAR(160),""))),0) + IFERROR(VALUE(TRIM(SUBSTITUTE(P11,CHAR(160),""))),0))</f>
        <v>4557</v>
      </c>
      <c r="R11" s="179"/>
      <c r="S11" s="179"/>
      <c r="T11" s="181" t="str">
        <f t="shared" ref="T11:T42" si="2">IF(OR(R11="", S11=""), "", IFERROR(VALUE(TRIM(SUBSTITUTE(R11,CHAR(160),""))),0) + IFERROR(VALUE(TRIM(SUBSTITUTE(S11,CHAR(160),""))),0))</f>
        <v/>
      </c>
      <c r="U11" s="178" t="s">
        <v>135</v>
      </c>
      <c r="V11" s="182"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3900</v>
      </c>
      <c r="W11" s="182"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331.5</v>
      </c>
      <c r="X11" s="183">
        <f t="shared" ref="X11:X42" si="3">IF(OR(V11="", W11=""), "", IFERROR(VALUE(TRIM(SUBSTITUTE(V11,CHAR(160),""))),0) + IFERROR(VALUE(TRIM(SUBSTITUTE(W11,CHAR(160),""))),0))</f>
        <v>4231.5</v>
      </c>
      <c r="Y11" s="272"/>
      <c r="Z11" s="184" t="str">
        <f t="shared" ref="Z11:Z42" si="4">IF(B11="","",B11)</f>
        <v>Élagueuse</v>
      </c>
      <c r="AA11" s="185">
        <f t="shared" ref="AA11:AA42" si="5">IF(C11="","",C11)</f>
        <v>1</v>
      </c>
      <c r="AB11" s="175" t="str">
        <f t="shared" ref="AB11:AB42" si="6">IF(D11="","",D11)</f>
        <v>Fer Plus</v>
      </c>
      <c r="AC11" s="175" t="str">
        <f t="shared" ref="AC11:AC42" si="7">IF(E11="","",E11)</f>
        <v>D230115102</v>
      </c>
      <c r="AD11" s="175" t="str">
        <f t="shared" ref="AD11:AD42" si="8">IF(F11="","",F11)</f>
        <v>Soutenir les dessertes forestières</v>
      </c>
      <c r="AE11" s="175" t="str">
        <f t="shared" ref="AE11:AE42" si="9">IF(G11="","",G11)</f>
        <v xml:space="preserve">Pas de marché public </v>
      </c>
      <c r="AF11" s="175" t="str">
        <f t="shared" ref="AF11:AF42" si="10">IF(H11="","",H11)</f>
        <v>Non concerné</v>
      </c>
      <c r="AG11" s="186">
        <f t="shared" ref="AG11:AG42" si="11">IF(I11="","",I11)</f>
        <v>10</v>
      </c>
      <c r="AH11" s="175" t="str">
        <f t="shared" ref="AH11:AH42" si="12">IF(J11="","",J11)</f>
        <v>mètre</v>
      </c>
      <c r="AI11" s="187">
        <f t="shared" ref="AI11:AI42" si="13">IF(K11="","",K11)</f>
        <v>1</v>
      </c>
      <c r="AJ11" s="188">
        <f t="shared" ref="AJ11:AJ42" si="14">IF(L11="","",L11)</f>
        <v>3900</v>
      </c>
      <c r="AK11" s="180">
        <f t="shared" ref="AK11:AK42" si="15">IF(M11="","",M11)</f>
        <v>331.5</v>
      </c>
      <c r="AL11" s="189">
        <f t="shared" ref="AL11:AL42" si="16">IF(OR(AJ11="", AK11=""), "", IFERROR(VALUE(TRIM(SUBSTITUTE(AJ11,CHAR(160),""))),0) + IFERROR(VALUE(TRIM(SUBSTITUTE(AK11,CHAR(160),""))),0))</f>
        <v>4231.5</v>
      </c>
      <c r="AM11" s="190">
        <f t="shared" ref="AM11:AM42" si="17">IF(O11="","",O11)</f>
        <v>4200</v>
      </c>
      <c r="AN11" s="180">
        <f t="shared" ref="AN11:AN42" si="18">IF(P11="","",P11)</f>
        <v>357</v>
      </c>
      <c r="AO11" s="189">
        <f t="shared" ref="AO11:AO42" si="19">IF(OR(AM11="",AN11=""),"",IFERROR(VALUE(TRIM(SUBSTITUTE(AM11,CHAR(160),""))),0)+IFERROR(VALUE(TRIM(SUBSTITUTE(AN11,CHAR(160),""))),0))</f>
        <v>4557</v>
      </c>
      <c r="AP11" s="191" t="str">
        <f t="shared" ref="AP11:AP42" si="20">IF(R11="","",R11)</f>
        <v/>
      </c>
      <c r="AQ11" s="180" t="str">
        <f t="shared" ref="AQ11:AQ42" si="21">IF(S11="","",S11)</f>
        <v/>
      </c>
      <c r="AR11" s="192" t="str">
        <f t="shared" ref="AR11:AR42" si="22">IF(OR(AP11="",AQ11=""),"",IFERROR(VALUE(TRIM(SUBSTITUTE(AP11,CHAR(160),""))),0)+IFERROR(VALUE(TRIM(SUBSTITUTE(AQ11,CHAR(160),""))),0))</f>
        <v/>
      </c>
      <c r="AS11" s="184" t="str">
        <f t="shared" ref="AS11:AS42" si="23">IF(U11="","",U11)</f>
        <v>Devis 1</v>
      </c>
      <c r="AT11" s="175"/>
      <c r="AU11" s="193">
        <f t="shared" ref="AU11:AU42" si="24">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4485</v>
      </c>
      <c r="AV11" s="193">
        <f t="shared" ref="AV11:AV42" si="25">IF(AU11="","",IF( AND(IFERROR(VALUE(TRIM(SUBSTITUTE(AK11,CHAR(160),""))),0)=0,IFERROR(VALUE(TRIM(SUBSTITUTE(AN11,CHAR(160),""))),0)=0,IFERROR(VALUE(TRIM(SUBSTITUTE(AQ11,CHAR(160),""))),0)=0),0,1.15*MIN(IF(IFERROR(VALUE(TRIM(SUBSTITUTE(AK11,CHAR(160),""))),0)=0, 1E+30, IFERROR(VALUE(TRIM(SUBSTITUTE(AK11,CHAR(160),""))),0)),IF(IFERROR(VALUE(TRIM(SUBSTITUTE(AN11,CHAR(160),""))),0)=0, 1E+30, IFERROR(VALUE(TRIM(SUBSTITUTE(AN11,CHAR(160),""))),0)),IF(IFERROR(VALUE(TRIM(SUBSTITUTE(AQ11,CHAR(160),""))),0)=0, 1E+30, IFERROR(VALUE(TRIM(SUBSTITUTE(AQ11,CHAR(160),""))),0))) *IFERROR(VALUE(TRIM(SUBSTITUTE(AA11,CHAR(160),""))),0)))</f>
        <v>381.22499999999997</v>
      </c>
      <c r="AW11" s="193">
        <f t="shared" ref="AW11:AW42" si="26">IF(AU11="","",AU11+AV11)</f>
        <v>4866.2250000000004</v>
      </c>
      <c r="AX11" s="194"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3900</v>
      </c>
      <c r="AY11" s="194" cm="1">
        <f t="array" ref="AY11">IF($AA11="","",IF((IFERROR(_xlfn.IFS(TRIM(SUBSTITUTE($AS11,CHAR(160),""))="Devis 1", IFERROR(VALUE(TRIM(SUBSTITUTE(AK11,CHAR(160),""))),0),TRIM(SUBSTITUTE($AS11,CHAR(160),""))="Devis 2", IFERROR(VALUE(TRIM(SUBSTITUTE(AN11,CHAR(160),""))),0),TRIM(SUBSTITUTE($AS11,CHAR(160),""))="Devis 3", IFERROR(VALUE(TRIM(SUBSTITUTE(AQ11,CHAR(160),""))),0)),0) * IFERROR(VALUE(TRIM(SUBSTITUTE($AA11,CHAR(160),""))),0)) = 0,IF(AX11&lt;&gt;"",0,""),(IFERROR(_xlfn.IFS(TRIM(SUBSTITUTE($AS11,CHAR(160),""))="Devis 1", IFERROR(VALUE(TRIM(SUBSTITUTE(AK11,CHAR(160),""))),0),TRIM(SUBSTITUTE($AS11,CHAR(160),""))="Devis 2", IFERROR(VALUE(TRIM(SUBSTITUTE(AN11,CHAR(160),""))),0),TRIM(SUBSTITUTE($AS11,CHAR(160),""))="Devis 3", IFERROR(VALUE(TRIM(SUBSTITUTE(AQ11,CHAR(160),""))),0)),0) * IFERROR(VALUE(TRIM(SUBSTITUTE($AA11,CHAR(160),""))),0))))</f>
        <v>331.5</v>
      </c>
      <c r="AZ11" s="194"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4231.5</v>
      </c>
      <c r="BA11" s="175"/>
      <c r="BB11" s="195"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289" t="str" cm="1">
        <f t="array" ref="BC11">IF(OR(AZ11="",X11="",AX11="",V11="",AY11="",W11=""),"",_xlfn.IFS((IFERROR(VALUE(TRIM(SUBSTITUTE(AZ11,CHAR(160),""))),0))&gt;(IFERROR(VALUE(TRIM(SUBSTITUTE(X11,CHAR(160),""))),0)),"KO : Le montant retenu TTC est supérieur au montant présenté TTC. Merci de revoir la ligne de dépense ou plafonner son montant.",(IFERROR(VALUE(TRIM(SUBSTITUTE(AX11,CHAR(160),""))),0))&gt;(IFERROR(VALUE(TRIM(SUBSTITUTE(V11,CHAR(160),""))),0)),"Attention : Le montant retenu HT est supérieur au montant HT présenté. Merci de revoir la ligne de dépense,plafonner son montant,ou justifier la reventillation HT/TVA.",(IFERROR(VALUE(TRIM(SUBSTITUTE(AY11,CHAR(160),""))),0))&gt;(IFERROR(VALUE(TRIM(SUBSTITUTE(W11,CHAR(160),""))),0)),"Attention : Le montant TVA retenu est supérieur au montant TVA présenté. Merci de revoir la ligne de dépense,plafonner son montant,ou justifier la reventillation HT/TVA.",(IFERROR(VALUE(TRIM(SUBSTITUTE(X11,CHAR(160),""))),0))=0,"",(IFERROR(VALUE(TRIM(SUBSTITUTE(AZ11,CHAR(160),""))),0))=(IFERROR(VALUE(TRIM(SUBSTITUTE(X11,CHAR(160),""))),0)),"OK",
OR((IFERROR(VALUE(TRIM(SUBSTITUTE(AZ11,CHAR(160),""))),0))=0,(IFERROR(VALUE(TRIM(SUBSTITUTE(AX11,CHAR(160),""))),0))=0),"Attention : montant présenté entièrement écarté",(IFERROR(VALUE(TRIM(SUBSTITUTE(AZ11,CHAR(160),""))),0))&lt;(IFERROR(VALUE(TRIM(SUBSTITUTE(X11,CHAR(160),""))),0)),"Attention : montant présenté partiellement écarté",TRUE,""))</f>
        <v>OK</v>
      </c>
      <c r="BD11" s="193">
        <f t="shared" ref="BD11:BD42" si="27">IF(OR(V11="",AX11=""),"",(IFERROR(VALUE(TRIM(SUBSTITUTE(V11,CHAR(160),""))),0))-(IFERROR(VALUE(TRIM(SUBSTITUTE(AX11,CHAR(160),""))),0)))</f>
        <v>0</v>
      </c>
      <c r="BE11" s="193">
        <f t="shared" ref="BE11:BE42" si="28">IF(OR(W11="",AY11=""),"",(IFERROR(VALUE(TRIM(SUBSTITUTE(W11,CHAR(160),""))),0))-(IFERROR(VALUE(TRIM(SUBSTITUTE(AY11,CHAR(160),""))),0)))</f>
        <v>0</v>
      </c>
      <c r="BF11" s="196">
        <f t="shared" ref="BF11:BF42" si="29">IF(OR(X11="",AZ11=""),"",(IFERROR(VALUE(TRIM(SUBSTITUTE(X11,CHAR(160),""))),0))-(IFERROR(VALUE(TRIM(SUBSTITUTE(AZ11,CHAR(160),""))),0)))</f>
        <v>0</v>
      </c>
    </row>
    <row r="12" spans="1:59" s="1" customFormat="1" ht="64.5" customHeight="1">
      <c r="A12" s="148">
        <v>1</v>
      </c>
      <c r="B12" s="149"/>
      <c r="C12" s="150"/>
      <c r="D12" s="149"/>
      <c r="E12" s="149"/>
      <c r="F12" s="149"/>
      <c r="G12" s="149"/>
      <c r="H12" s="149"/>
      <c r="I12" s="149"/>
      <c r="J12" s="149"/>
      <c r="K12" s="149"/>
      <c r="L12" s="151"/>
      <c r="M12" s="152"/>
      <c r="N12" s="153" t="str">
        <f t="shared" si="0"/>
        <v/>
      </c>
      <c r="O12" s="154"/>
      <c r="P12" s="152"/>
      <c r="Q12" s="153" t="str">
        <f t="shared" si="1"/>
        <v/>
      </c>
      <c r="R12" s="155"/>
      <c r="S12" s="152"/>
      <c r="T12" s="156" t="str">
        <f t="shared" si="2"/>
        <v/>
      </c>
      <c r="U12" s="157"/>
      <c r="V12" s="158"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159"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160" t="str">
        <f t="shared" si="3"/>
        <v/>
      </c>
      <c r="Y12" s="161"/>
      <c r="Z12" s="162" t="str">
        <f t="shared" si="4"/>
        <v/>
      </c>
      <c r="AA12" s="436" t="str">
        <f t="shared" si="5"/>
        <v/>
      </c>
      <c r="AB12" s="162" t="str">
        <f t="shared" si="6"/>
        <v/>
      </c>
      <c r="AC12" s="162" t="str">
        <f t="shared" si="7"/>
        <v/>
      </c>
      <c r="AD12" s="162" t="str">
        <f t="shared" si="8"/>
        <v/>
      </c>
      <c r="AE12" s="162" t="str">
        <f t="shared" si="9"/>
        <v/>
      </c>
      <c r="AF12" s="162" t="str">
        <f t="shared" si="10"/>
        <v/>
      </c>
      <c r="AG12" s="162" t="str">
        <f t="shared" si="11"/>
        <v/>
      </c>
      <c r="AH12" s="162" t="str">
        <f t="shared" si="12"/>
        <v/>
      </c>
      <c r="AI12" s="162" t="str">
        <f t="shared" si="13"/>
        <v/>
      </c>
      <c r="AJ12" s="163" t="str">
        <f t="shared" si="14"/>
        <v/>
      </c>
      <c r="AK12" s="164" t="str">
        <f t="shared" si="15"/>
        <v/>
      </c>
      <c r="AL12" s="153" t="str">
        <f t="shared" si="16"/>
        <v/>
      </c>
      <c r="AM12" s="165" t="str">
        <f t="shared" si="17"/>
        <v/>
      </c>
      <c r="AN12" s="164" t="str">
        <f t="shared" si="18"/>
        <v/>
      </c>
      <c r="AO12" s="153" t="str">
        <f t="shared" si="19"/>
        <v/>
      </c>
      <c r="AP12" s="166" t="str">
        <f t="shared" si="20"/>
        <v/>
      </c>
      <c r="AQ12" s="164" t="str">
        <f t="shared" si="21"/>
        <v/>
      </c>
      <c r="AR12" s="167" t="str">
        <f t="shared" si="22"/>
        <v/>
      </c>
      <c r="AS12" s="162" t="str">
        <f t="shared" si="23"/>
        <v/>
      </c>
      <c r="AT12" s="168"/>
      <c r="AU12" s="169" t="str">
        <f t="shared" si="24"/>
        <v/>
      </c>
      <c r="AV12" s="169" t="str">
        <f t="shared" si="25"/>
        <v/>
      </c>
      <c r="AW12" s="169" t="str">
        <f t="shared" si="26"/>
        <v/>
      </c>
      <c r="AX12" s="170"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170" t="str" cm="1">
        <f t="array" ref="AY12">IF($AA12="","",IF((IFERROR(_xlfn.IFS(TRIM(SUBSTITUTE($AS12,CHAR(160),""))="Devis 1", IFERROR(VALUE(TRIM(SUBSTITUTE(AK12,CHAR(160),""))),0),TRIM(SUBSTITUTE($AS12,CHAR(160),""))="Devis 2", IFERROR(VALUE(TRIM(SUBSTITUTE(AN12,CHAR(160),""))),0),TRIM(SUBSTITUTE($AS12,CHAR(160),""))="Devis 3", IFERROR(VALUE(TRIM(SUBSTITUTE(AQ12,CHAR(160),""))),0)),0) * IFERROR(VALUE(TRIM(SUBSTITUTE($AA12,CHAR(160),""))),0)) = 0,IF(AX12&lt;&gt;"",0,""),(IFERROR(_xlfn.IFS(TRIM(SUBSTITUTE($AS12,CHAR(160),""))="Devis 1", IFERROR(VALUE(TRIM(SUBSTITUTE(AK12,CHAR(160),""))),0),TRIM(SUBSTITUTE($AS12,CHAR(160),""))="Devis 2", IFERROR(VALUE(TRIM(SUBSTITUTE(AN12,CHAR(160),""))),0),TRIM(SUBSTITUTE($AS12,CHAR(160),""))="Devis 3", IFERROR(VALUE(TRIM(SUBSTITUTE(AQ12,CHAR(160),""))),0)),0) * IFERROR(VALUE(TRIM(SUBSTITUTE($AA12,CHAR(160),""))),0))))</f>
        <v/>
      </c>
      <c r="AZ12" s="170"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168"/>
      <c r="BB12" s="171"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171" t="str" cm="1">
        <f t="array" ref="BC12">IF(OR(AZ12="",X12="",AX12="",V12="",AY12="",W12=""),"",_xlfn.IFS((IFERROR(VALUE(TRIM(SUBSTITUTE(AZ12,CHAR(160),""))),0))&gt;(IFERROR(VALUE(TRIM(SUBSTITUTE(X12,CHAR(160),""))),0)),"KO : Le montant retenu TTC est supérieur au montant présenté TTC. Merci de revoir la ligne de dépense ou plafonner son montant.",(IFERROR(VALUE(TRIM(SUBSTITUTE(AX12,CHAR(160),""))),0))&gt;(IFERROR(VALUE(TRIM(SUBSTITUTE(V12,CHAR(160),""))),0)),"Attention : Le montant retenu HT est supérieur au montant HT présenté. Merci de revoir la ligne de dépense,plafonner son montant,ou justifier la reventillation HT/TVA.",(IFERROR(VALUE(TRIM(SUBSTITUTE(AY12,CHAR(160),""))),0))&gt;(IFERROR(VALUE(TRIM(SUBSTITUTE(W12,CHAR(160),""))),0)),"Attention : Le montant TVA retenu est supérieur au montant TVA présenté. Merci de revoir la ligne de dépense,plafonner son montant,ou justifier la reventillation HT/TVA.",(IFERROR(VALUE(TRIM(SUBSTITUTE(X12,CHAR(160),""))),0))=0,"",(IFERROR(VALUE(TRIM(SUBSTITUTE(AZ12,CHAR(160),""))),0))=(IFERROR(VALUE(TRIM(SUBSTITUTE(X12,CHAR(160),""))),0)),"OK",
OR((IFERROR(VALUE(TRIM(SUBSTITUTE(AZ12,CHAR(160),""))),0))=0,(IFERROR(VALUE(TRIM(SUBSTITUTE(AX12,CHAR(160),""))),0))=0),"Attention : montant présenté entièrement écarté",(IFERROR(VALUE(TRIM(SUBSTITUTE(AZ12,CHAR(160),""))),0))&lt;(IFERROR(VALUE(TRIM(SUBSTITUTE(X12,CHAR(160),""))),0)),"Attention : montant présenté partiellement écarté",TRUE,""))</f>
        <v/>
      </c>
      <c r="BD12" s="169" t="str">
        <f t="shared" si="27"/>
        <v/>
      </c>
      <c r="BE12" s="169" t="str">
        <f t="shared" si="28"/>
        <v/>
      </c>
      <c r="BF12" s="172" t="str">
        <f t="shared" si="29"/>
        <v/>
      </c>
      <c r="BG12" s="2"/>
    </row>
    <row r="13" spans="1:59" s="1" customFormat="1" ht="15.95">
      <c r="A13" s="67">
        <v>2</v>
      </c>
      <c r="B13" s="149"/>
      <c r="C13" s="150"/>
      <c r="D13" s="149"/>
      <c r="E13" s="149"/>
      <c r="F13" s="149"/>
      <c r="G13" s="149"/>
      <c r="H13" s="149"/>
      <c r="I13" s="149"/>
      <c r="J13" s="149"/>
      <c r="K13" s="149"/>
      <c r="L13" s="129"/>
      <c r="M13" s="7"/>
      <c r="N13" s="39" t="str">
        <f t="shared" si="0"/>
        <v/>
      </c>
      <c r="O13" s="9"/>
      <c r="P13" s="7"/>
      <c r="Q13" s="39" t="str">
        <f t="shared" si="1"/>
        <v/>
      </c>
      <c r="R13" s="10"/>
      <c r="S13" s="7"/>
      <c r="T13" s="130" t="str">
        <f t="shared" si="2"/>
        <v/>
      </c>
      <c r="U13" s="139"/>
      <c r="V13" s="138"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72"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141" t="str">
        <f t="shared" si="3"/>
        <v/>
      </c>
      <c r="Y13" s="142"/>
      <c r="Z13" s="162" t="str">
        <f t="shared" si="4"/>
        <v/>
      </c>
      <c r="AA13" s="436" t="str">
        <f t="shared" si="5"/>
        <v/>
      </c>
      <c r="AB13" s="162" t="str">
        <f t="shared" si="6"/>
        <v/>
      </c>
      <c r="AC13" s="162" t="str">
        <f t="shared" si="7"/>
        <v/>
      </c>
      <c r="AD13" s="162" t="str">
        <f t="shared" si="8"/>
        <v/>
      </c>
      <c r="AE13" s="162" t="str">
        <f t="shared" si="9"/>
        <v/>
      </c>
      <c r="AF13" s="162" t="str">
        <f t="shared" si="10"/>
        <v/>
      </c>
      <c r="AG13" s="162" t="str">
        <f t="shared" si="11"/>
        <v/>
      </c>
      <c r="AH13" s="162" t="str">
        <f t="shared" si="12"/>
        <v/>
      </c>
      <c r="AI13" s="162" t="str">
        <f t="shared" si="13"/>
        <v/>
      </c>
      <c r="AJ13" s="42" t="str">
        <f t="shared" si="14"/>
        <v/>
      </c>
      <c r="AK13" s="18" t="str">
        <f t="shared" si="15"/>
        <v/>
      </c>
      <c r="AL13" s="39" t="str">
        <f t="shared" si="16"/>
        <v/>
      </c>
      <c r="AM13" s="43" t="str">
        <f t="shared" si="17"/>
        <v/>
      </c>
      <c r="AN13" s="18" t="str">
        <f t="shared" si="18"/>
        <v/>
      </c>
      <c r="AO13" s="39" t="str">
        <f t="shared" si="19"/>
        <v/>
      </c>
      <c r="AP13" s="44" t="str">
        <f t="shared" si="20"/>
        <v/>
      </c>
      <c r="AQ13" s="18" t="str">
        <f t="shared" si="21"/>
        <v/>
      </c>
      <c r="AR13" s="45" t="str">
        <f t="shared" si="22"/>
        <v/>
      </c>
      <c r="AS13" s="41" t="str">
        <f t="shared" si="23"/>
        <v/>
      </c>
      <c r="AT13" s="168"/>
      <c r="AU13" s="46" t="str">
        <f t="shared" si="24"/>
        <v/>
      </c>
      <c r="AV13" s="46" t="str">
        <f t="shared" si="25"/>
        <v/>
      </c>
      <c r="AW13" s="46" t="str">
        <f t="shared" si="26"/>
        <v/>
      </c>
      <c r="AX13" s="73"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73" t="str" cm="1">
        <f t="array" ref="AY13">IF($AA13="","",IF((IFERROR(_xlfn.IFS(TRIM(SUBSTITUTE($AS13,CHAR(160),""))="Devis 1", IFERROR(VALUE(TRIM(SUBSTITUTE(AK13,CHAR(160),""))),0),TRIM(SUBSTITUTE($AS13,CHAR(160),""))="Devis 2", IFERROR(VALUE(TRIM(SUBSTITUTE(AN13,CHAR(160),""))),0),TRIM(SUBSTITUTE($AS13,CHAR(160),""))="Devis 3", IFERROR(VALUE(TRIM(SUBSTITUTE(AQ13,CHAR(160),""))),0)),0) * IFERROR(VALUE(TRIM(SUBSTITUTE($AA13,CHAR(160),""))),0)) = 0,IF(AX13&lt;&gt;"",0,""),(IFERROR(_xlfn.IFS(TRIM(SUBSTITUTE($AS13,CHAR(160),""))="Devis 1", IFERROR(VALUE(TRIM(SUBSTITUTE(AK13,CHAR(160),""))),0),TRIM(SUBSTITUTE($AS13,CHAR(160),""))="Devis 2", IFERROR(VALUE(TRIM(SUBSTITUTE(AN13,CHAR(160),""))),0),TRIM(SUBSTITUTE($AS13,CHAR(160),""))="Devis 3", IFERROR(VALUE(TRIM(SUBSTITUTE(AQ13,CHAR(160),""))),0)),0) * IFERROR(VALUE(TRIM(SUBSTITUTE($AA13,CHAR(160),""))),0))))</f>
        <v/>
      </c>
      <c r="AZ13" s="73"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168"/>
      <c r="BB13" s="13"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71" t="str" cm="1">
        <f t="array" ref="BC13">IF(OR(AZ13="",X13="",AX13="",V13="",AY13="",W13=""),"",_xlfn.IFS((IFERROR(VALUE(TRIM(SUBSTITUTE(AZ13,CHAR(160),""))),0))&gt;(IFERROR(VALUE(TRIM(SUBSTITUTE(X13,CHAR(160),""))),0)),"KO : Le montant retenu TTC est supérieur au montant présenté TTC. Merci de revoir la ligne de dépense ou plafonner son montant.",(IFERROR(VALUE(TRIM(SUBSTITUTE(AX13,CHAR(160),""))),0))&gt;(IFERROR(VALUE(TRIM(SUBSTITUTE(V13,CHAR(160),""))),0)),"Attention : Le montant retenu HT est supérieur au montant HT présenté. Merci de revoir la ligne de dépense,plafonner son montant,ou justifier la reventillation HT/TVA.",(IFERROR(VALUE(TRIM(SUBSTITUTE(AY13,CHAR(160),""))),0))&gt;(IFERROR(VALUE(TRIM(SUBSTITUTE(W13,CHAR(160),""))),0)),"Attention : Le montant TVA retenu est supérieur au montant TVA présenté. Merci de revoir la ligne de dépense,plafonner son montant,ou justifier la reventillation HT/TVA.",(IFERROR(VALUE(TRIM(SUBSTITUTE(X13,CHAR(160),""))),0))=0,"",(IFERROR(VALUE(TRIM(SUBSTITUTE(AZ13,CHAR(160),""))),0))=(IFERROR(VALUE(TRIM(SUBSTITUTE(X13,CHAR(160),""))),0)),"OK",
OR((IFERROR(VALUE(TRIM(SUBSTITUTE(AZ13,CHAR(160),""))),0))=0,(IFERROR(VALUE(TRIM(SUBSTITUTE(AX13,CHAR(160),""))),0))=0),"Attention : montant présenté entièrement écarté",(IFERROR(VALUE(TRIM(SUBSTITUTE(AZ13,CHAR(160),""))),0))&lt;(IFERROR(VALUE(TRIM(SUBSTITUTE(X13,CHAR(160),""))),0)),"Attention : montant présenté partiellement écarté",TRUE,""))</f>
        <v/>
      </c>
      <c r="BD13" s="46" t="str">
        <f t="shared" si="27"/>
        <v/>
      </c>
      <c r="BE13" s="46" t="str">
        <f t="shared" si="28"/>
        <v/>
      </c>
      <c r="BF13" s="19" t="str">
        <f t="shared" si="29"/>
        <v/>
      </c>
      <c r="BG13" s="2"/>
    </row>
    <row r="14" spans="1:59" ht="15.95">
      <c r="A14" s="69">
        <v>3</v>
      </c>
      <c r="B14" s="149"/>
      <c r="C14" s="150"/>
      <c r="D14" s="149"/>
      <c r="E14" s="149"/>
      <c r="F14" s="149"/>
      <c r="G14" s="149"/>
      <c r="H14" s="149"/>
      <c r="I14" s="149"/>
      <c r="J14" s="149"/>
      <c r="K14" s="149"/>
      <c r="L14" s="129"/>
      <c r="M14" s="7"/>
      <c r="N14" s="39" t="str">
        <f t="shared" si="0"/>
        <v/>
      </c>
      <c r="O14" s="9"/>
      <c r="P14" s="7"/>
      <c r="Q14" s="39" t="str">
        <f t="shared" si="1"/>
        <v/>
      </c>
      <c r="R14" s="10"/>
      <c r="S14" s="7"/>
      <c r="T14" s="130" t="str">
        <f t="shared" si="2"/>
        <v/>
      </c>
      <c r="U14" s="139"/>
      <c r="V14" s="138"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72"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141" t="str">
        <f t="shared" si="3"/>
        <v/>
      </c>
      <c r="Y14" s="142"/>
      <c r="Z14" s="162" t="str">
        <f t="shared" si="4"/>
        <v/>
      </c>
      <c r="AA14" s="162" t="str">
        <f t="shared" si="5"/>
        <v/>
      </c>
      <c r="AB14" s="162" t="str">
        <f t="shared" si="6"/>
        <v/>
      </c>
      <c r="AC14" s="162" t="str">
        <f t="shared" si="7"/>
        <v/>
      </c>
      <c r="AD14" s="162" t="str">
        <f t="shared" si="8"/>
        <v/>
      </c>
      <c r="AE14" s="162" t="str">
        <f t="shared" si="9"/>
        <v/>
      </c>
      <c r="AF14" s="162" t="str">
        <f t="shared" si="10"/>
        <v/>
      </c>
      <c r="AG14" s="162" t="str">
        <f t="shared" si="11"/>
        <v/>
      </c>
      <c r="AH14" s="162" t="str">
        <f t="shared" si="12"/>
        <v/>
      </c>
      <c r="AI14" s="162" t="str">
        <f t="shared" si="13"/>
        <v/>
      </c>
      <c r="AJ14" s="42" t="str">
        <f t="shared" si="14"/>
        <v/>
      </c>
      <c r="AK14" s="18" t="str">
        <f t="shared" si="15"/>
        <v/>
      </c>
      <c r="AL14" s="39" t="str">
        <f t="shared" si="16"/>
        <v/>
      </c>
      <c r="AM14" s="43" t="str">
        <f t="shared" si="17"/>
        <v/>
      </c>
      <c r="AN14" s="18" t="str">
        <f t="shared" si="18"/>
        <v/>
      </c>
      <c r="AO14" s="39" t="str">
        <f t="shared" si="19"/>
        <v/>
      </c>
      <c r="AP14" s="44" t="str">
        <f t="shared" si="20"/>
        <v/>
      </c>
      <c r="AQ14" s="18" t="str">
        <f t="shared" si="21"/>
        <v/>
      </c>
      <c r="AR14" s="45" t="str">
        <f t="shared" si="22"/>
        <v/>
      </c>
      <c r="AS14" s="41" t="str">
        <f t="shared" si="23"/>
        <v/>
      </c>
      <c r="AT14" s="168"/>
      <c r="AU14" s="46" t="str">
        <f t="shared" si="24"/>
        <v/>
      </c>
      <c r="AV14" s="46" t="str">
        <f t="shared" si="25"/>
        <v/>
      </c>
      <c r="AW14" s="46" t="str">
        <f t="shared" si="26"/>
        <v/>
      </c>
      <c r="AX14" s="73"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73" t="str" cm="1">
        <f t="array" ref="AY14">IF($AA14="","",IF((IFERROR(_xlfn.IFS(TRIM(SUBSTITUTE($AS14,CHAR(160),""))="Devis 1", IFERROR(VALUE(TRIM(SUBSTITUTE(AK14,CHAR(160),""))),0),TRIM(SUBSTITUTE($AS14,CHAR(160),""))="Devis 2", IFERROR(VALUE(TRIM(SUBSTITUTE(AN14,CHAR(160),""))),0),TRIM(SUBSTITUTE($AS14,CHAR(160),""))="Devis 3", IFERROR(VALUE(TRIM(SUBSTITUTE(AQ14,CHAR(160),""))),0)),0) * IFERROR(VALUE(TRIM(SUBSTITUTE($AA14,CHAR(160),""))),0)) = 0,IF(AX14&lt;&gt;"",0,""),(IFERROR(_xlfn.IFS(TRIM(SUBSTITUTE($AS14,CHAR(160),""))="Devis 1", IFERROR(VALUE(TRIM(SUBSTITUTE(AK14,CHAR(160),""))),0),TRIM(SUBSTITUTE($AS14,CHAR(160),""))="Devis 2", IFERROR(VALUE(TRIM(SUBSTITUTE(AN14,CHAR(160),""))),0),TRIM(SUBSTITUTE($AS14,CHAR(160),""))="Devis 3", IFERROR(VALUE(TRIM(SUBSTITUTE(AQ14,CHAR(160),""))),0)),0) * IFERROR(VALUE(TRIM(SUBSTITUTE($AA14,CHAR(160),""))),0))))</f>
        <v/>
      </c>
      <c r="AZ14" s="73"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168"/>
      <c r="BB14" s="13"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71" t="str" cm="1">
        <f t="array" ref="BC14">IF(OR(AZ14="",X14="",AX14="",V14="",AY14="",W14=""),"",_xlfn.IFS((IFERROR(VALUE(TRIM(SUBSTITUTE(AZ14,CHAR(160),""))),0))&gt;(IFERROR(VALUE(TRIM(SUBSTITUTE(X14,CHAR(160),""))),0)),"KO : Le montant retenu TTC est supérieur au montant présenté TTC. Merci de revoir la ligne de dépense ou plafonner son montant.",(IFERROR(VALUE(TRIM(SUBSTITUTE(AX14,CHAR(160),""))),0))&gt;(IFERROR(VALUE(TRIM(SUBSTITUTE(V14,CHAR(160),""))),0)),"Attention : Le montant retenu HT est supérieur au montant HT présenté. Merci de revoir la ligne de dépense,plafonner son montant,ou justifier la reventillation HT/TVA.",(IFERROR(VALUE(TRIM(SUBSTITUTE(AY14,CHAR(160),""))),0))&gt;(IFERROR(VALUE(TRIM(SUBSTITUTE(W14,CHAR(160),""))),0)),"Attention : Le montant TVA retenu est supérieur au montant TVA présenté. Merci de revoir la ligne de dépense,plafonner son montant,ou justifier la reventillation HT/TVA.",(IFERROR(VALUE(TRIM(SUBSTITUTE(X14,CHAR(160),""))),0))=0,"",(IFERROR(VALUE(TRIM(SUBSTITUTE(AZ14,CHAR(160),""))),0))=(IFERROR(VALUE(TRIM(SUBSTITUTE(X14,CHAR(160),""))),0)),"OK",
OR((IFERROR(VALUE(TRIM(SUBSTITUTE(AZ14,CHAR(160),""))),0))=0,(IFERROR(VALUE(TRIM(SUBSTITUTE(AX14,CHAR(160),""))),0))=0),"Attention : montant présenté entièrement écarté",(IFERROR(VALUE(TRIM(SUBSTITUTE(AZ14,CHAR(160),""))),0))&lt;(IFERROR(VALUE(TRIM(SUBSTITUTE(X14,CHAR(160),""))),0)),"Attention : montant présenté partiellement écarté",TRUE,""))</f>
        <v/>
      </c>
      <c r="BD14" s="46" t="str">
        <f t="shared" si="27"/>
        <v/>
      </c>
      <c r="BE14" s="46" t="str">
        <f t="shared" si="28"/>
        <v/>
      </c>
      <c r="BF14" s="19" t="str">
        <f t="shared" si="29"/>
        <v/>
      </c>
      <c r="BG14" s="48"/>
    </row>
    <row r="15" spans="1:59" ht="15" customHeight="1">
      <c r="A15" s="69">
        <v>4</v>
      </c>
      <c r="B15" s="149"/>
      <c r="C15" s="150"/>
      <c r="D15" s="149"/>
      <c r="E15" s="149"/>
      <c r="F15" s="149"/>
      <c r="G15" s="149"/>
      <c r="H15" s="149"/>
      <c r="I15" s="149"/>
      <c r="J15" s="149"/>
      <c r="K15" s="149"/>
      <c r="L15" s="129"/>
      <c r="M15" s="7"/>
      <c r="N15" s="39" t="str">
        <f t="shared" si="0"/>
        <v/>
      </c>
      <c r="O15" s="9"/>
      <c r="P15" s="7"/>
      <c r="Q15" s="39" t="str">
        <f t="shared" si="1"/>
        <v/>
      </c>
      <c r="R15" s="10"/>
      <c r="S15" s="7"/>
      <c r="T15" s="130" t="str">
        <f t="shared" si="2"/>
        <v/>
      </c>
      <c r="U15" s="139"/>
      <c r="V15" s="138"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72"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141" t="str">
        <f t="shared" si="3"/>
        <v/>
      </c>
      <c r="Y15" s="142"/>
      <c r="Z15" s="162" t="str">
        <f t="shared" si="4"/>
        <v/>
      </c>
      <c r="AA15" s="162" t="str">
        <f t="shared" si="5"/>
        <v/>
      </c>
      <c r="AB15" s="162" t="str">
        <f t="shared" si="6"/>
        <v/>
      </c>
      <c r="AC15" s="162" t="str">
        <f t="shared" si="7"/>
        <v/>
      </c>
      <c r="AD15" s="162" t="str">
        <f t="shared" si="8"/>
        <v/>
      </c>
      <c r="AE15" s="162" t="str">
        <f t="shared" si="9"/>
        <v/>
      </c>
      <c r="AF15" s="162" t="str">
        <f t="shared" si="10"/>
        <v/>
      </c>
      <c r="AG15" s="162" t="str">
        <f t="shared" si="11"/>
        <v/>
      </c>
      <c r="AH15" s="162" t="str">
        <f t="shared" si="12"/>
        <v/>
      </c>
      <c r="AI15" s="162" t="str">
        <f t="shared" si="13"/>
        <v/>
      </c>
      <c r="AJ15" s="42" t="str">
        <f t="shared" si="14"/>
        <v/>
      </c>
      <c r="AK15" s="18" t="str">
        <f t="shared" si="15"/>
        <v/>
      </c>
      <c r="AL15" s="39" t="str">
        <f t="shared" si="16"/>
        <v/>
      </c>
      <c r="AM15" s="43" t="str">
        <f t="shared" si="17"/>
        <v/>
      </c>
      <c r="AN15" s="18" t="str">
        <f t="shared" si="18"/>
        <v/>
      </c>
      <c r="AO15" s="39" t="str">
        <f t="shared" si="19"/>
        <v/>
      </c>
      <c r="AP15" s="44" t="str">
        <f t="shared" si="20"/>
        <v/>
      </c>
      <c r="AQ15" s="18" t="str">
        <f t="shared" si="21"/>
        <v/>
      </c>
      <c r="AR15" s="45" t="str">
        <f t="shared" si="22"/>
        <v/>
      </c>
      <c r="AS15" s="41" t="str">
        <f t="shared" si="23"/>
        <v/>
      </c>
      <c r="AT15" s="168"/>
      <c r="AU15" s="46" t="str">
        <f t="shared" si="24"/>
        <v/>
      </c>
      <c r="AV15" s="46" t="str">
        <f t="shared" si="25"/>
        <v/>
      </c>
      <c r="AW15" s="46" t="str">
        <f t="shared" si="26"/>
        <v/>
      </c>
      <c r="AX15" s="73"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73" t="str" cm="1">
        <f t="array" ref="AY15">IF($AA15="","",IF((IFERROR(_xlfn.IFS(TRIM(SUBSTITUTE($AS15,CHAR(160),""))="Devis 1", IFERROR(VALUE(TRIM(SUBSTITUTE(AK15,CHAR(160),""))),0),TRIM(SUBSTITUTE($AS15,CHAR(160),""))="Devis 2", IFERROR(VALUE(TRIM(SUBSTITUTE(AN15,CHAR(160),""))),0),TRIM(SUBSTITUTE($AS15,CHAR(160),""))="Devis 3", IFERROR(VALUE(TRIM(SUBSTITUTE(AQ15,CHAR(160),""))),0)),0) * IFERROR(VALUE(TRIM(SUBSTITUTE($AA15,CHAR(160),""))),0)) = 0,IF(AX15&lt;&gt;"",0,""),(IFERROR(_xlfn.IFS(TRIM(SUBSTITUTE($AS15,CHAR(160),""))="Devis 1", IFERROR(VALUE(TRIM(SUBSTITUTE(AK15,CHAR(160),""))),0),TRIM(SUBSTITUTE($AS15,CHAR(160),""))="Devis 2", IFERROR(VALUE(TRIM(SUBSTITUTE(AN15,CHAR(160),""))),0),TRIM(SUBSTITUTE($AS15,CHAR(160),""))="Devis 3", IFERROR(VALUE(TRIM(SUBSTITUTE(AQ15,CHAR(160),""))),0)),0) * IFERROR(VALUE(TRIM(SUBSTITUTE($AA15,CHAR(160),""))),0))))</f>
        <v/>
      </c>
      <c r="AZ15" s="73"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47"/>
      <c r="BB15" s="13"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71" t="str" cm="1">
        <f t="array" ref="BC15">IF(OR(AZ15="",X15="",AX15="",V15="",AY15="",W15=""),"",_xlfn.IFS((IFERROR(VALUE(TRIM(SUBSTITUTE(AZ15,CHAR(160),""))),0))&gt;(IFERROR(VALUE(TRIM(SUBSTITUTE(X15,CHAR(160),""))),0)),"KO : Le montant retenu TTC est supérieur au montant présenté TTC. Merci de revoir la ligne de dépense ou plafonner son montant.",(IFERROR(VALUE(TRIM(SUBSTITUTE(AX15,CHAR(160),""))),0))&gt;(IFERROR(VALUE(TRIM(SUBSTITUTE(V15,CHAR(160),""))),0)),"Attention : Le montant retenu HT est supérieur au montant HT présenté. Merci de revoir la ligne de dépense,plafonner son montant,ou justifier la reventillation HT/TVA.",(IFERROR(VALUE(TRIM(SUBSTITUTE(AY15,CHAR(160),""))),0))&gt;(IFERROR(VALUE(TRIM(SUBSTITUTE(W15,CHAR(160),""))),0)),"Attention : Le montant TVA retenu est supérieur au montant TVA présenté. Merci de revoir la ligne de dépense,plafonner son montant,ou justifier la reventillation HT/TVA.",(IFERROR(VALUE(TRIM(SUBSTITUTE(X15,CHAR(160),""))),0))=0,"",(IFERROR(VALUE(TRIM(SUBSTITUTE(AZ15,CHAR(160),""))),0))=(IFERROR(VALUE(TRIM(SUBSTITUTE(X15,CHAR(160),""))),0)),"OK",
OR((IFERROR(VALUE(TRIM(SUBSTITUTE(AZ15,CHAR(160),""))),0))=0,(IFERROR(VALUE(TRIM(SUBSTITUTE(AX15,CHAR(160),""))),0))=0),"Attention : montant présenté entièrement écarté",(IFERROR(VALUE(TRIM(SUBSTITUTE(AZ15,CHAR(160),""))),0))&lt;(IFERROR(VALUE(TRIM(SUBSTITUTE(X15,CHAR(160),""))),0)),"Attention : montant présenté partiellement écarté",TRUE,""))</f>
        <v/>
      </c>
      <c r="BD15" s="46" t="str">
        <f t="shared" si="27"/>
        <v/>
      </c>
      <c r="BE15" s="46" t="str">
        <f t="shared" si="28"/>
        <v/>
      </c>
      <c r="BF15" s="19" t="str">
        <f t="shared" si="29"/>
        <v/>
      </c>
      <c r="BG15" s="48"/>
    </row>
    <row r="16" spans="1:59" ht="15" customHeight="1">
      <c r="A16" s="69">
        <v>5</v>
      </c>
      <c r="B16" s="149"/>
      <c r="C16" s="150"/>
      <c r="D16" s="149"/>
      <c r="E16" s="149"/>
      <c r="F16" s="149"/>
      <c r="G16" s="149"/>
      <c r="H16" s="149"/>
      <c r="I16" s="149"/>
      <c r="J16" s="149"/>
      <c r="K16" s="149"/>
      <c r="L16" s="129"/>
      <c r="M16" s="7"/>
      <c r="N16" s="39" t="str">
        <f t="shared" si="0"/>
        <v/>
      </c>
      <c r="O16" s="9"/>
      <c r="P16" s="7"/>
      <c r="Q16" s="39" t="str">
        <f t="shared" si="1"/>
        <v/>
      </c>
      <c r="R16" s="10"/>
      <c r="S16" s="7"/>
      <c r="T16" s="130" t="str">
        <f t="shared" si="2"/>
        <v/>
      </c>
      <c r="U16" s="139"/>
      <c r="V16" s="138"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72"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141" t="str">
        <f t="shared" si="3"/>
        <v/>
      </c>
      <c r="Y16" s="142"/>
      <c r="Z16" s="162" t="str">
        <f t="shared" si="4"/>
        <v/>
      </c>
      <c r="AA16" s="162" t="str">
        <f t="shared" si="5"/>
        <v/>
      </c>
      <c r="AB16" s="162" t="str">
        <f t="shared" si="6"/>
        <v/>
      </c>
      <c r="AC16" s="162" t="str">
        <f t="shared" si="7"/>
        <v/>
      </c>
      <c r="AD16" s="162" t="str">
        <f t="shared" si="8"/>
        <v/>
      </c>
      <c r="AE16" s="162" t="str">
        <f t="shared" si="9"/>
        <v/>
      </c>
      <c r="AF16" s="162" t="str">
        <f t="shared" si="10"/>
        <v/>
      </c>
      <c r="AG16" s="162" t="str">
        <f t="shared" si="11"/>
        <v/>
      </c>
      <c r="AH16" s="162" t="str">
        <f t="shared" si="12"/>
        <v/>
      </c>
      <c r="AI16" s="162" t="str">
        <f t="shared" si="13"/>
        <v/>
      </c>
      <c r="AJ16" s="42" t="str">
        <f t="shared" si="14"/>
        <v/>
      </c>
      <c r="AK16" s="18" t="str">
        <f t="shared" si="15"/>
        <v/>
      </c>
      <c r="AL16" s="39" t="str">
        <f t="shared" si="16"/>
        <v/>
      </c>
      <c r="AM16" s="43" t="str">
        <f t="shared" si="17"/>
        <v/>
      </c>
      <c r="AN16" s="18" t="str">
        <f t="shared" si="18"/>
        <v/>
      </c>
      <c r="AO16" s="39" t="str">
        <f t="shared" si="19"/>
        <v/>
      </c>
      <c r="AP16" s="44" t="str">
        <f t="shared" si="20"/>
        <v/>
      </c>
      <c r="AQ16" s="18" t="str">
        <f t="shared" si="21"/>
        <v/>
      </c>
      <c r="AR16" s="45" t="str">
        <f t="shared" si="22"/>
        <v/>
      </c>
      <c r="AS16" s="41" t="str">
        <f t="shared" si="23"/>
        <v/>
      </c>
      <c r="AT16" s="168"/>
      <c r="AU16" s="46" t="str">
        <f t="shared" si="24"/>
        <v/>
      </c>
      <c r="AV16" s="46" t="str">
        <f t="shared" si="25"/>
        <v/>
      </c>
      <c r="AW16" s="46" t="str">
        <f t="shared" si="26"/>
        <v/>
      </c>
      <c r="AX16" s="73"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73" t="str" cm="1">
        <f t="array" ref="AY16">IF($AA16="","",IF((IFERROR(_xlfn.IFS(TRIM(SUBSTITUTE($AS16,CHAR(160),""))="Devis 1", IFERROR(VALUE(TRIM(SUBSTITUTE(AK16,CHAR(160),""))),0),TRIM(SUBSTITUTE($AS16,CHAR(160),""))="Devis 2", IFERROR(VALUE(TRIM(SUBSTITUTE(AN16,CHAR(160),""))),0),TRIM(SUBSTITUTE($AS16,CHAR(160),""))="Devis 3", IFERROR(VALUE(TRIM(SUBSTITUTE(AQ16,CHAR(160),""))),0)),0) * IFERROR(VALUE(TRIM(SUBSTITUTE($AA16,CHAR(160),""))),0)) = 0,IF(AX16&lt;&gt;"",0,""),(IFERROR(_xlfn.IFS(TRIM(SUBSTITUTE($AS16,CHAR(160),""))="Devis 1", IFERROR(VALUE(TRIM(SUBSTITUTE(AK16,CHAR(160),""))),0),TRIM(SUBSTITUTE($AS16,CHAR(160),""))="Devis 2", IFERROR(VALUE(TRIM(SUBSTITUTE(AN16,CHAR(160),""))),0),TRIM(SUBSTITUTE($AS16,CHAR(160),""))="Devis 3", IFERROR(VALUE(TRIM(SUBSTITUTE(AQ16,CHAR(160),""))),0)),0) * IFERROR(VALUE(TRIM(SUBSTITUTE($AA16,CHAR(160),""))),0))))</f>
        <v/>
      </c>
      <c r="AZ16" s="73"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47"/>
      <c r="BB16" s="13"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71" t="str" cm="1">
        <f t="array" ref="BC16">IF(OR(AZ16="",X16="",AX16="",V16="",AY16="",W16=""),"",_xlfn.IFS((IFERROR(VALUE(TRIM(SUBSTITUTE(AZ16,CHAR(160),""))),0))&gt;(IFERROR(VALUE(TRIM(SUBSTITUTE(X16,CHAR(160),""))),0)),"KO : Le montant retenu TTC est supérieur au montant présenté TTC. Merci de revoir la ligne de dépense ou plafonner son montant.",(IFERROR(VALUE(TRIM(SUBSTITUTE(AX16,CHAR(160),""))),0))&gt;(IFERROR(VALUE(TRIM(SUBSTITUTE(V16,CHAR(160),""))),0)),"Attention : Le montant retenu HT est supérieur au montant HT présenté. Merci de revoir la ligne de dépense,plafonner son montant,ou justifier la reventillation HT/TVA.",(IFERROR(VALUE(TRIM(SUBSTITUTE(AY16,CHAR(160),""))),0))&gt;(IFERROR(VALUE(TRIM(SUBSTITUTE(W16,CHAR(160),""))),0)),"Attention : Le montant TVA retenu est supérieur au montant TVA présenté. Merci de revoir la ligne de dépense,plafonner son montant,ou justifier la reventillation HT/TVA.",(IFERROR(VALUE(TRIM(SUBSTITUTE(X16,CHAR(160),""))),0))=0,"",(IFERROR(VALUE(TRIM(SUBSTITUTE(AZ16,CHAR(160),""))),0))=(IFERROR(VALUE(TRIM(SUBSTITUTE(X16,CHAR(160),""))),0)),"OK",
OR((IFERROR(VALUE(TRIM(SUBSTITUTE(AZ16,CHAR(160),""))),0))=0,(IFERROR(VALUE(TRIM(SUBSTITUTE(AX16,CHAR(160),""))),0))=0),"Attention : montant présenté entièrement écarté",(IFERROR(VALUE(TRIM(SUBSTITUTE(AZ16,CHAR(160),""))),0))&lt;(IFERROR(VALUE(TRIM(SUBSTITUTE(X16,CHAR(160),""))),0)),"Attention : montant présenté partiellement écarté",TRUE,""))</f>
        <v/>
      </c>
      <c r="BD16" s="46" t="str">
        <f t="shared" si="27"/>
        <v/>
      </c>
      <c r="BE16" s="46" t="str">
        <f t="shared" si="28"/>
        <v/>
      </c>
      <c r="BF16" s="19" t="str">
        <f t="shared" si="29"/>
        <v/>
      </c>
      <c r="BG16" s="48"/>
    </row>
    <row r="17" spans="1:59" ht="15" customHeight="1">
      <c r="A17" s="69">
        <v>6</v>
      </c>
      <c r="B17" s="149"/>
      <c r="C17" s="150"/>
      <c r="D17" s="149"/>
      <c r="E17" s="149"/>
      <c r="F17" s="149"/>
      <c r="G17" s="149"/>
      <c r="H17" s="149"/>
      <c r="I17" s="149"/>
      <c r="J17" s="149"/>
      <c r="K17" s="149"/>
      <c r="L17" s="129"/>
      <c r="M17" s="7"/>
      <c r="N17" s="39" t="str">
        <f t="shared" si="0"/>
        <v/>
      </c>
      <c r="O17" s="9"/>
      <c r="P17" s="7"/>
      <c r="Q17" s="39" t="str">
        <f t="shared" si="1"/>
        <v/>
      </c>
      <c r="R17" s="10"/>
      <c r="S17" s="7"/>
      <c r="T17" s="130" t="str">
        <f t="shared" si="2"/>
        <v/>
      </c>
      <c r="U17" s="139"/>
      <c r="V17" s="138"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72"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141" t="str">
        <f t="shared" si="3"/>
        <v/>
      </c>
      <c r="Y17" s="142"/>
      <c r="Z17" s="162" t="str">
        <f t="shared" si="4"/>
        <v/>
      </c>
      <c r="AA17" s="162" t="str">
        <f t="shared" si="5"/>
        <v/>
      </c>
      <c r="AB17" s="162" t="str">
        <f t="shared" si="6"/>
        <v/>
      </c>
      <c r="AC17" s="162" t="str">
        <f t="shared" si="7"/>
        <v/>
      </c>
      <c r="AD17" s="162" t="str">
        <f t="shared" si="8"/>
        <v/>
      </c>
      <c r="AE17" s="162" t="str">
        <f t="shared" si="9"/>
        <v/>
      </c>
      <c r="AF17" s="162" t="str">
        <f t="shared" si="10"/>
        <v/>
      </c>
      <c r="AG17" s="162" t="str">
        <f t="shared" si="11"/>
        <v/>
      </c>
      <c r="AH17" s="162" t="str">
        <f t="shared" si="12"/>
        <v/>
      </c>
      <c r="AI17" s="162" t="str">
        <f t="shared" si="13"/>
        <v/>
      </c>
      <c r="AJ17" s="42" t="str">
        <f t="shared" si="14"/>
        <v/>
      </c>
      <c r="AK17" s="18" t="str">
        <f t="shared" si="15"/>
        <v/>
      </c>
      <c r="AL17" s="39" t="str">
        <f t="shared" si="16"/>
        <v/>
      </c>
      <c r="AM17" s="43" t="str">
        <f t="shared" si="17"/>
        <v/>
      </c>
      <c r="AN17" s="18" t="str">
        <f t="shared" si="18"/>
        <v/>
      </c>
      <c r="AO17" s="39" t="str">
        <f t="shared" si="19"/>
        <v/>
      </c>
      <c r="AP17" s="44" t="str">
        <f t="shared" si="20"/>
        <v/>
      </c>
      <c r="AQ17" s="18" t="str">
        <f t="shared" si="21"/>
        <v/>
      </c>
      <c r="AR17" s="45" t="str">
        <f t="shared" si="22"/>
        <v/>
      </c>
      <c r="AS17" s="41" t="str">
        <f t="shared" si="23"/>
        <v/>
      </c>
      <c r="AT17" s="168"/>
      <c r="AU17" s="46" t="str">
        <f t="shared" si="24"/>
        <v/>
      </c>
      <c r="AV17" s="46" t="str">
        <f t="shared" si="25"/>
        <v/>
      </c>
      <c r="AW17" s="46" t="str">
        <f t="shared" si="26"/>
        <v/>
      </c>
      <c r="AX17" s="73"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73" t="str" cm="1">
        <f t="array" ref="AY17">IF($AA17="","",IF((IFERROR(_xlfn.IFS(TRIM(SUBSTITUTE($AS17,CHAR(160),""))="Devis 1", IFERROR(VALUE(TRIM(SUBSTITUTE(AK17,CHAR(160),""))),0),TRIM(SUBSTITUTE($AS17,CHAR(160),""))="Devis 2", IFERROR(VALUE(TRIM(SUBSTITUTE(AN17,CHAR(160),""))),0),TRIM(SUBSTITUTE($AS17,CHAR(160),""))="Devis 3", IFERROR(VALUE(TRIM(SUBSTITUTE(AQ17,CHAR(160),""))),0)),0) * IFERROR(VALUE(TRIM(SUBSTITUTE($AA17,CHAR(160),""))),0)) = 0,IF(AX17&lt;&gt;"",0,""),(IFERROR(_xlfn.IFS(TRIM(SUBSTITUTE($AS17,CHAR(160),""))="Devis 1", IFERROR(VALUE(TRIM(SUBSTITUTE(AK17,CHAR(160),""))),0),TRIM(SUBSTITUTE($AS17,CHAR(160),""))="Devis 2", IFERROR(VALUE(TRIM(SUBSTITUTE(AN17,CHAR(160),""))),0),TRIM(SUBSTITUTE($AS17,CHAR(160),""))="Devis 3", IFERROR(VALUE(TRIM(SUBSTITUTE(AQ17,CHAR(160),""))),0)),0) * IFERROR(VALUE(TRIM(SUBSTITUTE($AA17,CHAR(160),""))),0))))</f>
        <v/>
      </c>
      <c r="AZ17" s="73"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47"/>
      <c r="BB17" s="13"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71" t="str" cm="1">
        <f t="array" ref="BC17">IF(OR(AZ17="",X17="",AX17="",V17="",AY17="",W17=""),"",_xlfn.IFS((IFERROR(VALUE(TRIM(SUBSTITUTE(AZ17,CHAR(160),""))),0))&gt;(IFERROR(VALUE(TRIM(SUBSTITUTE(X17,CHAR(160),""))),0)),"KO : Le montant retenu TTC est supérieur au montant présenté TTC. Merci de revoir la ligne de dépense ou plafonner son montant.",(IFERROR(VALUE(TRIM(SUBSTITUTE(AX17,CHAR(160),""))),0))&gt;(IFERROR(VALUE(TRIM(SUBSTITUTE(V17,CHAR(160),""))),0)),"Attention : Le montant retenu HT est supérieur au montant HT présenté. Merci de revoir la ligne de dépense,plafonner son montant,ou justifier la reventillation HT/TVA.",(IFERROR(VALUE(TRIM(SUBSTITUTE(AY17,CHAR(160),""))),0))&gt;(IFERROR(VALUE(TRIM(SUBSTITUTE(W17,CHAR(160),""))),0)),"Attention : Le montant TVA retenu est supérieur au montant TVA présenté. Merci de revoir la ligne de dépense,plafonner son montant,ou justifier la reventillation HT/TVA.",(IFERROR(VALUE(TRIM(SUBSTITUTE(X17,CHAR(160),""))),0))=0,"",(IFERROR(VALUE(TRIM(SUBSTITUTE(AZ17,CHAR(160),""))),0))=(IFERROR(VALUE(TRIM(SUBSTITUTE(X17,CHAR(160),""))),0)),"OK",
OR((IFERROR(VALUE(TRIM(SUBSTITUTE(AZ17,CHAR(160),""))),0))=0,(IFERROR(VALUE(TRIM(SUBSTITUTE(AX17,CHAR(160),""))),0))=0),"Attention : montant présenté entièrement écarté",(IFERROR(VALUE(TRIM(SUBSTITUTE(AZ17,CHAR(160),""))),0))&lt;(IFERROR(VALUE(TRIM(SUBSTITUTE(X17,CHAR(160),""))),0)),"Attention : montant présenté partiellement écarté",TRUE,""))</f>
        <v/>
      </c>
      <c r="BD17" s="46" t="str">
        <f t="shared" si="27"/>
        <v/>
      </c>
      <c r="BE17" s="46" t="str">
        <f t="shared" si="28"/>
        <v/>
      </c>
      <c r="BF17" s="19" t="str">
        <f t="shared" si="29"/>
        <v/>
      </c>
      <c r="BG17" s="48"/>
    </row>
    <row r="18" spans="1:59" ht="15" customHeight="1">
      <c r="A18" s="69">
        <v>7</v>
      </c>
      <c r="B18" s="263"/>
      <c r="C18" s="265"/>
      <c r="D18" s="263"/>
      <c r="E18" s="263"/>
      <c r="F18" s="149"/>
      <c r="G18" s="149"/>
      <c r="H18" s="149"/>
      <c r="I18" s="263"/>
      <c r="J18" s="263"/>
      <c r="K18" s="263"/>
      <c r="L18" s="129"/>
      <c r="M18" s="7"/>
      <c r="N18" s="39" t="str">
        <f t="shared" si="0"/>
        <v/>
      </c>
      <c r="O18" s="9"/>
      <c r="P18" s="7"/>
      <c r="Q18" s="39" t="str">
        <f t="shared" si="1"/>
        <v/>
      </c>
      <c r="R18" s="10"/>
      <c r="S18" s="7"/>
      <c r="T18" s="130" t="str">
        <f t="shared" si="2"/>
        <v/>
      </c>
      <c r="U18" s="139"/>
      <c r="V18" s="138"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72"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141" t="str">
        <f t="shared" si="3"/>
        <v/>
      </c>
      <c r="Y18" s="142"/>
      <c r="Z18" s="162" t="str">
        <f t="shared" si="4"/>
        <v/>
      </c>
      <c r="AA18" s="162" t="str">
        <f t="shared" si="5"/>
        <v/>
      </c>
      <c r="AB18" s="162" t="str">
        <f t="shared" si="6"/>
        <v/>
      </c>
      <c r="AC18" s="162" t="str">
        <f t="shared" si="7"/>
        <v/>
      </c>
      <c r="AD18" s="162" t="str">
        <f t="shared" si="8"/>
        <v/>
      </c>
      <c r="AE18" s="162" t="str">
        <f t="shared" si="9"/>
        <v/>
      </c>
      <c r="AF18" s="162" t="str">
        <f t="shared" si="10"/>
        <v/>
      </c>
      <c r="AG18" s="162" t="str">
        <f t="shared" si="11"/>
        <v/>
      </c>
      <c r="AH18" s="162" t="str">
        <f t="shared" si="12"/>
        <v/>
      </c>
      <c r="AI18" s="162" t="str">
        <f t="shared" si="13"/>
        <v/>
      </c>
      <c r="AJ18" s="42" t="str">
        <f t="shared" si="14"/>
        <v/>
      </c>
      <c r="AK18" s="18" t="str">
        <f t="shared" si="15"/>
        <v/>
      </c>
      <c r="AL18" s="39" t="str">
        <f t="shared" si="16"/>
        <v/>
      </c>
      <c r="AM18" s="43" t="str">
        <f t="shared" si="17"/>
        <v/>
      </c>
      <c r="AN18" s="18" t="str">
        <f t="shared" si="18"/>
        <v/>
      </c>
      <c r="AO18" s="39" t="str">
        <f t="shared" si="19"/>
        <v/>
      </c>
      <c r="AP18" s="44" t="str">
        <f t="shared" si="20"/>
        <v/>
      </c>
      <c r="AQ18" s="18" t="str">
        <f t="shared" si="21"/>
        <v/>
      </c>
      <c r="AR18" s="45" t="str">
        <f t="shared" si="22"/>
        <v/>
      </c>
      <c r="AS18" s="41" t="str">
        <f t="shared" si="23"/>
        <v/>
      </c>
      <c r="AT18" s="168"/>
      <c r="AU18" s="46" t="str">
        <f t="shared" si="24"/>
        <v/>
      </c>
      <c r="AV18" s="46" t="str">
        <f t="shared" si="25"/>
        <v/>
      </c>
      <c r="AW18" s="46" t="str">
        <f t="shared" si="26"/>
        <v/>
      </c>
      <c r="AX18" s="73"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73" t="str" cm="1">
        <f t="array" ref="AY18">IF($AA18="","",IF((IFERROR(_xlfn.IFS(TRIM(SUBSTITUTE($AS18,CHAR(160),""))="Devis 1", IFERROR(VALUE(TRIM(SUBSTITUTE(AK18,CHAR(160),""))),0),TRIM(SUBSTITUTE($AS18,CHAR(160),""))="Devis 2", IFERROR(VALUE(TRIM(SUBSTITUTE(AN18,CHAR(160),""))),0),TRIM(SUBSTITUTE($AS18,CHAR(160),""))="Devis 3", IFERROR(VALUE(TRIM(SUBSTITUTE(AQ18,CHAR(160),""))),0)),0) * IFERROR(VALUE(TRIM(SUBSTITUTE($AA18,CHAR(160),""))),0)) = 0,IF(AX18&lt;&gt;"",0,""),(IFERROR(_xlfn.IFS(TRIM(SUBSTITUTE($AS18,CHAR(160),""))="Devis 1", IFERROR(VALUE(TRIM(SUBSTITUTE(AK18,CHAR(160),""))),0),TRIM(SUBSTITUTE($AS18,CHAR(160),""))="Devis 2", IFERROR(VALUE(TRIM(SUBSTITUTE(AN18,CHAR(160),""))),0),TRIM(SUBSTITUTE($AS18,CHAR(160),""))="Devis 3", IFERROR(VALUE(TRIM(SUBSTITUTE(AQ18,CHAR(160),""))),0)),0) * IFERROR(VALUE(TRIM(SUBSTITUTE($AA18,CHAR(160),""))),0))))</f>
        <v/>
      </c>
      <c r="AZ18" s="73"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47"/>
      <c r="BB18" s="13"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71" t="str" cm="1">
        <f t="array" ref="BC18">IF(OR(AZ18="",X18="",AX18="",V18="",AY18="",W18=""),"",_xlfn.IFS((IFERROR(VALUE(TRIM(SUBSTITUTE(AZ18,CHAR(160),""))),0))&gt;(IFERROR(VALUE(TRIM(SUBSTITUTE(X18,CHAR(160),""))),0)),"KO : Le montant retenu TTC est supérieur au montant présenté TTC. Merci de revoir la ligne de dépense ou plafonner son montant.",(IFERROR(VALUE(TRIM(SUBSTITUTE(AX18,CHAR(160),""))),0))&gt;(IFERROR(VALUE(TRIM(SUBSTITUTE(V18,CHAR(160),""))),0)),"Attention : Le montant retenu HT est supérieur au montant HT présenté. Merci de revoir la ligne de dépense,plafonner son montant,ou justifier la reventillation HT/TVA.",(IFERROR(VALUE(TRIM(SUBSTITUTE(AY18,CHAR(160),""))),0))&gt;(IFERROR(VALUE(TRIM(SUBSTITUTE(W18,CHAR(160),""))),0)),"Attention : Le montant TVA retenu est supérieur au montant TVA présenté. Merci de revoir la ligne de dépense,plafonner son montant,ou justifier la reventillation HT/TVA.",(IFERROR(VALUE(TRIM(SUBSTITUTE(X18,CHAR(160),""))),0))=0,"",(IFERROR(VALUE(TRIM(SUBSTITUTE(AZ18,CHAR(160),""))),0))=(IFERROR(VALUE(TRIM(SUBSTITUTE(X18,CHAR(160),""))),0)),"OK",
OR((IFERROR(VALUE(TRIM(SUBSTITUTE(AZ18,CHAR(160),""))),0))=0,(IFERROR(VALUE(TRIM(SUBSTITUTE(AX18,CHAR(160),""))),0))=0),"Attention : montant présenté entièrement écarté",(IFERROR(VALUE(TRIM(SUBSTITUTE(AZ18,CHAR(160),""))),0))&lt;(IFERROR(VALUE(TRIM(SUBSTITUTE(X18,CHAR(160),""))),0)),"Attention : montant présenté partiellement écarté",TRUE,""))</f>
        <v/>
      </c>
      <c r="BD18" s="46" t="str">
        <f t="shared" si="27"/>
        <v/>
      </c>
      <c r="BE18" s="46" t="str">
        <f t="shared" si="28"/>
        <v/>
      </c>
      <c r="BF18" s="19" t="str">
        <f t="shared" si="29"/>
        <v/>
      </c>
      <c r="BG18" s="48"/>
    </row>
    <row r="19" spans="1:59" ht="15" customHeight="1">
      <c r="A19" s="69">
        <v>8</v>
      </c>
      <c r="B19" s="263"/>
      <c r="C19" s="265"/>
      <c r="D19" s="263"/>
      <c r="E19" s="263"/>
      <c r="F19" s="149"/>
      <c r="G19" s="149"/>
      <c r="H19" s="149"/>
      <c r="I19" s="263"/>
      <c r="J19" s="263"/>
      <c r="K19" s="263"/>
      <c r="L19" s="129"/>
      <c r="M19" s="7"/>
      <c r="N19" s="39" t="str">
        <f t="shared" si="0"/>
        <v/>
      </c>
      <c r="O19" s="9"/>
      <c r="P19" s="7"/>
      <c r="Q19" s="39" t="str">
        <f t="shared" si="1"/>
        <v/>
      </c>
      <c r="R19" s="10"/>
      <c r="S19" s="7"/>
      <c r="T19" s="130" t="str">
        <f t="shared" si="2"/>
        <v/>
      </c>
      <c r="U19" s="139"/>
      <c r="V19" s="138"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72"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141" t="str">
        <f t="shared" si="3"/>
        <v/>
      </c>
      <c r="Y19" s="142"/>
      <c r="Z19" s="162" t="str">
        <f t="shared" si="4"/>
        <v/>
      </c>
      <c r="AA19" s="162" t="str">
        <f t="shared" si="5"/>
        <v/>
      </c>
      <c r="AB19" s="162" t="str">
        <f t="shared" si="6"/>
        <v/>
      </c>
      <c r="AC19" s="162" t="str">
        <f t="shared" si="7"/>
        <v/>
      </c>
      <c r="AD19" s="162" t="str">
        <f t="shared" si="8"/>
        <v/>
      </c>
      <c r="AE19" s="162" t="str">
        <f t="shared" si="9"/>
        <v/>
      </c>
      <c r="AF19" s="162" t="str">
        <f t="shared" si="10"/>
        <v/>
      </c>
      <c r="AG19" s="162" t="str">
        <f t="shared" si="11"/>
        <v/>
      </c>
      <c r="AH19" s="162" t="str">
        <f t="shared" si="12"/>
        <v/>
      </c>
      <c r="AI19" s="162" t="str">
        <f t="shared" si="13"/>
        <v/>
      </c>
      <c r="AJ19" s="42" t="str">
        <f t="shared" si="14"/>
        <v/>
      </c>
      <c r="AK19" s="18" t="str">
        <f t="shared" si="15"/>
        <v/>
      </c>
      <c r="AL19" s="39" t="str">
        <f t="shared" si="16"/>
        <v/>
      </c>
      <c r="AM19" s="43" t="str">
        <f t="shared" si="17"/>
        <v/>
      </c>
      <c r="AN19" s="18" t="str">
        <f t="shared" si="18"/>
        <v/>
      </c>
      <c r="AO19" s="39" t="str">
        <f t="shared" si="19"/>
        <v/>
      </c>
      <c r="AP19" s="44" t="str">
        <f t="shared" si="20"/>
        <v/>
      </c>
      <c r="AQ19" s="18" t="str">
        <f t="shared" si="21"/>
        <v/>
      </c>
      <c r="AR19" s="45" t="str">
        <f t="shared" si="22"/>
        <v/>
      </c>
      <c r="AS19" s="41" t="str">
        <f t="shared" si="23"/>
        <v/>
      </c>
      <c r="AT19" s="168"/>
      <c r="AU19" s="46" t="str">
        <f t="shared" si="24"/>
        <v/>
      </c>
      <c r="AV19" s="46" t="str">
        <f t="shared" si="25"/>
        <v/>
      </c>
      <c r="AW19" s="46" t="str">
        <f t="shared" si="26"/>
        <v/>
      </c>
      <c r="AX19" s="73"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73" t="str" cm="1">
        <f t="array" ref="AY19">IF($AA19="","",IF((IFERROR(_xlfn.IFS(TRIM(SUBSTITUTE($AS19,CHAR(160),""))="Devis 1", IFERROR(VALUE(TRIM(SUBSTITUTE(AK19,CHAR(160),""))),0),TRIM(SUBSTITUTE($AS19,CHAR(160),""))="Devis 2", IFERROR(VALUE(TRIM(SUBSTITUTE(AN19,CHAR(160),""))),0),TRIM(SUBSTITUTE($AS19,CHAR(160),""))="Devis 3", IFERROR(VALUE(TRIM(SUBSTITUTE(AQ19,CHAR(160),""))),0)),0) * IFERROR(VALUE(TRIM(SUBSTITUTE($AA19,CHAR(160),""))),0)) = 0,IF(AX19&lt;&gt;"",0,""),(IFERROR(_xlfn.IFS(TRIM(SUBSTITUTE($AS19,CHAR(160),""))="Devis 1", IFERROR(VALUE(TRIM(SUBSTITUTE(AK19,CHAR(160),""))),0),TRIM(SUBSTITUTE($AS19,CHAR(160),""))="Devis 2", IFERROR(VALUE(TRIM(SUBSTITUTE(AN19,CHAR(160),""))),0),TRIM(SUBSTITUTE($AS19,CHAR(160),""))="Devis 3", IFERROR(VALUE(TRIM(SUBSTITUTE(AQ19,CHAR(160),""))),0)),0) * IFERROR(VALUE(TRIM(SUBSTITUTE($AA19,CHAR(160),""))),0))))</f>
        <v/>
      </c>
      <c r="AZ19" s="73"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47"/>
      <c r="BB19" s="13"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71" t="str" cm="1">
        <f t="array" ref="BC19">IF(OR(AZ19="",X19="",AX19="",V19="",AY19="",W19=""),"",_xlfn.IFS((IFERROR(VALUE(TRIM(SUBSTITUTE(AZ19,CHAR(160),""))),0))&gt;(IFERROR(VALUE(TRIM(SUBSTITUTE(X19,CHAR(160),""))),0)),"KO : Le montant retenu TTC est supérieur au montant présenté TTC. Merci de revoir la ligne de dépense ou plafonner son montant.",(IFERROR(VALUE(TRIM(SUBSTITUTE(AX19,CHAR(160),""))),0))&gt;(IFERROR(VALUE(TRIM(SUBSTITUTE(V19,CHAR(160),""))),0)),"Attention : Le montant retenu HT est supérieur au montant HT présenté. Merci de revoir la ligne de dépense,plafonner son montant,ou justifier la reventillation HT/TVA.",(IFERROR(VALUE(TRIM(SUBSTITUTE(AY19,CHAR(160),""))),0))&gt;(IFERROR(VALUE(TRIM(SUBSTITUTE(W19,CHAR(160),""))),0)),"Attention : Le montant TVA retenu est supérieur au montant TVA présenté. Merci de revoir la ligne de dépense,plafonner son montant,ou justifier la reventillation HT/TVA.",(IFERROR(VALUE(TRIM(SUBSTITUTE(X19,CHAR(160),""))),0))=0,"",(IFERROR(VALUE(TRIM(SUBSTITUTE(AZ19,CHAR(160),""))),0))=(IFERROR(VALUE(TRIM(SUBSTITUTE(X19,CHAR(160),""))),0)),"OK",
OR((IFERROR(VALUE(TRIM(SUBSTITUTE(AZ19,CHAR(160),""))),0))=0,(IFERROR(VALUE(TRIM(SUBSTITUTE(AX19,CHAR(160),""))),0))=0),"Attention : montant présenté entièrement écarté",(IFERROR(VALUE(TRIM(SUBSTITUTE(AZ19,CHAR(160),""))),0))&lt;(IFERROR(VALUE(TRIM(SUBSTITUTE(X19,CHAR(160),""))),0)),"Attention : montant présenté partiellement écarté",TRUE,""))</f>
        <v/>
      </c>
      <c r="BD19" s="46" t="str">
        <f t="shared" si="27"/>
        <v/>
      </c>
      <c r="BE19" s="46" t="str">
        <f t="shared" si="28"/>
        <v/>
      </c>
      <c r="BF19" s="19" t="str">
        <f t="shared" si="29"/>
        <v/>
      </c>
      <c r="BG19" s="48"/>
    </row>
    <row r="20" spans="1:59" ht="15" customHeight="1">
      <c r="A20" s="69">
        <v>9</v>
      </c>
      <c r="B20" s="263"/>
      <c r="C20" s="265"/>
      <c r="D20" s="263"/>
      <c r="E20" s="263"/>
      <c r="F20" s="149"/>
      <c r="G20" s="149"/>
      <c r="H20" s="149"/>
      <c r="I20" s="263"/>
      <c r="J20" s="263"/>
      <c r="K20" s="263"/>
      <c r="L20" s="129"/>
      <c r="M20" s="7"/>
      <c r="N20" s="39" t="str">
        <f t="shared" si="0"/>
        <v/>
      </c>
      <c r="O20" s="9"/>
      <c r="P20" s="7"/>
      <c r="Q20" s="39" t="str">
        <f t="shared" si="1"/>
        <v/>
      </c>
      <c r="R20" s="10"/>
      <c r="S20" s="7"/>
      <c r="T20" s="130" t="str">
        <f t="shared" si="2"/>
        <v/>
      </c>
      <c r="U20" s="139"/>
      <c r="V20" s="138"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72"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141" t="str">
        <f t="shared" si="3"/>
        <v/>
      </c>
      <c r="Y20" s="142"/>
      <c r="Z20" s="162" t="str">
        <f t="shared" si="4"/>
        <v/>
      </c>
      <c r="AA20" s="162" t="str">
        <f t="shared" si="5"/>
        <v/>
      </c>
      <c r="AB20" s="162" t="str">
        <f t="shared" si="6"/>
        <v/>
      </c>
      <c r="AC20" s="162" t="str">
        <f t="shared" si="7"/>
        <v/>
      </c>
      <c r="AD20" s="162" t="str">
        <f t="shared" si="8"/>
        <v/>
      </c>
      <c r="AE20" s="162" t="str">
        <f t="shared" si="9"/>
        <v/>
      </c>
      <c r="AF20" s="162" t="str">
        <f t="shared" si="10"/>
        <v/>
      </c>
      <c r="AG20" s="162" t="str">
        <f t="shared" si="11"/>
        <v/>
      </c>
      <c r="AH20" s="162" t="str">
        <f t="shared" si="12"/>
        <v/>
      </c>
      <c r="AI20" s="162" t="str">
        <f t="shared" si="13"/>
        <v/>
      </c>
      <c r="AJ20" s="42" t="str">
        <f t="shared" si="14"/>
        <v/>
      </c>
      <c r="AK20" s="18" t="str">
        <f t="shared" si="15"/>
        <v/>
      </c>
      <c r="AL20" s="39" t="str">
        <f t="shared" si="16"/>
        <v/>
      </c>
      <c r="AM20" s="43" t="str">
        <f t="shared" si="17"/>
        <v/>
      </c>
      <c r="AN20" s="18" t="str">
        <f t="shared" si="18"/>
        <v/>
      </c>
      <c r="AO20" s="39" t="str">
        <f t="shared" si="19"/>
        <v/>
      </c>
      <c r="AP20" s="44" t="str">
        <f t="shared" si="20"/>
        <v/>
      </c>
      <c r="AQ20" s="18" t="str">
        <f t="shared" si="21"/>
        <v/>
      </c>
      <c r="AR20" s="45" t="str">
        <f t="shared" si="22"/>
        <v/>
      </c>
      <c r="AS20" s="41" t="str">
        <f t="shared" si="23"/>
        <v/>
      </c>
      <c r="AT20" s="168"/>
      <c r="AU20" s="46" t="str">
        <f t="shared" si="24"/>
        <v/>
      </c>
      <c r="AV20" s="46" t="str">
        <f t="shared" si="25"/>
        <v/>
      </c>
      <c r="AW20" s="46" t="str">
        <f t="shared" si="26"/>
        <v/>
      </c>
      <c r="AX20" s="73"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73" t="str" cm="1">
        <f t="array" ref="AY20">IF($AA20="","",IF((IFERROR(_xlfn.IFS(TRIM(SUBSTITUTE($AS20,CHAR(160),""))="Devis 1", IFERROR(VALUE(TRIM(SUBSTITUTE(AK20,CHAR(160),""))),0),TRIM(SUBSTITUTE($AS20,CHAR(160),""))="Devis 2", IFERROR(VALUE(TRIM(SUBSTITUTE(AN20,CHAR(160),""))),0),TRIM(SUBSTITUTE($AS20,CHAR(160),""))="Devis 3", IFERROR(VALUE(TRIM(SUBSTITUTE(AQ20,CHAR(160),""))),0)),0) * IFERROR(VALUE(TRIM(SUBSTITUTE($AA20,CHAR(160),""))),0)) = 0,IF(AX20&lt;&gt;"",0,""),(IFERROR(_xlfn.IFS(TRIM(SUBSTITUTE($AS20,CHAR(160),""))="Devis 1", IFERROR(VALUE(TRIM(SUBSTITUTE(AK20,CHAR(160),""))),0),TRIM(SUBSTITUTE($AS20,CHAR(160),""))="Devis 2", IFERROR(VALUE(TRIM(SUBSTITUTE(AN20,CHAR(160),""))),0),TRIM(SUBSTITUTE($AS20,CHAR(160),""))="Devis 3", IFERROR(VALUE(TRIM(SUBSTITUTE(AQ20,CHAR(160),""))),0)),0) * IFERROR(VALUE(TRIM(SUBSTITUTE($AA20,CHAR(160),""))),0))))</f>
        <v/>
      </c>
      <c r="AZ20" s="73"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47"/>
      <c r="BB20" s="13"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71" t="str" cm="1">
        <f t="array" ref="BC20">IF(OR(AZ20="",X20="",AX20="",V20="",AY20="",W20=""),"",_xlfn.IFS((IFERROR(VALUE(TRIM(SUBSTITUTE(AZ20,CHAR(160),""))),0))&gt;(IFERROR(VALUE(TRIM(SUBSTITUTE(X20,CHAR(160),""))),0)),"KO : Le montant retenu TTC est supérieur au montant présenté TTC. Merci de revoir la ligne de dépense ou plafonner son montant.",(IFERROR(VALUE(TRIM(SUBSTITUTE(AX20,CHAR(160),""))),0))&gt;(IFERROR(VALUE(TRIM(SUBSTITUTE(V20,CHAR(160),""))),0)),"Attention : Le montant retenu HT est supérieur au montant HT présenté. Merci de revoir la ligne de dépense,plafonner son montant,ou justifier la reventillation HT/TVA.",(IFERROR(VALUE(TRIM(SUBSTITUTE(AY20,CHAR(160),""))),0))&gt;(IFERROR(VALUE(TRIM(SUBSTITUTE(W20,CHAR(160),""))),0)),"Attention : Le montant TVA retenu est supérieur au montant TVA présenté. Merci de revoir la ligne de dépense,plafonner son montant,ou justifier la reventillation HT/TVA.",(IFERROR(VALUE(TRIM(SUBSTITUTE(X20,CHAR(160),""))),0))=0,"",(IFERROR(VALUE(TRIM(SUBSTITUTE(AZ20,CHAR(160),""))),0))=(IFERROR(VALUE(TRIM(SUBSTITUTE(X20,CHAR(160),""))),0)),"OK",
OR((IFERROR(VALUE(TRIM(SUBSTITUTE(AZ20,CHAR(160),""))),0))=0,(IFERROR(VALUE(TRIM(SUBSTITUTE(AX20,CHAR(160),""))),0))=0),"Attention : montant présenté entièrement écarté",(IFERROR(VALUE(TRIM(SUBSTITUTE(AZ20,CHAR(160),""))),0))&lt;(IFERROR(VALUE(TRIM(SUBSTITUTE(X20,CHAR(160),""))),0)),"Attention : montant présenté partiellement écarté",TRUE,""))</f>
        <v/>
      </c>
      <c r="BD20" s="46" t="str">
        <f t="shared" si="27"/>
        <v/>
      </c>
      <c r="BE20" s="46" t="str">
        <f t="shared" si="28"/>
        <v/>
      </c>
      <c r="BF20" s="19" t="str">
        <f t="shared" si="29"/>
        <v/>
      </c>
      <c r="BG20" s="48"/>
    </row>
    <row r="21" spans="1:59" ht="15" customHeight="1">
      <c r="A21" s="69">
        <v>10</v>
      </c>
      <c r="B21" s="263"/>
      <c r="C21" s="265"/>
      <c r="D21" s="263"/>
      <c r="E21" s="263"/>
      <c r="F21" s="149"/>
      <c r="G21" s="149"/>
      <c r="H21" s="149"/>
      <c r="I21" s="263"/>
      <c r="J21" s="263"/>
      <c r="K21" s="263"/>
      <c r="L21" s="129"/>
      <c r="M21" s="7"/>
      <c r="N21" s="39" t="str">
        <f t="shared" si="0"/>
        <v/>
      </c>
      <c r="O21" s="9"/>
      <c r="P21" s="7"/>
      <c r="Q21" s="39" t="str">
        <f t="shared" si="1"/>
        <v/>
      </c>
      <c r="R21" s="10"/>
      <c r="S21" s="7"/>
      <c r="T21" s="130" t="str">
        <f t="shared" si="2"/>
        <v/>
      </c>
      <c r="U21" s="139"/>
      <c r="V21" s="138"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72"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141" t="str">
        <f t="shared" si="3"/>
        <v/>
      </c>
      <c r="Y21" s="142"/>
      <c r="Z21" s="162" t="str">
        <f t="shared" si="4"/>
        <v/>
      </c>
      <c r="AA21" s="162" t="str">
        <f t="shared" si="5"/>
        <v/>
      </c>
      <c r="AB21" s="162" t="str">
        <f t="shared" si="6"/>
        <v/>
      </c>
      <c r="AC21" s="162" t="str">
        <f t="shared" si="7"/>
        <v/>
      </c>
      <c r="AD21" s="162" t="str">
        <f t="shared" si="8"/>
        <v/>
      </c>
      <c r="AE21" s="162" t="str">
        <f t="shared" si="9"/>
        <v/>
      </c>
      <c r="AF21" s="162" t="str">
        <f t="shared" si="10"/>
        <v/>
      </c>
      <c r="AG21" s="162" t="str">
        <f t="shared" si="11"/>
        <v/>
      </c>
      <c r="AH21" s="162" t="str">
        <f t="shared" si="12"/>
        <v/>
      </c>
      <c r="AI21" s="162" t="str">
        <f t="shared" si="13"/>
        <v/>
      </c>
      <c r="AJ21" s="42" t="str">
        <f t="shared" si="14"/>
        <v/>
      </c>
      <c r="AK21" s="18" t="str">
        <f t="shared" si="15"/>
        <v/>
      </c>
      <c r="AL21" s="39" t="str">
        <f t="shared" si="16"/>
        <v/>
      </c>
      <c r="AM21" s="43" t="str">
        <f t="shared" si="17"/>
        <v/>
      </c>
      <c r="AN21" s="18" t="str">
        <f t="shared" si="18"/>
        <v/>
      </c>
      <c r="AO21" s="39" t="str">
        <f t="shared" si="19"/>
        <v/>
      </c>
      <c r="AP21" s="44" t="str">
        <f t="shared" si="20"/>
        <v/>
      </c>
      <c r="AQ21" s="18" t="str">
        <f t="shared" si="21"/>
        <v/>
      </c>
      <c r="AR21" s="45" t="str">
        <f t="shared" si="22"/>
        <v/>
      </c>
      <c r="AS21" s="41" t="str">
        <f t="shared" si="23"/>
        <v/>
      </c>
      <c r="AT21" s="168"/>
      <c r="AU21" s="46" t="str">
        <f t="shared" si="24"/>
        <v/>
      </c>
      <c r="AV21" s="46" t="str">
        <f t="shared" si="25"/>
        <v/>
      </c>
      <c r="AW21" s="46" t="str">
        <f t="shared" si="26"/>
        <v/>
      </c>
      <c r="AX21" s="73"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73" t="str" cm="1">
        <f t="array" ref="AY21">IF($AA21="","",IF((IFERROR(_xlfn.IFS(TRIM(SUBSTITUTE($AS21,CHAR(160),""))="Devis 1", IFERROR(VALUE(TRIM(SUBSTITUTE(AK21,CHAR(160),""))),0),TRIM(SUBSTITUTE($AS21,CHAR(160),""))="Devis 2", IFERROR(VALUE(TRIM(SUBSTITUTE(AN21,CHAR(160),""))),0),TRIM(SUBSTITUTE($AS21,CHAR(160),""))="Devis 3", IFERROR(VALUE(TRIM(SUBSTITUTE(AQ21,CHAR(160),""))),0)),0) * IFERROR(VALUE(TRIM(SUBSTITUTE($AA21,CHAR(160),""))),0)) = 0,IF(AX21&lt;&gt;"",0,""),(IFERROR(_xlfn.IFS(TRIM(SUBSTITUTE($AS21,CHAR(160),""))="Devis 1", IFERROR(VALUE(TRIM(SUBSTITUTE(AK21,CHAR(160),""))),0),TRIM(SUBSTITUTE($AS21,CHAR(160),""))="Devis 2", IFERROR(VALUE(TRIM(SUBSTITUTE(AN21,CHAR(160),""))),0),TRIM(SUBSTITUTE($AS21,CHAR(160),""))="Devis 3", IFERROR(VALUE(TRIM(SUBSTITUTE(AQ21,CHAR(160),""))),0)),0) * IFERROR(VALUE(TRIM(SUBSTITUTE($AA21,CHAR(160),""))),0))))</f>
        <v/>
      </c>
      <c r="AZ21" s="73"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47"/>
      <c r="BB21" s="13"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71" t="str" cm="1">
        <f t="array" ref="BC21">IF(OR(AZ21="",X21="",AX21="",V21="",AY21="",W21=""),"",_xlfn.IFS((IFERROR(VALUE(TRIM(SUBSTITUTE(AZ21,CHAR(160),""))),0))&gt;(IFERROR(VALUE(TRIM(SUBSTITUTE(X21,CHAR(160),""))),0)),"KO : Le montant retenu TTC est supérieur au montant présenté TTC. Merci de revoir la ligne de dépense ou plafonner son montant.",(IFERROR(VALUE(TRIM(SUBSTITUTE(AX21,CHAR(160),""))),0))&gt;(IFERROR(VALUE(TRIM(SUBSTITUTE(V21,CHAR(160),""))),0)),"Attention : Le montant retenu HT est supérieur au montant HT présenté. Merci de revoir la ligne de dépense,plafonner son montant,ou justifier la reventillation HT/TVA.",(IFERROR(VALUE(TRIM(SUBSTITUTE(AY21,CHAR(160),""))),0))&gt;(IFERROR(VALUE(TRIM(SUBSTITUTE(W21,CHAR(160),""))),0)),"Attention : Le montant TVA retenu est supérieur au montant TVA présenté. Merci de revoir la ligne de dépense,plafonner son montant,ou justifier la reventillation HT/TVA.",(IFERROR(VALUE(TRIM(SUBSTITUTE(X21,CHAR(160),""))),0))=0,"",(IFERROR(VALUE(TRIM(SUBSTITUTE(AZ21,CHAR(160),""))),0))=(IFERROR(VALUE(TRIM(SUBSTITUTE(X21,CHAR(160),""))),0)),"OK",
OR((IFERROR(VALUE(TRIM(SUBSTITUTE(AZ21,CHAR(160),""))),0))=0,(IFERROR(VALUE(TRIM(SUBSTITUTE(AX21,CHAR(160),""))),0))=0),"Attention : montant présenté entièrement écarté",(IFERROR(VALUE(TRIM(SUBSTITUTE(AZ21,CHAR(160),""))),0))&lt;(IFERROR(VALUE(TRIM(SUBSTITUTE(X21,CHAR(160),""))),0)),"Attention : montant présenté partiellement écarté",TRUE,""))</f>
        <v/>
      </c>
      <c r="BD21" s="46" t="str">
        <f t="shared" si="27"/>
        <v/>
      </c>
      <c r="BE21" s="46" t="str">
        <f t="shared" si="28"/>
        <v/>
      </c>
      <c r="BF21" s="19" t="str">
        <f t="shared" si="29"/>
        <v/>
      </c>
      <c r="BG21" s="48"/>
    </row>
    <row r="22" spans="1:59" ht="15" customHeight="1">
      <c r="A22" s="69">
        <v>11</v>
      </c>
      <c r="B22" s="263"/>
      <c r="C22" s="265"/>
      <c r="D22" s="263"/>
      <c r="E22" s="263"/>
      <c r="F22" s="149"/>
      <c r="G22" s="149"/>
      <c r="H22" s="149"/>
      <c r="I22" s="263"/>
      <c r="J22" s="263"/>
      <c r="K22" s="263"/>
      <c r="L22" s="129"/>
      <c r="M22" s="7"/>
      <c r="N22" s="39" t="str">
        <f t="shared" si="0"/>
        <v/>
      </c>
      <c r="O22" s="9"/>
      <c r="P22" s="7"/>
      <c r="Q22" s="39" t="str">
        <f t="shared" si="1"/>
        <v/>
      </c>
      <c r="R22" s="10"/>
      <c r="S22" s="7"/>
      <c r="T22" s="130" t="str">
        <f t="shared" si="2"/>
        <v/>
      </c>
      <c r="U22" s="139"/>
      <c r="V22" s="138"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72"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141" t="str">
        <f t="shared" si="3"/>
        <v/>
      </c>
      <c r="Y22" s="142"/>
      <c r="Z22" s="162" t="str">
        <f t="shared" si="4"/>
        <v/>
      </c>
      <c r="AA22" s="162" t="str">
        <f t="shared" si="5"/>
        <v/>
      </c>
      <c r="AB22" s="162" t="str">
        <f t="shared" si="6"/>
        <v/>
      </c>
      <c r="AC22" s="162" t="str">
        <f t="shared" si="7"/>
        <v/>
      </c>
      <c r="AD22" s="162" t="str">
        <f t="shared" si="8"/>
        <v/>
      </c>
      <c r="AE22" s="162" t="str">
        <f t="shared" si="9"/>
        <v/>
      </c>
      <c r="AF22" s="162" t="str">
        <f t="shared" si="10"/>
        <v/>
      </c>
      <c r="AG22" s="162" t="str">
        <f t="shared" si="11"/>
        <v/>
      </c>
      <c r="AH22" s="162" t="str">
        <f t="shared" si="12"/>
        <v/>
      </c>
      <c r="AI22" s="162" t="str">
        <f t="shared" si="13"/>
        <v/>
      </c>
      <c r="AJ22" s="42" t="str">
        <f t="shared" si="14"/>
        <v/>
      </c>
      <c r="AK22" s="18" t="str">
        <f t="shared" si="15"/>
        <v/>
      </c>
      <c r="AL22" s="39" t="str">
        <f t="shared" si="16"/>
        <v/>
      </c>
      <c r="AM22" s="43" t="str">
        <f t="shared" si="17"/>
        <v/>
      </c>
      <c r="AN22" s="18" t="str">
        <f t="shared" si="18"/>
        <v/>
      </c>
      <c r="AO22" s="39" t="str">
        <f t="shared" si="19"/>
        <v/>
      </c>
      <c r="AP22" s="44" t="str">
        <f t="shared" si="20"/>
        <v/>
      </c>
      <c r="AQ22" s="18" t="str">
        <f t="shared" si="21"/>
        <v/>
      </c>
      <c r="AR22" s="45" t="str">
        <f t="shared" si="22"/>
        <v/>
      </c>
      <c r="AS22" s="41" t="str">
        <f t="shared" si="23"/>
        <v/>
      </c>
      <c r="AT22" s="168"/>
      <c r="AU22" s="46" t="str">
        <f t="shared" si="24"/>
        <v/>
      </c>
      <c r="AV22" s="46" t="str">
        <f t="shared" si="25"/>
        <v/>
      </c>
      <c r="AW22" s="46" t="str">
        <f t="shared" si="26"/>
        <v/>
      </c>
      <c r="AX22" s="73"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73" t="str" cm="1">
        <f t="array" ref="AY22">IF($AA22="","",IF((IFERROR(_xlfn.IFS(TRIM(SUBSTITUTE($AS22,CHAR(160),""))="Devis 1", IFERROR(VALUE(TRIM(SUBSTITUTE(AK22,CHAR(160),""))),0),TRIM(SUBSTITUTE($AS22,CHAR(160),""))="Devis 2", IFERROR(VALUE(TRIM(SUBSTITUTE(AN22,CHAR(160),""))),0),TRIM(SUBSTITUTE($AS22,CHAR(160),""))="Devis 3", IFERROR(VALUE(TRIM(SUBSTITUTE(AQ22,CHAR(160),""))),0)),0) * IFERROR(VALUE(TRIM(SUBSTITUTE($AA22,CHAR(160),""))),0)) = 0,IF(AX22&lt;&gt;"",0,""),(IFERROR(_xlfn.IFS(TRIM(SUBSTITUTE($AS22,CHAR(160),""))="Devis 1", IFERROR(VALUE(TRIM(SUBSTITUTE(AK22,CHAR(160),""))),0),TRIM(SUBSTITUTE($AS22,CHAR(160),""))="Devis 2", IFERROR(VALUE(TRIM(SUBSTITUTE(AN22,CHAR(160),""))),0),TRIM(SUBSTITUTE($AS22,CHAR(160),""))="Devis 3", IFERROR(VALUE(TRIM(SUBSTITUTE(AQ22,CHAR(160),""))),0)),0) * IFERROR(VALUE(TRIM(SUBSTITUTE($AA22,CHAR(160),""))),0))))</f>
        <v/>
      </c>
      <c r="AZ22" s="73"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47"/>
      <c r="BB22" s="13"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71" t="str" cm="1">
        <f t="array" ref="BC22">IF(OR(AZ22="",X22="",AX22="",V22="",AY22="",W22=""),"",_xlfn.IFS((IFERROR(VALUE(TRIM(SUBSTITUTE(AZ22,CHAR(160),""))),0))&gt;(IFERROR(VALUE(TRIM(SUBSTITUTE(X22,CHAR(160),""))),0)),"KO : Le montant retenu TTC est supérieur au montant présenté TTC. Merci de revoir la ligne de dépense ou plafonner son montant.",(IFERROR(VALUE(TRIM(SUBSTITUTE(AX22,CHAR(160),""))),0))&gt;(IFERROR(VALUE(TRIM(SUBSTITUTE(V22,CHAR(160),""))),0)),"Attention : Le montant retenu HT est supérieur au montant HT présenté. Merci de revoir la ligne de dépense,plafonner son montant,ou justifier la reventillation HT/TVA.",(IFERROR(VALUE(TRIM(SUBSTITUTE(AY22,CHAR(160),""))),0))&gt;(IFERROR(VALUE(TRIM(SUBSTITUTE(W22,CHAR(160),""))),0)),"Attention : Le montant TVA retenu est supérieur au montant TVA présenté. Merci de revoir la ligne de dépense,plafonner son montant,ou justifier la reventillation HT/TVA.",(IFERROR(VALUE(TRIM(SUBSTITUTE(X22,CHAR(160),""))),0))=0,"",(IFERROR(VALUE(TRIM(SUBSTITUTE(AZ22,CHAR(160),""))),0))=(IFERROR(VALUE(TRIM(SUBSTITUTE(X22,CHAR(160),""))),0)),"OK",
OR((IFERROR(VALUE(TRIM(SUBSTITUTE(AZ22,CHAR(160),""))),0))=0,(IFERROR(VALUE(TRIM(SUBSTITUTE(AX22,CHAR(160),""))),0))=0),"Attention : montant présenté entièrement écarté",(IFERROR(VALUE(TRIM(SUBSTITUTE(AZ22,CHAR(160),""))),0))&lt;(IFERROR(VALUE(TRIM(SUBSTITUTE(X22,CHAR(160),""))),0)),"Attention : montant présenté partiellement écarté",TRUE,""))</f>
        <v/>
      </c>
      <c r="BD22" s="46" t="str">
        <f t="shared" si="27"/>
        <v/>
      </c>
      <c r="BE22" s="46" t="str">
        <f t="shared" si="28"/>
        <v/>
      </c>
      <c r="BF22" s="19" t="str">
        <f t="shared" si="29"/>
        <v/>
      </c>
      <c r="BG22" s="48"/>
    </row>
    <row r="23" spans="1:59" ht="15" customHeight="1">
      <c r="A23" s="69">
        <v>12</v>
      </c>
      <c r="B23" s="263"/>
      <c r="C23" s="265"/>
      <c r="D23" s="263"/>
      <c r="E23" s="263"/>
      <c r="F23" s="149"/>
      <c r="G23" s="149"/>
      <c r="H23" s="149"/>
      <c r="I23" s="263"/>
      <c r="J23" s="263"/>
      <c r="K23" s="263"/>
      <c r="L23" s="129"/>
      <c r="M23" s="7"/>
      <c r="N23" s="39" t="str">
        <f t="shared" si="0"/>
        <v/>
      </c>
      <c r="O23" s="9"/>
      <c r="P23" s="7"/>
      <c r="Q23" s="39" t="str">
        <f t="shared" si="1"/>
        <v/>
      </c>
      <c r="R23" s="10"/>
      <c r="S23" s="7"/>
      <c r="T23" s="130" t="str">
        <f t="shared" si="2"/>
        <v/>
      </c>
      <c r="U23" s="139"/>
      <c r="V23" s="138"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72"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141" t="str">
        <f t="shared" si="3"/>
        <v/>
      </c>
      <c r="Y23" s="142"/>
      <c r="Z23" s="162" t="str">
        <f t="shared" si="4"/>
        <v/>
      </c>
      <c r="AA23" s="162" t="str">
        <f t="shared" si="5"/>
        <v/>
      </c>
      <c r="AB23" s="162" t="str">
        <f t="shared" si="6"/>
        <v/>
      </c>
      <c r="AC23" s="162" t="str">
        <f t="shared" si="7"/>
        <v/>
      </c>
      <c r="AD23" s="162" t="str">
        <f t="shared" si="8"/>
        <v/>
      </c>
      <c r="AE23" s="162" t="str">
        <f t="shared" si="9"/>
        <v/>
      </c>
      <c r="AF23" s="162" t="str">
        <f t="shared" si="10"/>
        <v/>
      </c>
      <c r="AG23" s="162" t="str">
        <f t="shared" si="11"/>
        <v/>
      </c>
      <c r="AH23" s="162" t="str">
        <f t="shared" si="12"/>
        <v/>
      </c>
      <c r="AI23" s="162" t="str">
        <f t="shared" si="13"/>
        <v/>
      </c>
      <c r="AJ23" s="42" t="str">
        <f t="shared" si="14"/>
        <v/>
      </c>
      <c r="AK23" s="18" t="str">
        <f t="shared" si="15"/>
        <v/>
      </c>
      <c r="AL23" s="39" t="str">
        <f t="shared" si="16"/>
        <v/>
      </c>
      <c r="AM23" s="43" t="str">
        <f t="shared" si="17"/>
        <v/>
      </c>
      <c r="AN23" s="18" t="str">
        <f t="shared" si="18"/>
        <v/>
      </c>
      <c r="AO23" s="39" t="str">
        <f t="shared" si="19"/>
        <v/>
      </c>
      <c r="AP23" s="44" t="str">
        <f t="shared" si="20"/>
        <v/>
      </c>
      <c r="AQ23" s="18" t="str">
        <f t="shared" si="21"/>
        <v/>
      </c>
      <c r="AR23" s="45" t="str">
        <f t="shared" si="22"/>
        <v/>
      </c>
      <c r="AS23" s="41" t="str">
        <f t="shared" si="23"/>
        <v/>
      </c>
      <c r="AT23" s="168"/>
      <c r="AU23" s="46" t="str">
        <f t="shared" si="24"/>
        <v/>
      </c>
      <c r="AV23" s="46" t="str">
        <f t="shared" si="25"/>
        <v/>
      </c>
      <c r="AW23" s="46" t="str">
        <f t="shared" si="26"/>
        <v/>
      </c>
      <c r="AX23" s="73"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73" t="str" cm="1">
        <f t="array" ref="AY23">IF($AA23="","",IF((IFERROR(_xlfn.IFS(TRIM(SUBSTITUTE($AS23,CHAR(160),""))="Devis 1", IFERROR(VALUE(TRIM(SUBSTITUTE(AK23,CHAR(160),""))),0),TRIM(SUBSTITUTE($AS23,CHAR(160),""))="Devis 2", IFERROR(VALUE(TRIM(SUBSTITUTE(AN23,CHAR(160),""))),0),TRIM(SUBSTITUTE($AS23,CHAR(160),""))="Devis 3", IFERROR(VALUE(TRIM(SUBSTITUTE(AQ23,CHAR(160),""))),0)),0) * IFERROR(VALUE(TRIM(SUBSTITUTE($AA23,CHAR(160),""))),0)) = 0,IF(AX23&lt;&gt;"",0,""),(IFERROR(_xlfn.IFS(TRIM(SUBSTITUTE($AS23,CHAR(160),""))="Devis 1", IFERROR(VALUE(TRIM(SUBSTITUTE(AK23,CHAR(160),""))),0),TRIM(SUBSTITUTE($AS23,CHAR(160),""))="Devis 2", IFERROR(VALUE(TRIM(SUBSTITUTE(AN23,CHAR(160),""))),0),TRIM(SUBSTITUTE($AS23,CHAR(160),""))="Devis 3", IFERROR(VALUE(TRIM(SUBSTITUTE(AQ23,CHAR(160),""))),0)),0) * IFERROR(VALUE(TRIM(SUBSTITUTE($AA23,CHAR(160),""))),0))))</f>
        <v/>
      </c>
      <c r="AZ23" s="73"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47"/>
      <c r="BB23" s="13"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71" t="str" cm="1">
        <f t="array" ref="BC23">IF(OR(AZ23="",X23="",AX23="",V23="",AY23="",W23=""),"",_xlfn.IFS((IFERROR(VALUE(TRIM(SUBSTITUTE(AZ23,CHAR(160),""))),0))&gt;(IFERROR(VALUE(TRIM(SUBSTITUTE(X23,CHAR(160),""))),0)),"KO : Le montant retenu TTC est supérieur au montant présenté TTC. Merci de revoir la ligne de dépense ou plafonner son montant.",(IFERROR(VALUE(TRIM(SUBSTITUTE(AX23,CHAR(160),""))),0))&gt;(IFERROR(VALUE(TRIM(SUBSTITUTE(V23,CHAR(160),""))),0)),"Attention : Le montant retenu HT est supérieur au montant HT présenté. Merci de revoir la ligne de dépense,plafonner son montant,ou justifier la reventillation HT/TVA.",(IFERROR(VALUE(TRIM(SUBSTITUTE(AY23,CHAR(160),""))),0))&gt;(IFERROR(VALUE(TRIM(SUBSTITUTE(W23,CHAR(160),""))),0)),"Attention : Le montant TVA retenu est supérieur au montant TVA présenté. Merci de revoir la ligne de dépense,plafonner son montant,ou justifier la reventillation HT/TVA.",(IFERROR(VALUE(TRIM(SUBSTITUTE(X23,CHAR(160),""))),0))=0,"",(IFERROR(VALUE(TRIM(SUBSTITUTE(AZ23,CHAR(160),""))),0))=(IFERROR(VALUE(TRIM(SUBSTITUTE(X23,CHAR(160),""))),0)),"OK",
OR((IFERROR(VALUE(TRIM(SUBSTITUTE(AZ23,CHAR(160),""))),0))=0,(IFERROR(VALUE(TRIM(SUBSTITUTE(AX23,CHAR(160),""))),0))=0),"Attention : montant présenté entièrement écarté",(IFERROR(VALUE(TRIM(SUBSTITUTE(AZ23,CHAR(160),""))),0))&lt;(IFERROR(VALUE(TRIM(SUBSTITUTE(X23,CHAR(160),""))),0)),"Attention : montant présenté partiellement écarté",TRUE,""))</f>
        <v/>
      </c>
      <c r="BD23" s="46" t="str">
        <f t="shared" si="27"/>
        <v/>
      </c>
      <c r="BE23" s="46" t="str">
        <f t="shared" si="28"/>
        <v/>
      </c>
      <c r="BF23" s="19" t="str">
        <f t="shared" si="29"/>
        <v/>
      </c>
      <c r="BG23" s="48"/>
    </row>
    <row r="24" spans="1:59" ht="15" customHeight="1">
      <c r="A24" s="69">
        <v>13</v>
      </c>
      <c r="B24" s="263"/>
      <c r="C24" s="265"/>
      <c r="D24" s="263"/>
      <c r="E24" s="263"/>
      <c r="F24" s="149"/>
      <c r="G24" s="149"/>
      <c r="H24" s="149"/>
      <c r="I24" s="263"/>
      <c r="J24" s="263"/>
      <c r="K24" s="263"/>
      <c r="L24" s="129"/>
      <c r="M24" s="7"/>
      <c r="N24" s="39" t="str">
        <f t="shared" si="0"/>
        <v/>
      </c>
      <c r="O24" s="9"/>
      <c r="P24" s="7"/>
      <c r="Q24" s="39" t="str">
        <f t="shared" si="1"/>
        <v/>
      </c>
      <c r="R24" s="10"/>
      <c r="S24" s="7"/>
      <c r="T24" s="130" t="str">
        <f t="shared" si="2"/>
        <v/>
      </c>
      <c r="U24" s="139"/>
      <c r="V24" s="138"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72"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141" t="str">
        <f t="shared" si="3"/>
        <v/>
      </c>
      <c r="Y24" s="142"/>
      <c r="Z24" s="162" t="str">
        <f t="shared" si="4"/>
        <v/>
      </c>
      <c r="AA24" s="162" t="str">
        <f t="shared" si="5"/>
        <v/>
      </c>
      <c r="AB24" s="162" t="str">
        <f t="shared" si="6"/>
        <v/>
      </c>
      <c r="AC24" s="162" t="str">
        <f t="shared" si="7"/>
        <v/>
      </c>
      <c r="AD24" s="162" t="str">
        <f t="shared" si="8"/>
        <v/>
      </c>
      <c r="AE24" s="162" t="str">
        <f t="shared" si="9"/>
        <v/>
      </c>
      <c r="AF24" s="162" t="str">
        <f t="shared" si="10"/>
        <v/>
      </c>
      <c r="AG24" s="162" t="str">
        <f t="shared" si="11"/>
        <v/>
      </c>
      <c r="AH24" s="162" t="str">
        <f t="shared" si="12"/>
        <v/>
      </c>
      <c r="AI24" s="162" t="str">
        <f t="shared" si="13"/>
        <v/>
      </c>
      <c r="AJ24" s="42" t="str">
        <f t="shared" si="14"/>
        <v/>
      </c>
      <c r="AK24" s="18" t="str">
        <f t="shared" si="15"/>
        <v/>
      </c>
      <c r="AL24" s="39" t="str">
        <f t="shared" si="16"/>
        <v/>
      </c>
      <c r="AM24" s="43" t="str">
        <f t="shared" si="17"/>
        <v/>
      </c>
      <c r="AN24" s="18" t="str">
        <f t="shared" si="18"/>
        <v/>
      </c>
      <c r="AO24" s="39" t="str">
        <f t="shared" si="19"/>
        <v/>
      </c>
      <c r="AP24" s="44" t="str">
        <f t="shared" si="20"/>
        <v/>
      </c>
      <c r="AQ24" s="18" t="str">
        <f t="shared" si="21"/>
        <v/>
      </c>
      <c r="AR24" s="45" t="str">
        <f t="shared" si="22"/>
        <v/>
      </c>
      <c r="AS24" s="41" t="str">
        <f t="shared" si="23"/>
        <v/>
      </c>
      <c r="AT24" s="168"/>
      <c r="AU24" s="46" t="str">
        <f t="shared" si="24"/>
        <v/>
      </c>
      <c r="AV24" s="46" t="str">
        <f t="shared" si="25"/>
        <v/>
      </c>
      <c r="AW24" s="46" t="str">
        <f t="shared" si="26"/>
        <v/>
      </c>
      <c r="AX24" s="73"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73" t="str" cm="1">
        <f t="array" ref="AY24">IF($AA24="","",IF((IFERROR(_xlfn.IFS(TRIM(SUBSTITUTE($AS24,CHAR(160),""))="Devis 1", IFERROR(VALUE(TRIM(SUBSTITUTE(AK24,CHAR(160),""))),0),TRIM(SUBSTITUTE($AS24,CHAR(160),""))="Devis 2", IFERROR(VALUE(TRIM(SUBSTITUTE(AN24,CHAR(160),""))),0),TRIM(SUBSTITUTE($AS24,CHAR(160),""))="Devis 3", IFERROR(VALUE(TRIM(SUBSTITUTE(AQ24,CHAR(160),""))),0)),0) * IFERROR(VALUE(TRIM(SUBSTITUTE($AA24,CHAR(160),""))),0)) = 0,IF(AX24&lt;&gt;"",0,""),(IFERROR(_xlfn.IFS(TRIM(SUBSTITUTE($AS24,CHAR(160),""))="Devis 1", IFERROR(VALUE(TRIM(SUBSTITUTE(AK24,CHAR(160),""))),0),TRIM(SUBSTITUTE($AS24,CHAR(160),""))="Devis 2", IFERROR(VALUE(TRIM(SUBSTITUTE(AN24,CHAR(160),""))),0),TRIM(SUBSTITUTE($AS24,CHAR(160),""))="Devis 3", IFERROR(VALUE(TRIM(SUBSTITUTE(AQ24,CHAR(160),""))),0)),0) * IFERROR(VALUE(TRIM(SUBSTITUTE($AA24,CHAR(160),""))),0))))</f>
        <v/>
      </c>
      <c r="AZ24" s="73"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47"/>
      <c r="BB24" s="13"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71" t="str" cm="1">
        <f t="array" ref="BC24">IF(OR(AZ24="",X24="",AX24="",V24="",AY24="",W24=""),"",_xlfn.IFS((IFERROR(VALUE(TRIM(SUBSTITUTE(AZ24,CHAR(160),""))),0))&gt;(IFERROR(VALUE(TRIM(SUBSTITUTE(X24,CHAR(160),""))),0)),"KO : Le montant retenu TTC est supérieur au montant présenté TTC. Merci de revoir la ligne de dépense ou plafonner son montant.",(IFERROR(VALUE(TRIM(SUBSTITUTE(AX24,CHAR(160),""))),0))&gt;(IFERROR(VALUE(TRIM(SUBSTITUTE(V24,CHAR(160),""))),0)),"Attention : Le montant retenu HT est supérieur au montant HT présenté. Merci de revoir la ligne de dépense,plafonner son montant,ou justifier la reventillation HT/TVA.",(IFERROR(VALUE(TRIM(SUBSTITUTE(AY24,CHAR(160),""))),0))&gt;(IFERROR(VALUE(TRIM(SUBSTITUTE(W24,CHAR(160),""))),0)),"Attention : Le montant TVA retenu est supérieur au montant TVA présenté. Merci de revoir la ligne de dépense,plafonner son montant,ou justifier la reventillation HT/TVA.",(IFERROR(VALUE(TRIM(SUBSTITUTE(X24,CHAR(160),""))),0))=0,"",(IFERROR(VALUE(TRIM(SUBSTITUTE(AZ24,CHAR(160),""))),0))=(IFERROR(VALUE(TRIM(SUBSTITUTE(X24,CHAR(160),""))),0)),"OK",
OR((IFERROR(VALUE(TRIM(SUBSTITUTE(AZ24,CHAR(160),""))),0))=0,(IFERROR(VALUE(TRIM(SUBSTITUTE(AX24,CHAR(160),""))),0))=0),"Attention : montant présenté entièrement écarté",(IFERROR(VALUE(TRIM(SUBSTITUTE(AZ24,CHAR(160),""))),0))&lt;(IFERROR(VALUE(TRIM(SUBSTITUTE(X24,CHAR(160),""))),0)),"Attention : montant présenté partiellement écarté",TRUE,""))</f>
        <v/>
      </c>
      <c r="BD24" s="46" t="str">
        <f t="shared" si="27"/>
        <v/>
      </c>
      <c r="BE24" s="46" t="str">
        <f t="shared" si="28"/>
        <v/>
      </c>
      <c r="BF24" s="19" t="str">
        <f t="shared" si="29"/>
        <v/>
      </c>
      <c r="BG24" s="48"/>
    </row>
    <row r="25" spans="1:59" ht="15" customHeight="1">
      <c r="A25" s="69">
        <v>14</v>
      </c>
      <c r="B25" s="263"/>
      <c r="C25" s="265"/>
      <c r="D25" s="263"/>
      <c r="E25" s="263"/>
      <c r="F25" s="149"/>
      <c r="G25" s="149"/>
      <c r="H25" s="149"/>
      <c r="I25" s="263"/>
      <c r="J25" s="263"/>
      <c r="K25" s="263"/>
      <c r="L25" s="129"/>
      <c r="M25" s="7"/>
      <c r="N25" s="39" t="str">
        <f t="shared" si="0"/>
        <v/>
      </c>
      <c r="O25" s="9"/>
      <c r="P25" s="7"/>
      <c r="Q25" s="39" t="str">
        <f t="shared" si="1"/>
        <v/>
      </c>
      <c r="R25" s="10"/>
      <c r="S25" s="7"/>
      <c r="T25" s="130" t="str">
        <f t="shared" si="2"/>
        <v/>
      </c>
      <c r="U25" s="139"/>
      <c r="V25" s="138"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72"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141" t="str">
        <f t="shared" si="3"/>
        <v/>
      </c>
      <c r="Y25" s="142"/>
      <c r="Z25" s="162" t="str">
        <f t="shared" si="4"/>
        <v/>
      </c>
      <c r="AA25" s="162" t="str">
        <f t="shared" si="5"/>
        <v/>
      </c>
      <c r="AB25" s="162" t="str">
        <f t="shared" si="6"/>
        <v/>
      </c>
      <c r="AC25" s="162" t="str">
        <f t="shared" si="7"/>
        <v/>
      </c>
      <c r="AD25" s="162" t="str">
        <f t="shared" si="8"/>
        <v/>
      </c>
      <c r="AE25" s="162" t="str">
        <f t="shared" si="9"/>
        <v/>
      </c>
      <c r="AF25" s="162" t="str">
        <f t="shared" si="10"/>
        <v/>
      </c>
      <c r="AG25" s="162" t="str">
        <f t="shared" si="11"/>
        <v/>
      </c>
      <c r="AH25" s="162" t="str">
        <f t="shared" si="12"/>
        <v/>
      </c>
      <c r="AI25" s="162" t="str">
        <f t="shared" si="13"/>
        <v/>
      </c>
      <c r="AJ25" s="42" t="str">
        <f t="shared" si="14"/>
        <v/>
      </c>
      <c r="AK25" s="18" t="str">
        <f t="shared" si="15"/>
        <v/>
      </c>
      <c r="AL25" s="39" t="str">
        <f t="shared" si="16"/>
        <v/>
      </c>
      <c r="AM25" s="43" t="str">
        <f t="shared" si="17"/>
        <v/>
      </c>
      <c r="AN25" s="18" t="str">
        <f t="shared" si="18"/>
        <v/>
      </c>
      <c r="AO25" s="39" t="str">
        <f t="shared" si="19"/>
        <v/>
      </c>
      <c r="AP25" s="44" t="str">
        <f t="shared" si="20"/>
        <v/>
      </c>
      <c r="AQ25" s="18" t="str">
        <f t="shared" si="21"/>
        <v/>
      </c>
      <c r="AR25" s="45" t="str">
        <f t="shared" si="22"/>
        <v/>
      </c>
      <c r="AS25" s="41" t="str">
        <f t="shared" si="23"/>
        <v/>
      </c>
      <c r="AT25" s="168"/>
      <c r="AU25" s="46" t="str">
        <f t="shared" si="24"/>
        <v/>
      </c>
      <c r="AV25" s="46" t="str">
        <f t="shared" si="25"/>
        <v/>
      </c>
      <c r="AW25" s="46" t="str">
        <f t="shared" si="26"/>
        <v/>
      </c>
      <c r="AX25" s="73"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73" t="str" cm="1">
        <f t="array" ref="AY25">IF($AA25="","",IF((IFERROR(_xlfn.IFS(TRIM(SUBSTITUTE($AS25,CHAR(160),""))="Devis 1", IFERROR(VALUE(TRIM(SUBSTITUTE(AK25,CHAR(160),""))),0),TRIM(SUBSTITUTE($AS25,CHAR(160),""))="Devis 2", IFERROR(VALUE(TRIM(SUBSTITUTE(AN25,CHAR(160),""))),0),TRIM(SUBSTITUTE($AS25,CHAR(160),""))="Devis 3", IFERROR(VALUE(TRIM(SUBSTITUTE(AQ25,CHAR(160),""))),0)),0) * IFERROR(VALUE(TRIM(SUBSTITUTE($AA25,CHAR(160),""))),0)) = 0,IF(AX25&lt;&gt;"",0,""),(IFERROR(_xlfn.IFS(TRIM(SUBSTITUTE($AS25,CHAR(160),""))="Devis 1", IFERROR(VALUE(TRIM(SUBSTITUTE(AK25,CHAR(160),""))),0),TRIM(SUBSTITUTE($AS25,CHAR(160),""))="Devis 2", IFERROR(VALUE(TRIM(SUBSTITUTE(AN25,CHAR(160),""))),0),TRIM(SUBSTITUTE($AS25,CHAR(160),""))="Devis 3", IFERROR(VALUE(TRIM(SUBSTITUTE(AQ25,CHAR(160),""))),0)),0) * IFERROR(VALUE(TRIM(SUBSTITUTE($AA25,CHAR(160),""))),0))))</f>
        <v/>
      </c>
      <c r="AZ25" s="73"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47"/>
      <c r="BB25" s="13"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71" t="str" cm="1">
        <f t="array" ref="BC25">IF(OR(AZ25="",X25="",AX25="",V25="",AY25="",W25=""),"",_xlfn.IFS((IFERROR(VALUE(TRIM(SUBSTITUTE(AZ25,CHAR(160),""))),0))&gt;(IFERROR(VALUE(TRIM(SUBSTITUTE(X25,CHAR(160),""))),0)),"KO : Le montant retenu TTC est supérieur au montant présenté TTC. Merci de revoir la ligne de dépense ou plafonner son montant.",(IFERROR(VALUE(TRIM(SUBSTITUTE(AX25,CHAR(160),""))),0))&gt;(IFERROR(VALUE(TRIM(SUBSTITUTE(V25,CHAR(160),""))),0)),"Attention : Le montant retenu HT est supérieur au montant HT présenté. Merci de revoir la ligne de dépense,plafonner son montant,ou justifier la reventillation HT/TVA.",(IFERROR(VALUE(TRIM(SUBSTITUTE(AY25,CHAR(160),""))),0))&gt;(IFERROR(VALUE(TRIM(SUBSTITUTE(W25,CHAR(160),""))),0)),"Attention : Le montant TVA retenu est supérieur au montant TVA présenté. Merci de revoir la ligne de dépense,plafonner son montant,ou justifier la reventillation HT/TVA.",(IFERROR(VALUE(TRIM(SUBSTITUTE(X25,CHAR(160),""))),0))=0,"",(IFERROR(VALUE(TRIM(SUBSTITUTE(AZ25,CHAR(160),""))),0))=(IFERROR(VALUE(TRIM(SUBSTITUTE(X25,CHAR(160),""))),0)),"OK",
OR((IFERROR(VALUE(TRIM(SUBSTITUTE(AZ25,CHAR(160),""))),0))=0,(IFERROR(VALUE(TRIM(SUBSTITUTE(AX25,CHAR(160),""))),0))=0),"Attention : montant présenté entièrement écarté",(IFERROR(VALUE(TRIM(SUBSTITUTE(AZ25,CHAR(160),""))),0))&lt;(IFERROR(VALUE(TRIM(SUBSTITUTE(X25,CHAR(160),""))),0)),"Attention : montant présenté partiellement écarté",TRUE,""))</f>
        <v/>
      </c>
      <c r="BD25" s="46" t="str">
        <f t="shared" si="27"/>
        <v/>
      </c>
      <c r="BE25" s="46" t="str">
        <f t="shared" si="28"/>
        <v/>
      </c>
      <c r="BF25" s="19" t="str">
        <f t="shared" si="29"/>
        <v/>
      </c>
      <c r="BG25" s="48"/>
    </row>
    <row r="26" spans="1:59" ht="15" customHeight="1">
      <c r="A26" s="69">
        <v>15</v>
      </c>
      <c r="B26" s="263"/>
      <c r="C26" s="265"/>
      <c r="D26" s="263"/>
      <c r="E26" s="263"/>
      <c r="F26" s="149"/>
      <c r="G26" s="149"/>
      <c r="H26" s="149"/>
      <c r="I26" s="263"/>
      <c r="J26" s="263"/>
      <c r="K26" s="263"/>
      <c r="L26" s="129"/>
      <c r="M26" s="7"/>
      <c r="N26" s="39" t="str">
        <f t="shared" si="0"/>
        <v/>
      </c>
      <c r="O26" s="9"/>
      <c r="P26" s="7"/>
      <c r="Q26" s="39" t="str">
        <f t="shared" si="1"/>
        <v/>
      </c>
      <c r="R26" s="10"/>
      <c r="S26" s="7"/>
      <c r="T26" s="130" t="str">
        <f t="shared" si="2"/>
        <v/>
      </c>
      <c r="U26" s="139"/>
      <c r="V26" s="138"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72"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141" t="str">
        <f t="shared" si="3"/>
        <v/>
      </c>
      <c r="Y26" s="142"/>
      <c r="Z26" s="162" t="str">
        <f t="shared" si="4"/>
        <v/>
      </c>
      <c r="AA26" s="162" t="str">
        <f t="shared" si="5"/>
        <v/>
      </c>
      <c r="AB26" s="162" t="str">
        <f t="shared" si="6"/>
        <v/>
      </c>
      <c r="AC26" s="162" t="str">
        <f t="shared" si="7"/>
        <v/>
      </c>
      <c r="AD26" s="162" t="str">
        <f t="shared" si="8"/>
        <v/>
      </c>
      <c r="AE26" s="162" t="str">
        <f t="shared" si="9"/>
        <v/>
      </c>
      <c r="AF26" s="162" t="str">
        <f t="shared" si="10"/>
        <v/>
      </c>
      <c r="AG26" s="162" t="str">
        <f t="shared" si="11"/>
        <v/>
      </c>
      <c r="AH26" s="162" t="str">
        <f t="shared" si="12"/>
        <v/>
      </c>
      <c r="AI26" s="162" t="str">
        <f t="shared" si="13"/>
        <v/>
      </c>
      <c r="AJ26" s="42" t="str">
        <f t="shared" si="14"/>
        <v/>
      </c>
      <c r="AK26" s="18" t="str">
        <f t="shared" si="15"/>
        <v/>
      </c>
      <c r="AL26" s="39" t="str">
        <f t="shared" si="16"/>
        <v/>
      </c>
      <c r="AM26" s="43" t="str">
        <f t="shared" si="17"/>
        <v/>
      </c>
      <c r="AN26" s="18" t="str">
        <f t="shared" si="18"/>
        <v/>
      </c>
      <c r="AO26" s="39" t="str">
        <f t="shared" si="19"/>
        <v/>
      </c>
      <c r="AP26" s="44" t="str">
        <f t="shared" si="20"/>
        <v/>
      </c>
      <c r="AQ26" s="18" t="str">
        <f t="shared" si="21"/>
        <v/>
      </c>
      <c r="AR26" s="45" t="str">
        <f t="shared" si="22"/>
        <v/>
      </c>
      <c r="AS26" s="41" t="str">
        <f t="shared" si="23"/>
        <v/>
      </c>
      <c r="AT26" s="168"/>
      <c r="AU26" s="46" t="str">
        <f t="shared" si="24"/>
        <v/>
      </c>
      <c r="AV26" s="46" t="str">
        <f t="shared" si="25"/>
        <v/>
      </c>
      <c r="AW26" s="46" t="str">
        <f t="shared" si="26"/>
        <v/>
      </c>
      <c r="AX26" s="73"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73" t="str" cm="1">
        <f t="array" ref="AY26">IF($AA26="","",IF((IFERROR(_xlfn.IFS(TRIM(SUBSTITUTE($AS26,CHAR(160),""))="Devis 1", IFERROR(VALUE(TRIM(SUBSTITUTE(AK26,CHAR(160),""))),0),TRIM(SUBSTITUTE($AS26,CHAR(160),""))="Devis 2", IFERROR(VALUE(TRIM(SUBSTITUTE(AN26,CHAR(160),""))),0),TRIM(SUBSTITUTE($AS26,CHAR(160),""))="Devis 3", IFERROR(VALUE(TRIM(SUBSTITUTE(AQ26,CHAR(160),""))),0)),0) * IFERROR(VALUE(TRIM(SUBSTITUTE($AA26,CHAR(160),""))),0)) = 0,IF(AX26&lt;&gt;"",0,""),(IFERROR(_xlfn.IFS(TRIM(SUBSTITUTE($AS26,CHAR(160),""))="Devis 1", IFERROR(VALUE(TRIM(SUBSTITUTE(AK26,CHAR(160),""))),0),TRIM(SUBSTITUTE($AS26,CHAR(160),""))="Devis 2", IFERROR(VALUE(TRIM(SUBSTITUTE(AN26,CHAR(160),""))),0),TRIM(SUBSTITUTE($AS26,CHAR(160),""))="Devis 3", IFERROR(VALUE(TRIM(SUBSTITUTE(AQ26,CHAR(160),""))),0)),0) * IFERROR(VALUE(TRIM(SUBSTITUTE($AA26,CHAR(160),""))),0))))</f>
        <v/>
      </c>
      <c r="AZ26" s="73"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47"/>
      <c r="BB26" s="13"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71" t="str" cm="1">
        <f t="array" ref="BC26">IF(OR(AZ26="",X26="",AX26="",V26="",AY26="",W26=""),"",_xlfn.IFS((IFERROR(VALUE(TRIM(SUBSTITUTE(AZ26,CHAR(160),""))),0))&gt;(IFERROR(VALUE(TRIM(SUBSTITUTE(X26,CHAR(160),""))),0)),"KO : Le montant retenu TTC est supérieur au montant présenté TTC. Merci de revoir la ligne de dépense ou plafonner son montant.",(IFERROR(VALUE(TRIM(SUBSTITUTE(AX26,CHAR(160),""))),0))&gt;(IFERROR(VALUE(TRIM(SUBSTITUTE(V26,CHAR(160),""))),0)),"Attention : Le montant retenu HT est supérieur au montant HT présenté. Merci de revoir la ligne de dépense,plafonner son montant,ou justifier la reventillation HT/TVA.",(IFERROR(VALUE(TRIM(SUBSTITUTE(AY26,CHAR(160),""))),0))&gt;(IFERROR(VALUE(TRIM(SUBSTITUTE(W26,CHAR(160),""))),0)),"Attention : Le montant TVA retenu est supérieur au montant TVA présenté. Merci de revoir la ligne de dépense,plafonner son montant,ou justifier la reventillation HT/TVA.",(IFERROR(VALUE(TRIM(SUBSTITUTE(X26,CHAR(160),""))),0))=0,"",(IFERROR(VALUE(TRIM(SUBSTITUTE(AZ26,CHAR(160),""))),0))=(IFERROR(VALUE(TRIM(SUBSTITUTE(X26,CHAR(160),""))),0)),"OK",
OR((IFERROR(VALUE(TRIM(SUBSTITUTE(AZ26,CHAR(160),""))),0))=0,(IFERROR(VALUE(TRIM(SUBSTITUTE(AX26,CHAR(160),""))),0))=0),"Attention : montant présenté entièrement écarté",(IFERROR(VALUE(TRIM(SUBSTITUTE(AZ26,CHAR(160),""))),0))&lt;(IFERROR(VALUE(TRIM(SUBSTITUTE(X26,CHAR(160),""))),0)),"Attention : montant présenté partiellement écarté",TRUE,""))</f>
        <v/>
      </c>
      <c r="BD26" s="46" t="str">
        <f t="shared" si="27"/>
        <v/>
      </c>
      <c r="BE26" s="46" t="str">
        <f t="shared" si="28"/>
        <v/>
      </c>
      <c r="BF26" s="19" t="str">
        <f t="shared" si="29"/>
        <v/>
      </c>
      <c r="BG26" s="49"/>
    </row>
    <row r="27" spans="1:59" ht="15" customHeight="1">
      <c r="A27" s="69">
        <v>16</v>
      </c>
      <c r="B27" s="263"/>
      <c r="C27" s="265"/>
      <c r="D27" s="263"/>
      <c r="E27" s="263"/>
      <c r="F27" s="149"/>
      <c r="G27" s="149"/>
      <c r="H27" s="149"/>
      <c r="I27" s="263"/>
      <c r="J27" s="263"/>
      <c r="K27" s="263"/>
      <c r="L27" s="129"/>
      <c r="M27" s="7"/>
      <c r="N27" s="39" t="str">
        <f t="shared" si="0"/>
        <v/>
      </c>
      <c r="O27" s="9"/>
      <c r="P27" s="7"/>
      <c r="Q27" s="39" t="str">
        <f t="shared" si="1"/>
        <v/>
      </c>
      <c r="R27" s="10"/>
      <c r="S27" s="7"/>
      <c r="T27" s="130" t="str">
        <f t="shared" si="2"/>
        <v/>
      </c>
      <c r="U27" s="139"/>
      <c r="V27" s="138"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72"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141" t="str">
        <f t="shared" si="3"/>
        <v/>
      </c>
      <c r="Y27" s="142"/>
      <c r="Z27" s="162" t="str">
        <f t="shared" si="4"/>
        <v/>
      </c>
      <c r="AA27" s="162" t="str">
        <f t="shared" si="5"/>
        <v/>
      </c>
      <c r="AB27" s="162" t="str">
        <f t="shared" si="6"/>
        <v/>
      </c>
      <c r="AC27" s="162" t="str">
        <f t="shared" si="7"/>
        <v/>
      </c>
      <c r="AD27" s="162" t="str">
        <f t="shared" si="8"/>
        <v/>
      </c>
      <c r="AE27" s="162" t="str">
        <f t="shared" si="9"/>
        <v/>
      </c>
      <c r="AF27" s="162" t="str">
        <f t="shared" si="10"/>
        <v/>
      </c>
      <c r="AG27" s="162" t="str">
        <f t="shared" si="11"/>
        <v/>
      </c>
      <c r="AH27" s="162" t="str">
        <f t="shared" si="12"/>
        <v/>
      </c>
      <c r="AI27" s="162" t="str">
        <f t="shared" si="13"/>
        <v/>
      </c>
      <c r="AJ27" s="42" t="str">
        <f t="shared" si="14"/>
        <v/>
      </c>
      <c r="AK27" s="18" t="str">
        <f t="shared" si="15"/>
        <v/>
      </c>
      <c r="AL27" s="39" t="str">
        <f t="shared" si="16"/>
        <v/>
      </c>
      <c r="AM27" s="43" t="str">
        <f t="shared" si="17"/>
        <v/>
      </c>
      <c r="AN27" s="18" t="str">
        <f t="shared" si="18"/>
        <v/>
      </c>
      <c r="AO27" s="39" t="str">
        <f t="shared" si="19"/>
        <v/>
      </c>
      <c r="AP27" s="44" t="str">
        <f t="shared" si="20"/>
        <v/>
      </c>
      <c r="AQ27" s="18" t="str">
        <f t="shared" si="21"/>
        <v/>
      </c>
      <c r="AR27" s="45" t="str">
        <f t="shared" si="22"/>
        <v/>
      </c>
      <c r="AS27" s="41" t="str">
        <f t="shared" si="23"/>
        <v/>
      </c>
      <c r="AT27" s="168"/>
      <c r="AU27" s="46" t="str">
        <f t="shared" si="24"/>
        <v/>
      </c>
      <c r="AV27" s="46" t="str">
        <f t="shared" si="25"/>
        <v/>
      </c>
      <c r="AW27" s="46" t="str">
        <f t="shared" si="26"/>
        <v/>
      </c>
      <c r="AX27" s="73"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73" t="str" cm="1">
        <f t="array" ref="AY27">IF($AA27="","",IF((IFERROR(_xlfn.IFS(TRIM(SUBSTITUTE($AS27,CHAR(160),""))="Devis 1", IFERROR(VALUE(TRIM(SUBSTITUTE(AK27,CHAR(160),""))),0),TRIM(SUBSTITUTE($AS27,CHAR(160),""))="Devis 2", IFERROR(VALUE(TRIM(SUBSTITUTE(AN27,CHAR(160),""))),0),TRIM(SUBSTITUTE($AS27,CHAR(160),""))="Devis 3", IFERROR(VALUE(TRIM(SUBSTITUTE(AQ27,CHAR(160),""))),0)),0) * IFERROR(VALUE(TRIM(SUBSTITUTE($AA27,CHAR(160),""))),0)) = 0,IF(AX27&lt;&gt;"",0,""),(IFERROR(_xlfn.IFS(TRIM(SUBSTITUTE($AS27,CHAR(160),""))="Devis 1", IFERROR(VALUE(TRIM(SUBSTITUTE(AK27,CHAR(160),""))),0),TRIM(SUBSTITUTE($AS27,CHAR(160),""))="Devis 2", IFERROR(VALUE(TRIM(SUBSTITUTE(AN27,CHAR(160),""))),0),TRIM(SUBSTITUTE($AS27,CHAR(160),""))="Devis 3", IFERROR(VALUE(TRIM(SUBSTITUTE(AQ27,CHAR(160),""))),0)),0) * IFERROR(VALUE(TRIM(SUBSTITUTE($AA27,CHAR(160),""))),0))))</f>
        <v/>
      </c>
      <c r="AZ27" s="73"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47"/>
      <c r="BB27" s="13"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71" t="str" cm="1">
        <f t="array" ref="BC27">IF(OR(AZ27="",X27="",AX27="",V27="",AY27="",W27=""),"",_xlfn.IFS((IFERROR(VALUE(TRIM(SUBSTITUTE(AZ27,CHAR(160),""))),0))&gt;(IFERROR(VALUE(TRIM(SUBSTITUTE(X27,CHAR(160),""))),0)),"KO : Le montant retenu TTC est supérieur au montant présenté TTC. Merci de revoir la ligne de dépense ou plafonner son montant.",(IFERROR(VALUE(TRIM(SUBSTITUTE(AX27,CHAR(160),""))),0))&gt;(IFERROR(VALUE(TRIM(SUBSTITUTE(V27,CHAR(160),""))),0)),"Attention : Le montant retenu HT est supérieur au montant HT présenté. Merci de revoir la ligne de dépense,plafonner son montant,ou justifier la reventillation HT/TVA.",(IFERROR(VALUE(TRIM(SUBSTITUTE(AY27,CHAR(160),""))),0))&gt;(IFERROR(VALUE(TRIM(SUBSTITUTE(W27,CHAR(160),""))),0)),"Attention : Le montant TVA retenu est supérieur au montant TVA présenté. Merci de revoir la ligne de dépense,plafonner son montant,ou justifier la reventillation HT/TVA.",(IFERROR(VALUE(TRIM(SUBSTITUTE(X27,CHAR(160),""))),0))=0,"",(IFERROR(VALUE(TRIM(SUBSTITUTE(AZ27,CHAR(160),""))),0))=(IFERROR(VALUE(TRIM(SUBSTITUTE(X27,CHAR(160),""))),0)),"OK",
OR((IFERROR(VALUE(TRIM(SUBSTITUTE(AZ27,CHAR(160),""))),0))=0,(IFERROR(VALUE(TRIM(SUBSTITUTE(AX27,CHAR(160),""))),0))=0),"Attention : montant présenté entièrement écarté",(IFERROR(VALUE(TRIM(SUBSTITUTE(AZ27,CHAR(160),""))),0))&lt;(IFERROR(VALUE(TRIM(SUBSTITUTE(X27,CHAR(160),""))),0)),"Attention : montant présenté partiellement écarté",TRUE,""))</f>
        <v/>
      </c>
      <c r="BD27" s="46" t="str">
        <f t="shared" si="27"/>
        <v/>
      </c>
      <c r="BE27" s="46" t="str">
        <f t="shared" si="28"/>
        <v/>
      </c>
      <c r="BF27" s="19" t="str">
        <f t="shared" si="29"/>
        <v/>
      </c>
      <c r="BG27" s="49"/>
    </row>
    <row r="28" spans="1:59" ht="15" customHeight="1">
      <c r="A28" s="69">
        <v>17</v>
      </c>
      <c r="B28" s="263"/>
      <c r="C28" s="265"/>
      <c r="D28" s="263"/>
      <c r="E28" s="263"/>
      <c r="F28" s="149"/>
      <c r="G28" s="149"/>
      <c r="H28" s="149"/>
      <c r="I28" s="263"/>
      <c r="J28" s="263"/>
      <c r="K28" s="263"/>
      <c r="L28" s="129"/>
      <c r="M28" s="7"/>
      <c r="N28" s="39" t="str">
        <f t="shared" si="0"/>
        <v/>
      </c>
      <c r="O28" s="9"/>
      <c r="P28" s="7"/>
      <c r="Q28" s="39" t="str">
        <f t="shared" si="1"/>
        <v/>
      </c>
      <c r="R28" s="10"/>
      <c r="S28" s="7"/>
      <c r="T28" s="130" t="str">
        <f t="shared" si="2"/>
        <v/>
      </c>
      <c r="U28" s="139"/>
      <c r="V28" s="138"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72"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141" t="str">
        <f t="shared" si="3"/>
        <v/>
      </c>
      <c r="Y28" s="142"/>
      <c r="Z28" s="162" t="str">
        <f t="shared" si="4"/>
        <v/>
      </c>
      <c r="AA28" s="162" t="str">
        <f t="shared" si="5"/>
        <v/>
      </c>
      <c r="AB28" s="162" t="str">
        <f t="shared" si="6"/>
        <v/>
      </c>
      <c r="AC28" s="162" t="str">
        <f t="shared" si="7"/>
        <v/>
      </c>
      <c r="AD28" s="162" t="str">
        <f t="shared" si="8"/>
        <v/>
      </c>
      <c r="AE28" s="162" t="str">
        <f t="shared" si="9"/>
        <v/>
      </c>
      <c r="AF28" s="162" t="str">
        <f t="shared" si="10"/>
        <v/>
      </c>
      <c r="AG28" s="162" t="str">
        <f t="shared" si="11"/>
        <v/>
      </c>
      <c r="AH28" s="162" t="str">
        <f t="shared" si="12"/>
        <v/>
      </c>
      <c r="AI28" s="162" t="str">
        <f t="shared" si="13"/>
        <v/>
      </c>
      <c r="AJ28" s="42" t="str">
        <f t="shared" si="14"/>
        <v/>
      </c>
      <c r="AK28" s="18" t="str">
        <f t="shared" si="15"/>
        <v/>
      </c>
      <c r="AL28" s="39" t="str">
        <f t="shared" si="16"/>
        <v/>
      </c>
      <c r="AM28" s="43" t="str">
        <f t="shared" si="17"/>
        <v/>
      </c>
      <c r="AN28" s="18" t="str">
        <f t="shared" si="18"/>
        <v/>
      </c>
      <c r="AO28" s="39" t="str">
        <f t="shared" si="19"/>
        <v/>
      </c>
      <c r="AP28" s="44" t="str">
        <f t="shared" si="20"/>
        <v/>
      </c>
      <c r="AQ28" s="18" t="str">
        <f t="shared" si="21"/>
        <v/>
      </c>
      <c r="AR28" s="45" t="str">
        <f t="shared" si="22"/>
        <v/>
      </c>
      <c r="AS28" s="41" t="str">
        <f t="shared" si="23"/>
        <v/>
      </c>
      <c r="AT28" s="168"/>
      <c r="AU28" s="46" t="str">
        <f t="shared" si="24"/>
        <v/>
      </c>
      <c r="AV28" s="46" t="str">
        <f t="shared" si="25"/>
        <v/>
      </c>
      <c r="AW28" s="46" t="str">
        <f t="shared" si="26"/>
        <v/>
      </c>
      <c r="AX28" s="73"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73" t="str" cm="1">
        <f t="array" ref="AY28">IF($AA28="","",IF((IFERROR(_xlfn.IFS(TRIM(SUBSTITUTE($AS28,CHAR(160),""))="Devis 1", IFERROR(VALUE(TRIM(SUBSTITUTE(AK28,CHAR(160),""))),0),TRIM(SUBSTITUTE($AS28,CHAR(160),""))="Devis 2", IFERROR(VALUE(TRIM(SUBSTITUTE(AN28,CHAR(160),""))),0),TRIM(SUBSTITUTE($AS28,CHAR(160),""))="Devis 3", IFERROR(VALUE(TRIM(SUBSTITUTE(AQ28,CHAR(160),""))),0)),0) * IFERROR(VALUE(TRIM(SUBSTITUTE($AA28,CHAR(160),""))),0)) = 0,IF(AX28&lt;&gt;"",0,""),(IFERROR(_xlfn.IFS(TRIM(SUBSTITUTE($AS28,CHAR(160),""))="Devis 1", IFERROR(VALUE(TRIM(SUBSTITUTE(AK28,CHAR(160),""))),0),TRIM(SUBSTITUTE($AS28,CHAR(160),""))="Devis 2", IFERROR(VALUE(TRIM(SUBSTITUTE(AN28,CHAR(160),""))),0),TRIM(SUBSTITUTE($AS28,CHAR(160),""))="Devis 3", IFERROR(VALUE(TRIM(SUBSTITUTE(AQ28,CHAR(160),""))),0)),0) * IFERROR(VALUE(TRIM(SUBSTITUTE($AA28,CHAR(160),""))),0))))</f>
        <v/>
      </c>
      <c r="AZ28" s="73"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47"/>
      <c r="BB28" s="13"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71" t="str" cm="1">
        <f t="array" ref="BC28">IF(OR(AZ28="",X28="",AX28="",V28="",AY28="",W28=""),"",_xlfn.IFS((IFERROR(VALUE(TRIM(SUBSTITUTE(AZ28,CHAR(160),""))),0))&gt;(IFERROR(VALUE(TRIM(SUBSTITUTE(X28,CHAR(160),""))),0)),"KO : Le montant retenu TTC est supérieur au montant présenté TTC. Merci de revoir la ligne de dépense ou plafonner son montant.",(IFERROR(VALUE(TRIM(SUBSTITUTE(AX28,CHAR(160),""))),0))&gt;(IFERROR(VALUE(TRIM(SUBSTITUTE(V28,CHAR(160),""))),0)),"Attention : Le montant retenu HT est supérieur au montant HT présenté. Merci de revoir la ligne de dépense,plafonner son montant,ou justifier la reventillation HT/TVA.",(IFERROR(VALUE(TRIM(SUBSTITUTE(AY28,CHAR(160),""))),0))&gt;(IFERROR(VALUE(TRIM(SUBSTITUTE(W28,CHAR(160),""))),0)),"Attention : Le montant TVA retenu est supérieur au montant TVA présenté. Merci de revoir la ligne de dépense,plafonner son montant,ou justifier la reventillation HT/TVA.",(IFERROR(VALUE(TRIM(SUBSTITUTE(X28,CHAR(160),""))),0))=0,"",(IFERROR(VALUE(TRIM(SUBSTITUTE(AZ28,CHAR(160),""))),0))=(IFERROR(VALUE(TRIM(SUBSTITUTE(X28,CHAR(160),""))),0)),"OK",
OR((IFERROR(VALUE(TRIM(SUBSTITUTE(AZ28,CHAR(160),""))),0))=0,(IFERROR(VALUE(TRIM(SUBSTITUTE(AX28,CHAR(160),""))),0))=0),"Attention : montant présenté entièrement écarté",(IFERROR(VALUE(TRIM(SUBSTITUTE(AZ28,CHAR(160),""))),0))&lt;(IFERROR(VALUE(TRIM(SUBSTITUTE(X28,CHAR(160),""))),0)),"Attention : montant présenté partiellement écarté",TRUE,""))</f>
        <v/>
      </c>
      <c r="BD28" s="46" t="str">
        <f t="shared" si="27"/>
        <v/>
      </c>
      <c r="BE28" s="46" t="str">
        <f t="shared" si="28"/>
        <v/>
      </c>
      <c r="BF28" s="19" t="str">
        <f t="shared" si="29"/>
        <v/>
      </c>
    </row>
    <row r="29" spans="1:59" ht="15" customHeight="1">
      <c r="A29" s="69">
        <v>18</v>
      </c>
      <c r="B29" s="263"/>
      <c r="C29" s="265"/>
      <c r="D29" s="263"/>
      <c r="E29" s="263"/>
      <c r="F29" s="149"/>
      <c r="G29" s="149"/>
      <c r="H29" s="149"/>
      <c r="I29" s="263"/>
      <c r="J29" s="263"/>
      <c r="K29" s="263"/>
      <c r="L29" s="129"/>
      <c r="M29" s="7"/>
      <c r="N29" s="39" t="str">
        <f t="shared" si="0"/>
        <v/>
      </c>
      <c r="O29" s="9"/>
      <c r="P29" s="7"/>
      <c r="Q29" s="39" t="str">
        <f t="shared" si="1"/>
        <v/>
      </c>
      <c r="R29" s="10"/>
      <c r="S29" s="7"/>
      <c r="T29" s="130" t="str">
        <f t="shared" si="2"/>
        <v/>
      </c>
      <c r="U29" s="139"/>
      <c r="V29" s="138"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72"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141" t="str">
        <f t="shared" si="3"/>
        <v/>
      </c>
      <c r="Y29" s="142"/>
      <c r="Z29" s="162" t="str">
        <f t="shared" si="4"/>
        <v/>
      </c>
      <c r="AA29" s="162" t="str">
        <f t="shared" si="5"/>
        <v/>
      </c>
      <c r="AB29" s="162" t="str">
        <f t="shared" si="6"/>
        <v/>
      </c>
      <c r="AC29" s="162" t="str">
        <f t="shared" si="7"/>
        <v/>
      </c>
      <c r="AD29" s="162" t="str">
        <f t="shared" si="8"/>
        <v/>
      </c>
      <c r="AE29" s="162" t="str">
        <f t="shared" si="9"/>
        <v/>
      </c>
      <c r="AF29" s="162" t="str">
        <f t="shared" si="10"/>
        <v/>
      </c>
      <c r="AG29" s="162" t="str">
        <f t="shared" si="11"/>
        <v/>
      </c>
      <c r="AH29" s="162" t="str">
        <f t="shared" si="12"/>
        <v/>
      </c>
      <c r="AI29" s="162" t="str">
        <f t="shared" si="13"/>
        <v/>
      </c>
      <c r="AJ29" s="42" t="str">
        <f t="shared" si="14"/>
        <v/>
      </c>
      <c r="AK29" s="18" t="str">
        <f t="shared" si="15"/>
        <v/>
      </c>
      <c r="AL29" s="39" t="str">
        <f t="shared" si="16"/>
        <v/>
      </c>
      <c r="AM29" s="43" t="str">
        <f t="shared" si="17"/>
        <v/>
      </c>
      <c r="AN29" s="18" t="str">
        <f t="shared" si="18"/>
        <v/>
      </c>
      <c r="AO29" s="39" t="str">
        <f t="shared" si="19"/>
        <v/>
      </c>
      <c r="AP29" s="44" t="str">
        <f t="shared" si="20"/>
        <v/>
      </c>
      <c r="AQ29" s="18" t="str">
        <f t="shared" si="21"/>
        <v/>
      </c>
      <c r="AR29" s="45" t="str">
        <f t="shared" si="22"/>
        <v/>
      </c>
      <c r="AS29" s="41" t="str">
        <f t="shared" si="23"/>
        <v/>
      </c>
      <c r="AT29" s="168"/>
      <c r="AU29" s="46" t="str">
        <f t="shared" si="24"/>
        <v/>
      </c>
      <c r="AV29" s="46" t="str">
        <f t="shared" si="25"/>
        <v/>
      </c>
      <c r="AW29" s="46" t="str">
        <f t="shared" si="26"/>
        <v/>
      </c>
      <c r="AX29" s="73"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73" t="str" cm="1">
        <f t="array" ref="AY29">IF($AA29="","",IF((IFERROR(_xlfn.IFS(TRIM(SUBSTITUTE($AS29,CHAR(160),""))="Devis 1", IFERROR(VALUE(TRIM(SUBSTITUTE(AK29,CHAR(160),""))),0),TRIM(SUBSTITUTE($AS29,CHAR(160),""))="Devis 2", IFERROR(VALUE(TRIM(SUBSTITUTE(AN29,CHAR(160),""))),0),TRIM(SUBSTITUTE($AS29,CHAR(160),""))="Devis 3", IFERROR(VALUE(TRIM(SUBSTITUTE(AQ29,CHAR(160),""))),0)),0) * IFERROR(VALUE(TRIM(SUBSTITUTE($AA29,CHAR(160),""))),0)) = 0,IF(AX29&lt;&gt;"",0,""),(IFERROR(_xlfn.IFS(TRIM(SUBSTITUTE($AS29,CHAR(160),""))="Devis 1", IFERROR(VALUE(TRIM(SUBSTITUTE(AK29,CHAR(160),""))),0),TRIM(SUBSTITUTE($AS29,CHAR(160),""))="Devis 2", IFERROR(VALUE(TRIM(SUBSTITUTE(AN29,CHAR(160),""))),0),TRIM(SUBSTITUTE($AS29,CHAR(160),""))="Devis 3", IFERROR(VALUE(TRIM(SUBSTITUTE(AQ29,CHAR(160),""))),0)),0) * IFERROR(VALUE(TRIM(SUBSTITUTE($AA29,CHAR(160),""))),0))))</f>
        <v/>
      </c>
      <c r="AZ29" s="73"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47"/>
      <c r="BB29" s="13"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71" t="str" cm="1">
        <f t="array" ref="BC29">IF(OR(AZ29="",X29="",AX29="",V29="",AY29="",W29=""),"",_xlfn.IFS((IFERROR(VALUE(TRIM(SUBSTITUTE(AZ29,CHAR(160),""))),0))&gt;(IFERROR(VALUE(TRIM(SUBSTITUTE(X29,CHAR(160),""))),0)),"KO : Le montant retenu TTC est supérieur au montant présenté TTC. Merci de revoir la ligne de dépense ou plafonner son montant.",(IFERROR(VALUE(TRIM(SUBSTITUTE(AX29,CHAR(160),""))),0))&gt;(IFERROR(VALUE(TRIM(SUBSTITUTE(V29,CHAR(160),""))),0)),"Attention : Le montant retenu HT est supérieur au montant HT présenté. Merci de revoir la ligne de dépense,plafonner son montant,ou justifier la reventillation HT/TVA.",(IFERROR(VALUE(TRIM(SUBSTITUTE(AY29,CHAR(160),""))),0))&gt;(IFERROR(VALUE(TRIM(SUBSTITUTE(W29,CHAR(160),""))),0)),"Attention : Le montant TVA retenu est supérieur au montant TVA présenté. Merci de revoir la ligne de dépense,plafonner son montant,ou justifier la reventillation HT/TVA.",(IFERROR(VALUE(TRIM(SUBSTITUTE(X29,CHAR(160),""))),0))=0,"",(IFERROR(VALUE(TRIM(SUBSTITUTE(AZ29,CHAR(160),""))),0))=(IFERROR(VALUE(TRIM(SUBSTITUTE(X29,CHAR(160),""))),0)),"OK",
OR((IFERROR(VALUE(TRIM(SUBSTITUTE(AZ29,CHAR(160),""))),0))=0,(IFERROR(VALUE(TRIM(SUBSTITUTE(AX29,CHAR(160),""))),0))=0),"Attention : montant présenté entièrement écarté",(IFERROR(VALUE(TRIM(SUBSTITUTE(AZ29,CHAR(160),""))),0))&lt;(IFERROR(VALUE(TRIM(SUBSTITUTE(X29,CHAR(160),""))),0)),"Attention : montant présenté partiellement écarté",TRUE,""))</f>
        <v/>
      </c>
      <c r="BD29" s="46" t="str">
        <f t="shared" si="27"/>
        <v/>
      </c>
      <c r="BE29" s="46" t="str">
        <f t="shared" si="28"/>
        <v/>
      </c>
      <c r="BF29" s="19" t="str">
        <f t="shared" si="29"/>
        <v/>
      </c>
    </row>
    <row r="30" spans="1:59" ht="15" customHeight="1">
      <c r="A30" s="69">
        <v>19</v>
      </c>
      <c r="B30" s="263"/>
      <c r="C30" s="265"/>
      <c r="D30" s="263"/>
      <c r="E30" s="263"/>
      <c r="F30" s="149"/>
      <c r="G30" s="149"/>
      <c r="H30" s="149"/>
      <c r="I30" s="263"/>
      <c r="J30" s="263"/>
      <c r="K30" s="263"/>
      <c r="L30" s="129"/>
      <c r="M30" s="7"/>
      <c r="N30" s="39" t="str">
        <f t="shared" si="0"/>
        <v/>
      </c>
      <c r="O30" s="9"/>
      <c r="P30" s="7"/>
      <c r="Q30" s="39" t="str">
        <f t="shared" si="1"/>
        <v/>
      </c>
      <c r="R30" s="10"/>
      <c r="S30" s="7"/>
      <c r="T30" s="130" t="str">
        <f t="shared" si="2"/>
        <v/>
      </c>
      <c r="U30" s="139"/>
      <c r="V30" s="138"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72"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141" t="str">
        <f t="shared" si="3"/>
        <v/>
      </c>
      <c r="Y30" s="142"/>
      <c r="Z30" s="162" t="str">
        <f t="shared" si="4"/>
        <v/>
      </c>
      <c r="AA30" s="162" t="str">
        <f t="shared" si="5"/>
        <v/>
      </c>
      <c r="AB30" s="162" t="str">
        <f t="shared" si="6"/>
        <v/>
      </c>
      <c r="AC30" s="162" t="str">
        <f t="shared" si="7"/>
        <v/>
      </c>
      <c r="AD30" s="162" t="str">
        <f t="shared" si="8"/>
        <v/>
      </c>
      <c r="AE30" s="162" t="str">
        <f t="shared" si="9"/>
        <v/>
      </c>
      <c r="AF30" s="162" t="str">
        <f t="shared" si="10"/>
        <v/>
      </c>
      <c r="AG30" s="162" t="str">
        <f t="shared" si="11"/>
        <v/>
      </c>
      <c r="AH30" s="162" t="str">
        <f t="shared" si="12"/>
        <v/>
      </c>
      <c r="AI30" s="162" t="str">
        <f t="shared" si="13"/>
        <v/>
      </c>
      <c r="AJ30" s="42" t="str">
        <f t="shared" si="14"/>
        <v/>
      </c>
      <c r="AK30" s="18" t="str">
        <f t="shared" si="15"/>
        <v/>
      </c>
      <c r="AL30" s="39" t="str">
        <f t="shared" si="16"/>
        <v/>
      </c>
      <c r="AM30" s="43" t="str">
        <f t="shared" si="17"/>
        <v/>
      </c>
      <c r="AN30" s="18" t="str">
        <f t="shared" si="18"/>
        <v/>
      </c>
      <c r="AO30" s="39" t="str">
        <f t="shared" si="19"/>
        <v/>
      </c>
      <c r="AP30" s="44" t="str">
        <f t="shared" si="20"/>
        <v/>
      </c>
      <c r="AQ30" s="18" t="str">
        <f t="shared" si="21"/>
        <v/>
      </c>
      <c r="AR30" s="45" t="str">
        <f t="shared" si="22"/>
        <v/>
      </c>
      <c r="AS30" s="41" t="str">
        <f t="shared" si="23"/>
        <v/>
      </c>
      <c r="AT30" s="168"/>
      <c r="AU30" s="46" t="str">
        <f t="shared" si="24"/>
        <v/>
      </c>
      <c r="AV30" s="46" t="str">
        <f t="shared" si="25"/>
        <v/>
      </c>
      <c r="AW30" s="46" t="str">
        <f t="shared" si="26"/>
        <v/>
      </c>
      <c r="AX30" s="73"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73" t="str" cm="1">
        <f t="array" ref="AY30">IF($AA30="","",IF((IFERROR(_xlfn.IFS(TRIM(SUBSTITUTE($AS30,CHAR(160),""))="Devis 1", IFERROR(VALUE(TRIM(SUBSTITUTE(AK30,CHAR(160),""))),0),TRIM(SUBSTITUTE($AS30,CHAR(160),""))="Devis 2", IFERROR(VALUE(TRIM(SUBSTITUTE(AN30,CHAR(160),""))),0),TRIM(SUBSTITUTE($AS30,CHAR(160),""))="Devis 3", IFERROR(VALUE(TRIM(SUBSTITUTE(AQ30,CHAR(160),""))),0)),0) * IFERROR(VALUE(TRIM(SUBSTITUTE($AA30,CHAR(160),""))),0)) = 0,IF(AX30&lt;&gt;"",0,""),(IFERROR(_xlfn.IFS(TRIM(SUBSTITUTE($AS30,CHAR(160),""))="Devis 1", IFERROR(VALUE(TRIM(SUBSTITUTE(AK30,CHAR(160),""))),0),TRIM(SUBSTITUTE($AS30,CHAR(160),""))="Devis 2", IFERROR(VALUE(TRIM(SUBSTITUTE(AN30,CHAR(160),""))),0),TRIM(SUBSTITUTE($AS30,CHAR(160),""))="Devis 3", IFERROR(VALUE(TRIM(SUBSTITUTE(AQ30,CHAR(160),""))),0)),0) * IFERROR(VALUE(TRIM(SUBSTITUTE($AA30,CHAR(160),""))),0))))</f>
        <v/>
      </c>
      <c r="AZ30" s="73"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47"/>
      <c r="BB30" s="13"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71" t="str" cm="1">
        <f t="array" ref="BC30">IF(OR(AZ30="",X30="",AX30="",V30="",AY30="",W30=""),"",_xlfn.IFS((IFERROR(VALUE(TRIM(SUBSTITUTE(AZ30,CHAR(160),""))),0))&gt;(IFERROR(VALUE(TRIM(SUBSTITUTE(X30,CHAR(160),""))),0)),"KO : Le montant retenu TTC est supérieur au montant présenté TTC. Merci de revoir la ligne de dépense ou plafonner son montant.",(IFERROR(VALUE(TRIM(SUBSTITUTE(AX30,CHAR(160),""))),0))&gt;(IFERROR(VALUE(TRIM(SUBSTITUTE(V30,CHAR(160),""))),0)),"Attention : Le montant retenu HT est supérieur au montant HT présenté. Merci de revoir la ligne de dépense,plafonner son montant,ou justifier la reventillation HT/TVA.",(IFERROR(VALUE(TRIM(SUBSTITUTE(AY30,CHAR(160),""))),0))&gt;(IFERROR(VALUE(TRIM(SUBSTITUTE(W30,CHAR(160),""))),0)),"Attention : Le montant TVA retenu est supérieur au montant TVA présenté. Merci de revoir la ligne de dépense,plafonner son montant,ou justifier la reventillation HT/TVA.",(IFERROR(VALUE(TRIM(SUBSTITUTE(X30,CHAR(160),""))),0))=0,"",(IFERROR(VALUE(TRIM(SUBSTITUTE(AZ30,CHAR(160),""))),0))=(IFERROR(VALUE(TRIM(SUBSTITUTE(X30,CHAR(160),""))),0)),"OK",
OR((IFERROR(VALUE(TRIM(SUBSTITUTE(AZ30,CHAR(160),""))),0))=0,(IFERROR(VALUE(TRIM(SUBSTITUTE(AX30,CHAR(160),""))),0))=0),"Attention : montant présenté entièrement écarté",(IFERROR(VALUE(TRIM(SUBSTITUTE(AZ30,CHAR(160),""))),0))&lt;(IFERROR(VALUE(TRIM(SUBSTITUTE(X30,CHAR(160),""))),0)),"Attention : montant présenté partiellement écarté",TRUE,""))</f>
        <v/>
      </c>
      <c r="BD30" s="46" t="str">
        <f t="shared" si="27"/>
        <v/>
      </c>
      <c r="BE30" s="46" t="str">
        <f t="shared" si="28"/>
        <v/>
      </c>
      <c r="BF30" s="19" t="str">
        <f t="shared" si="29"/>
        <v/>
      </c>
    </row>
    <row r="31" spans="1:59" ht="15" customHeight="1">
      <c r="A31" s="69">
        <v>20</v>
      </c>
      <c r="B31" s="263"/>
      <c r="C31" s="265"/>
      <c r="D31" s="263"/>
      <c r="E31" s="263"/>
      <c r="F31" s="149"/>
      <c r="G31" s="149"/>
      <c r="H31" s="149"/>
      <c r="I31" s="263"/>
      <c r="J31" s="263"/>
      <c r="K31" s="263"/>
      <c r="L31" s="129"/>
      <c r="M31" s="7"/>
      <c r="N31" s="39" t="str">
        <f t="shared" si="0"/>
        <v/>
      </c>
      <c r="O31" s="9"/>
      <c r="P31" s="7"/>
      <c r="Q31" s="39" t="str">
        <f t="shared" si="1"/>
        <v/>
      </c>
      <c r="R31" s="10"/>
      <c r="S31" s="7"/>
      <c r="T31" s="130" t="str">
        <f t="shared" si="2"/>
        <v/>
      </c>
      <c r="U31" s="139"/>
      <c r="V31" s="138"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72"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141" t="str">
        <f t="shared" si="3"/>
        <v/>
      </c>
      <c r="Y31" s="142"/>
      <c r="Z31" s="162" t="str">
        <f t="shared" si="4"/>
        <v/>
      </c>
      <c r="AA31" s="162" t="str">
        <f t="shared" si="5"/>
        <v/>
      </c>
      <c r="AB31" s="162" t="str">
        <f t="shared" si="6"/>
        <v/>
      </c>
      <c r="AC31" s="162" t="str">
        <f t="shared" si="7"/>
        <v/>
      </c>
      <c r="AD31" s="162" t="str">
        <f t="shared" si="8"/>
        <v/>
      </c>
      <c r="AE31" s="162" t="str">
        <f t="shared" si="9"/>
        <v/>
      </c>
      <c r="AF31" s="162" t="str">
        <f t="shared" si="10"/>
        <v/>
      </c>
      <c r="AG31" s="162" t="str">
        <f t="shared" si="11"/>
        <v/>
      </c>
      <c r="AH31" s="162" t="str">
        <f t="shared" si="12"/>
        <v/>
      </c>
      <c r="AI31" s="162" t="str">
        <f t="shared" si="13"/>
        <v/>
      </c>
      <c r="AJ31" s="42" t="str">
        <f t="shared" si="14"/>
        <v/>
      </c>
      <c r="AK31" s="18" t="str">
        <f t="shared" si="15"/>
        <v/>
      </c>
      <c r="AL31" s="39" t="str">
        <f t="shared" si="16"/>
        <v/>
      </c>
      <c r="AM31" s="43" t="str">
        <f t="shared" si="17"/>
        <v/>
      </c>
      <c r="AN31" s="18" t="str">
        <f t="shared" si="18"/>
        <v/>
      </c>
      <c r="AO31" s="39" t="str">
        <f t="shared" si="19"/>
        <v/>
      </c>
      <c r="AP31" s="44" t="str">
        <f t="shared" si="20"/>
        <v/>
      </c>
      <c r="AQ31" s="18" t="str">
        <f t="shared" si="21"/>
        <v/>
      </c>
      <c r="AR31" s="45" t="str">
        <f t="shared" si="22"/>
        <v/>
      </c>
      <c r="AS31" s="41" t="str">
        <f t="shared" si="23"/>
        <v/>
      </c>
      <c r="AT31" s="168"/>
      <c r="AU31" s="46" t="str">
        <f t="shared" si="24"/>
        <v/>
      </c>
      <c r="AV31" s="46" t="str">
        <f t="shared" si="25"/>
        <v/>
      </c>
      <c r="AW31" s="46" t="str">
        <f t="shared" si="26"/>
        <v/>
      </c>
      <c r="AX31" s="73"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73" t="str" cm="1">
        <f t="array" ref="AY31">IF($AA31="","",IF((IFERROR(_xlfn.IFS(TRIM(SUBSTITUTE($AS31,CHAR(160),""))="Devis 1", IFERROR(VALUE(TRIM(SUBSTITUTE(AK31,CHAR(160),""))),0),TRIM(SUBSTITUTE($AS31,CHAR(160),""))="Devis 2", IFERROR(VALUE(TRIM(SUBSTITUTE(AN31,CHAR(160),""))),0),TRIM(SUBSTITUTE($AS31,CHAR(160),""))="Devis 3", IFERROR(VALUE(TRIM(SUBSTITUTE(AQ31,CHAR(160),""))),0)),0) * IFERROR(VALUE(TRIM(SUBSTITUTE($AA31,CHAR(160),""))),0)) = 0,IF(AX31&lt;&gt;"",0,""),(IFERROR(_xlfn.IFS(TRIM(SUBSTITUTE($AS31,CHAR(160),""))="Devis 1", IFERROR(VALUE(TRIM(SUBSTITUTE(AK31,CHAR(160),""))),0),TRIM(SUBSTITUTE($AS31,CHAR(160),""))="Devis 2", IFERROR(VALUE(TRIM(SUBSTITUTE(AN31,CHAR(160),""))),0),TRIM(SUBSTITUTE($AS31,CHAR(160),""))="Devis 3", IFERROR(VALUE(TRIM(SUBSTITUTE(AQ31,CHAR(160),""))),0)),0) * IFERROR(VALUE(TRIM(SUBSTITUTE($AA31,CHAR(160),""))),0))))</f>
        <v/>
      </c>
      <c r="AZ31" s="73"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47"/>
      <c r="BB31" s="13"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71" t="str" cm="1">
        <f t="array" ref="BC31">IF(OR(AZ31="",X31="",AX31="",V31="",AY31="",W31=""),"",_xlfn.IFS((IFERROR(VALUE(TRIM(SUBSTITUTE(AZ31,CHAR(160),""))),0))&gt;(IFERROR(VALUE(TRIM(SUBSTITUTE(X31,CHAR(160),""))),0)),"KO : Le montant retenu TTC est supérieur au montant présenté TTC. Merci de revoir la ligne de dépense ou plafonner son montant.",(IFERROR(VALUE(TRIM(SUBSTITUTE(AX31,CHAR(160),""))),0))&gt;(IFERROR(VALUE(TRIM(SUBSTITUTE(V31,CHAR(160),""))),0)),"Attention : Le montant retenu HT est supérieur au montant HT présenté. Merci de revoir la ligne de dépense,plafonner son montant,ou justifier la reventillation HT/TVA.",(IFERROR(VALUE(TRIM(SUBSTITUTE(AY31,CHAR(160),""))),0))&gt;(IFERROR(VALUE(TRIM(SUBSTITUTE(W31,CHAR(160),""))),0)),"Attention : Le montant TVA retenu est supérieur au montant TVA présenté. Merci de revoir la ligne de dépense,plafonner son montant,ou justifier la reventillation HT/TVA.",(IFERROR(VALUE(TRIM(SUBSTITUTE(X31,CHAR(160),""))),0))=0,"",(IFERROR(VALUE(TRIM(SUBSTITUTE(AZ31,CHAR(160),""))),0))=(IFERROR(VALUE(TRIM(SUBSTITUTE(X31,CHAR(160),""))),0)),"OK",
OR((IFERROR(VALUE(TRIM(SUBSTITUTE(AZ31,CHAR(160),""))),0))=0,(IFERROR(VALUE(TRIM(SUBSTITUTE(AX31,CHAR(160),""))),0))=0),"Attention : montant présenté entièrement écarté",(IFERROR(VALUE(TRIM(SUBSTITUTE(AZ31,CHAR(160),""))),0))&lt;(IFERROR(VALUE(TRIM(SUBSTITUTE(X31,CHAR(160),""))),0)),"Attention : montant présenté partiellement écarté",TRUE,""))</f>
        <v/>
      </c>
      <c r="BD31" s="46" t="str">
        <f t="shared" si="27"/>
        <v/>
      </c>
      <c r="BE31" s="46" t="str">
        <f t="shared" si="28"/>
        <v/>
      </c>
      <c r="BF31" s="19" t="str">
        <f t="shared" si="29"/>
        <v/>
      </c>
    </row>
    <row r="32" spans="1:59" ht="15" customHeight="1">
      <c r="A32" s="69">
        <v>21</v>
      </c>
      <c r="B32" s="263"/>
      <c r="C32" s="265"/>
      <c r="D32" s="263"/>
      <c r="E32" s="263"/>
      <c r="F32" s="149"/>
      <c r="G32" s="149"/>
      <c r="H32" s="149"/>
      <c r="I32" s="263"/>
      <c r="J32" s="263"/>
      <c r="K32" s="263"/>
      <c r="L32" s="129"/>
      <c r="M32" s="7"/>
      <c r="N32" s="39" t="str">
        <f t="shared" si="0"/>
        <v/>
      </c>
      <c r="O32" s="9"/>
      <c r="P32" s="7"/>
      <c r="Q32" s="39" t="str">
        <f t="shared" si="1"/>
        <v/>
      </c>
      <c r="R32" s="10"/>
      <c r="S32" s="7"/>
      <c r="T32" s="130" t="str">
        <f t="shared" si="2"/>
        <v/>
      </c>
      <c r="U32" s="139"/>
      <c r="V32" s="138"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72"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141" t="str">
        <f t="shared" si="3"/>
        <v/>
      </c>
      <c r="Y32" s="142"/>
      <c r="Z32" s="162" t="str">
        <f t="shared" si="4"/>
        <v/>
      </c>
      <c r="AA32" s="162" t="str">
        <f t="shared" si="5"/>
        <v/>
      </c>
      <c r="AB32" s="162" t="str">
        <f t="shared" si="6"/>
        <v/>
      </c>
      <c r="AC32" s="162" t="str">
        <f t="shared" si="7"/>
        <v/>
      </c>
      <c r="AD32" s="162" t="str">
        <f t="shared" si="8"/>
        <v/>
      </c>
      <c r="AE32" s="162" t="str">
        <f t="shared" si="9"/>
        <v/>
      </c>
      <c r="AF32" s="162" t="str">
        <f t="shared" si="10"/>
        <v/>
      </c>
      <c r="AG32" s="162" t="str">
        <f t="shared" si="11"/>
        <v/>
      </c>
      <c r="AH32" s="162" t="str">
        <f t="shared" si="12"/>
        <v/>
      </c>
      <c r="AI32" s="162" t="str">
        <f t="shared" si="13"/>
        <v/>
      </c>
      <c r="AJ32" s="42" t="str">
        <f t="shared" si="14"/>
        <v/>
      </c>
      <c r="AK32" s="18" t="str">
        <f t="shared" si="15"/>
        <v/>
      </c>
      <c r="AL32" s="39" t="str">
        <f t="shared" si="16"/>
        <v/>
      </c>
      <c r="AM32" s="43" t="str">
        <f t="shared" si="17"/>
        <v/>
      </c>
      <c r="AN32" s="18" t="str">
        <f t="shared" si="18"/>
        <v/>
      </c>
      <c r="AO32" s="39" t="str">
        <f t="shared" si="19"/>
        <v/>
      </c>
      <c r="AP32" s="44" t="str">
        <f t="shared" si="20"/>
        <v/>
      </c>
      <c r="AQ32" s="18" t="str">
        <f t="shared" si="21"/>
        <v/>
      </c>
      <c r="AR32" s="45" t="str">
        <f t="shared" si="22"/>
        <v/>
      </c>
      <c r="AS32" s="41" t="str">
        <f t="shared" si="23"/>
        <v/>
      </c>
      <c r="AT32" s="168"/>
      <c r="AU32" s="46" t="str">
        <f t="shared" si="24"/>
        <v/>
      </c>
      <c r="AV32" s="46" t="str">
        <f t="shared" si="25"/>
        <v/>
      </c>
      <c r="AW32" s="46" t="str">
        <f t="shared" si="26"/>
        <v/>
      </c>
      <c r="AX32" s="73"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73" t="str" cm="1">
        <f t="array" ref="AY32">IF($AA32="","",IF((IFERROR(_xlfn.IFS(TRIM(SUBSTITUTE($AS32,CHAR(160),""))="Devis 1", IFERROR(VALUE(TRIM(SUBSTITUTE(AK32,CHAR(160),""))),0),TRIM(SUBSTITUTE($AS32,CHAR(160),""))="Devis 2", IFERROR(VALUE(TRIM(SUBSTITUTE(AN32,CHAR(160),""))),0),TRIM(SUBSTITUTE($AS32,CHAR(160),""))="Devis 3", IFERROR(VALUE(TRIM(SUBSTITUTE(AQ32,CHAR(160),""))),0)),0) * IFERROR(VALUE(TRIM(SUBSTITUTE($AA32,CHAR(160),""))),0)) = 0,IF(AX32&lt;&gt;"",0,""),(IFERROR(_xlfn.IFS(TRIM(SUBSTITUTE($AS32,CHAR(160),""))="Devis 1", IFERROR(VALUE(TRIM(SUBSTITUTE(AK32,CHAR(160),""))),0),TRIM(SUBSTITUTE($AS32,CHAR(160),""))="Devis 2", IFERROR(VALUE(TRIM(SUBSTITUTE(AN32,CHAR(160),""))),0),TRIM(SUBSTITUTE($AS32,CHAR(160),""))="Devis 3", IFERROR(VALUE(TRIM(SUBSTITUTE(AQ32,CHAR(160),""))),0)),0) * IFERROR(VALUE(TRIM(SUBSTITUTE($AA32,CHAR(160),""))),0))))</f>
        <v/>
      </c>
      <c r="AZ32" s="73"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47"/>
      <c r="BB32" s="13"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71" t="str" cm="1">
        <f t="array" ref="BC32">IF(OR(AZ32="",X32="",AX32="",V32="",AY32="",W32=""),"",_xlfn.IFS((IFERROR(VALUE(TRIM(SUBSTITUTE(AZ32,CHAR(160),""))),0))&gt;(IFERROR(VALUE(TRIM(SUBSTITUTE(X32,CHAR(160),""))),0)),"KO : Le montant retenu TTC est supérieur au montant présenté TTC. Merci de revoir la ligne de dépense ou plafonner son montant.",(IFERROR(VALUE(TRIM(SUBSTITUTE(AX32,CHAR(160),""))),0))&gt;(IFERROR(VALUE(TRIM(SUBSTITUTE(V32,CHAR(160),""))),0)),"Attention : Le montant retenu HT est supérieur au montant HT présenté. Merci de revoir la ligne de dépense,plafonner son montant,ou justifier la reventillation HT/TVA.",(IFERROR(VALUE(TRIM(SUBSTITUTE(AY32,CHAR(160),""))),0))&gt;(IFERROR(VALUE(TRIM(SUBSTITUTE(W32,CHAR(160),""))),0)),"Attention : Le montant TVA retenu est supérieur au montant TVA présenté. Merci de revoir la ligne de dépense,plafonner son montant,ou justifier la reventillation HT/TVA.",(IFERROR(VALUE(TRIM(SUBSTITUTE(X32,CHAR(160),""))),0))=0,"",(IFERROR(VALUE(TRIM(SUBSTITUTE(AZ32,CHAR(160),""))),0))=(IFERROR(VALUE(TRIM(SUBSTITUTE(X32,CHAR(160),""))),0)),"OK",
OR((IFERROR(VALUE(TRIM(SUBSTITUTE(AZ32,CHAR(160),""))),0))=0,(IFERROR(VALUE(TRIM(SUBSTITUTE(AX32,CHAR(160),""))),0))=0),"Attention : montant présenté entièrement écarté",(IFERROR(VALUE(TRIM(SUBSTITUTE(AZ32,CHAR(160),""))),0))&lt;(IFERROR(VALUE(TRIM(SUBSTITUTE(X32,CHAR(160),""))),0)),"Attention : montant présenté partiellement écarté",TRUE,""))</f>
        <v/>
      </c>
      <c r="BD32" s="46" t="str">
        <f t="shared" si="27"/>
        <v/>
      </c>
      <c r="BE32" s="46" t="str">
        <f t="shared" si="28"/>
        <v/>
      </c>
      <c r="BF32" s="19" t="str">
        <f t="shared" si="29"/>
        <v/>
      </c>
    </row>
    <row r="33" spans="1:58" ht="15" customHeight="1">
      <c r="A33" s="69">
        <v>22</v>
      </c>
      <c r="B33" s="263"/>
      <c r="C33" s="265"/>
      <c r="D33" s="263"/>
      <c r="E33" s="263"/>
      <c r="F33" s="149"/>
      <c r="G33" s="149"/>
      <c r="H33" s="149"/>
      <c r="I33" s="263"/>
      <c r="J33" s="263"/>
      <c r="K33" s="263"/>
      <c r="L33" s="129"/>
      <c r="M33" s="7"/>
      <c r="N33" s="39" t="str">
        <f t="shared" si="0"/>
        <v/>
      </c>
      <c r="O33" s="9"/>
      <c r="P33" s="7"/>
      <c r="Q33" s="39" t="str">
        <f t="shared" si="1"/>
        <v/>
      </c>
      <c r="R33" s="10"/>
      <c r="S33" s="7"/>
      <c r="T33" s="130" t="str">
        <f t="shared" si="2"/>
        <v/>
      </c>
      <c r="U33" s="139"/>
      <c r="V33" s="138"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72"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141" t="str">
        <f t="shared" si="3"/>
        <v/>
      </c>
      <c r="Y33" s="142"/>
      <c r="Z33" s="162" t="str">
        <f t="shared" si="4"/>
        <v/>
      </c>
      <c r="AA33" s="162" t="str">
        <f t="shared" si="5"/>
        <v/>
      </c>
      <c r="AB33" s="162" t="str">
        <f t="shared" si="6"/>
        <v/>
      </c>
      <c r="AC33" s="162" t="str">
        <f t="shared" si="7"/>
        <v/>
      </c>
      <c r="AD33" s="162" t="str">
        <f t="shared" si="8"/>
        <v/>
      </c>
      <c r="AE33" s="162" t="str">
        <f t="shared" si="9"/>
        <v/>
      </c>
      <c r="AF33" s="162" t="str">
        <f t="shared" si="10"/>
        <v/>
      </c>
      <c r="AG33" s="162" t="str">
        <f t="shared" si="11"/>
        <v/>
      </c>
      <c r="AH33" s="162" t="str">
        <f t="shared" si="12"/>
        <v/>
      </c>
      <c r="AI33" s="162" t="str">
        <f t="shared" si="13"/>
        <v/>
      </c>
      <c r="AJ33" s="42" t="str">
        <f t="shared" si="14"/>
        <v/>
      </c>
      <c r="AK33" s="18" t="str">
        <f t="shared" si="15"/>
        <v/>
      </c>
      <c r="AL33" s="39" t="str">
        <f t="shared" si="16"/>
        <v/>
      </c>
      <c r="AM33" s="43" t="str">
        <f t="shared" si="17"/>
        <v/>
      </c>
      <c r="AN33" s="18" t="str">
        <f t="shared" si="18"/>
        <v/>
      </c>
      <c r="AO33" s="39" t="str">
        <f t="shared" si="19"/>
        <v/>
      </c>
      <c r="AP33" s="44" t="str">
        <f t="shared" si="20"/>
        <v/>
      </c>
      <c r="AQ33" s="18" t="str">
        <f t="shared" si="21"/>
        <v/>
      </c>
      <c r="AR33" s="45" t="str">
        <f t="shared" si="22"/>
        <v/>
      </c>
      <c r="AS33" s="41" t="str">
        <f t="shared" si="23"/>
        <v/>
      </c>
      <c r="AT33" s="168"/>
      <c r="AU33" s="46" t="str">
        <f t="shared" si="24"/>
        <v/>
      </c>
      <c r="AV33" s="46" t="str">
        <f t="shared" si="25"/>
        <v/>
      </c>
      <c r="AW33" s="46" t="str">
        <f t="shared" si="26"/>
        <v/>
      </c>
      <c r="AX33" s="73"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73" t="str" cm="1">
        <f t="array" ref="AY33">IF($AA33="","",IF((IFERROR(_xlfn.IFS(TRIM(SUBSTITUTE($AS33,CHAR(160),""))="Devis 1", IFERROR(VALUE(TRIM(SUBSTITUTE(AK33,CHAR(160),""))),0),TRIM(SUBSTITUTE($AS33,CHAR(160),""))="Devis 2", IFERROR(VALUE(TRIM(SUBSTITUTE(AN33,CHAR(160),""))),0),TRIM(SUBSTITUTE($AS33,CHAR(160),""))="Devis 3", IFERROR(VALUE(TRIM(SUBSTITUTE(AQ33,CHAR(160),""))),0)),0) * IFERROR(VALUE(TRIM(SUBSTITUTE($AA33,CHAR(160),""))),0)) = 0,IF(AX33&lt;&gt;"",0,""),(IFERROR(_xlfn.IFS(TRIM(SUBSTITUTE($AS33,CHAR(160),""))="Devis 1", IFERROR(VALUE(TRIM(SUBSTITUTE(AK33,CHAR(160),""))),0),TRIM(SUBSTITUTE($AS33,CHAR(160),""))="Devis 2", IFERROR(VALUE(TRIM(SUBSTITUTE(AN33,CHAR(160),""))),0),TRIM(SUBSTITUTE($AS33,CHAR(160),""))="Devis 3", IFERROR(VALUE(TRIM(SUBSTITUTE(AQ33,CHAR(160),""))),0)),0) * IFERROR(VALUE(TRIM(SUBSTITUTE($AA33,CHAR(160),""))),0))))</f>
        <v/>
      </c>
      <c r="AZ33" s="73"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47"/>
      <c r="BB33" s="13"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71" t="str" cm="1">
        <f t="array" ref="BC33">IF(OR(AZ33="",X33="",AX33="",V33="",AY33="",W33=""),"",_xlfn.IFS((IFERROR(VALUE(TRIM(SUBSTITUTE(AZ33,CHAR(160),""))),0))&gt;(IFERROR(VALUE(TRIM(SUBSTITUTE(X33,CHAR(160),""))),0)),"KO : Le montant retenu TTC est supérieur au montant présenté TTC. Merci de revoir la ligne de dépense ou plafonner son montant.",(IFERROR(VALUE(TRIM(SUBSTITUTE(AX33,CHAR(160),""))),0))&gt;(IFERROR(VALUE(TRIM(SUBSTITUTE(V33,CHAR(160),""))),0)),"Attention : Le montant retenu HT est supérieur au montant HT présenté. Merci de revoir la ligne de dépense,plafonner son montant,ou justifier la reventillation HT/TVA.",(IFERROR(VALUE(TRIM(SUBSTITUTE(AY33,CHAR(160),""))),0))&gt;(IFERROR(VALUE(TRIM(SUBSTITUTE(W33,CHAR(160),""))),0)),"Attention : Le montant TVA retenu est supérieur au montant TVA présenté. Merci de revoir la ligne de dépense,plafonner son montant,ou justifier la reventillation HT/TVA.",(IFERROR(VALUE(TRIM(SUBSTITUTE(X33,CHAR(160),""))),0))=0,"",(IFERROR(VALUE(TRIM(SUBSTITUTE(AZ33,CHAR(160),""))),0))=(IFERROR(VALUE(TRIM(SUBSTITUTE(X33,CHAR(160),""))),0)),"OK",
OR((IFERROR(VALUE(TRIM(SUBSTITUTE(AZ33,CHAR(160),""))),0))=0,(IFERROR(VALUE(TRIM(SUBSTITUTE(AX33,CHAR(160),""))),0))=0),"Attention : montant présenté entièrement écarté",(IFERROR(VALUE(TRIM(SUBSTITUTE(AZ33,CHAR(160),""))),0))&lt;(IFERROR(VALUE(TRIM(SUBSTITUTE(X33,CHAR(160),""))),0)),"Attention : montant présenté partiellement écarté",TRUE,""))</f>
        <v/>
      </c>
      <c r="BD33" s="46" t="str">
        <f t="shared" si="27"/>
        <v/>
      </c>
      <c r="BE33" s="46" t="str">
        <f t="shared" si="28"/>
        <v/>
      </c>
      <c r="BF33" s="19" t="str">
        <f t="shared" si="29"/>
        <v/>
      </c>
    </row>
    <row r="34" spans="1:58" ht="15" customHeight="1">
      <c r="A34" s="69">
        <v>23</v>
      </c>
      <c r="B34" s="263"/>
      <c r="C34" s="265"/>
      <c r="D34" s="263"/>
      <c r="E34" s="263"/>
      <c r="F34" s="149"/>
      <c r="G34" s="149"/>
      <c r="H34" s="149"/>
      <c r="I34" s="263"/>
      <c r="J34" s="263"/>
      <c r="K34" s="263"/>
      <c r="L34" s="129"/>
      <c r="M34" s="7"/>
      <c r="N34" s="39" t="str">
        <f t="shared" si="0"/>
        <v/>
      </c>
      <c r="O34" s="9"/>
      <c r="P34" s="7"/>
      <c r="Q34" s="39" t="str">
        <f t="shared" si="1"/>
        <v/>
      </c>
      <c r="R34" s="10"/>
      <c r="S34" s="7"/>
      <c r="T34" s="130" t="str">
        <f t="shared" si="2"/>
        <v/>
      </c>
      <c r="U34" s="139"/>
      <c r="V34" s="138"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72"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141" t="str">
        <f t="shared" si="3"/>
        <v/>
      </c>
      <c r="Y34" s="142"/>
      <c r="Z34" s="162" t="str">
        <f t="shared" si="4"/>
        <v/>
      </c>
      <c r="AA34" s="162" t="str">
        <f t="shared" si="5"/>
        <v/>
      </c>
      <c r="AB34" s="162" t="str">
        <f t="shared" si="6"/>
        <v/>
      </c>
      <c r="AC34" s="162" t="str">
        <f t="shared" si="7"/>
        <v/>
      </c>
      <c r="AD34" s="162" t="str">
        <f t="shared" si="8"/>
        <v/>
      </c>
      <c r="AE34" s="162" t="str">
        <f t="shared" si="9"/>
        <v/>
      </c>
      <c r="AF34" s="162" t="str">
        <f t="shared" si="10"/>
        <v/>
      </c>
      <c r="AG34" s="162" t="str">
        <f t="shared" si="11"/>
        <v/>
      </c>
      <c r="AH34" s="162" t="str">
        <f t="shared" si="12"/>
        <v/>
      </c>
      <c r="AI34" s="162" t="str">
        <f t="shared" si="13"/>
        <v/>
      </c>
      <c r="AJ34" s="42" t="str">
        <f t="shared" si="14"/>
        <v/>
      </c>
      <c r="AK34" s="18" t="str">
        <f t="shared" si="15"/>
        <v/>
      </c>
      <c r="AL34" s="39" t="str">
        <f t="shared" si="16"/>
        <v/>
      </c>
      <c r="AM34" s="43" t="str">
        <f t="shared" si="17"/>
        <v/>
      </c>
      <c r="AN34" s="18" t="str">
        <f t="shared" si="18"/>
        <v/>
      </c>
      <c r="AO34" s="39" t="str">
        <f t="shared" si="19"/>
        <v/>
      </c>
      <c r="AP34" s="44" t="str">
        <f t="shared" si="20"/>
        <v/>
      </c>
      <c r="AQ34" s="18" t="str">
        <f t="shared" si="21"/>
        <v/>
      </c>
      <c r="AR34" s="45" t="str">
        <f t="shared" si="22"/>
        <v/>
      </c>
      <c r="AS34" s="41" t="str">
        <f t="shared" si="23"/>
        <v/>
      </c>
      <c r="AT34" s="168"/>
      <c r="AU34" s="46" t="str">
        <f t="shared" si="24"/>
        <v/>
      </c>
      <c r="AV34" s="46" t="str">
        <f t="shared" si="25"/>
        <v/>
      </c>
      <c r="AW34" s="46" t="str">
        <f t="shared" si="26"/>
        <v/>
      </c>
      <c r="AX34" s="73"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73" t="str" cm="1">
        <f t="array" ref="AY34">IF($AA34="","",IF((IFERROR(_xlfn.IFS(TRIM(SUBSTITUTE($AS34,CHAR(160),""))="Devis 1", IFERROR(VALUE(TRIM(SUBSTITUTE(AK34,CHAR(160),""))),0),TRIM(SUBSTITUTE($AS34,CHAR(160),""))="Devis 2", IFERROR(VALUE(TRIM(SUBSTITUTE(AN34,CHAR(160),""))),0),TRIM(SUBSTITUTE($AS34,CHAR(160),""))="Devis 3", IFERROR(VALUE(TRIM(SUBSTITUTE(AQ34,CHAR(160),""))),0)),0) * IFERROR(VALUE(TRIM(SUBSTITUTE($AA34,CHAR(160),""))),0)) = 0,IF(AX34&lt;&gt;"",0,""),(IFERROR(_xlfn.IFS(TRIM(SUBSTITUTE($AS34,CHAR(160),""))="Devis 1", IFERROR(VALUE(TRIM(SUBSTITUTE(AK34,CHAR(160),""))),0),TRIM(SUBSTITUTE($AS34,CHAR(160),""))="Devis 2", IFERROR(VALUE(TRIM(SUBSTITUTE(AN34,CHAR(160),""))),0),TRIM(SUBSTITUTE($AS34,CHAR(160),""))="Devis 3", IFERROR(VALUE(TRIM(SUBSTITUTE(AQ34,CHAR(160),""))),0)),0) * IFERROR(VALUE(TRIM(SUBSTITUTE($AA34,CHAR(160),""))),0))))</f>
        <v/>
      </c>
      <c r="AZ34" s="73"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47"/>
      <c r="BB34" s="13"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71" t="str" cm="1">
        <f t="array" ref="BC34">IF(OR(AZ34="",X34="",AX34="",V34="",AY34="",W34=""),"",_xlfn.IFS((IFERROR(VALUE(TRIM(SUBSTITUTE(AZ34,CHAR(160),""))),0))&gt;(IFERROR(VALUE(TRIM(SUBSTITUTE(X34,CHAR(160),""))),0)),"KO : Le montant retenu TTC est supérieur au montant présenté TTC. Merci de revoir la ligne de dépense ou plafonner son montant.",(IFERROR(VALUE(TRIM(SUBSTITUTE(AX34,CHAR(160),""))),0))&gt;(IFERROR(VALUE(TRIM(SUBSTITUTE(V34,CHAR(160),""))),0)),"Attention : Le montant retenu HT est supérieur au montant HT présenté. Merci de revoir la ligne de dépense,plafonner son montant,ou justifier la reventillation HT/TVA.",(IFERROR(VALUE(TRIM(SUBSTITUTE(AY34,CHAR(160),""))),0))&gt;(IFERROR(VALUE(TRIM(SUBSTITUTE(W34,CHAR(160),""))),0)),"Attention : Le montant TVA retenu est supérieur au montant TVA présenté. Merci de revoir la ligne de dépense,plafonner son montant,ou justifier la reventillation HT/TVA.",(IFERROR(VALUE(TRIM(SUBSTITUTE(X34,CHAR(160),""))),0))=0,"",(IFERROR(VALUE(TRIM(SUBSTITUTE(AZ34,CHAR(160),""))),0))=(IFERROR(VALUE(TRIM(SUBSTITUTE(X34,CHAR(160),""))),0)),"OK",
OR((IFERROR(VALUE(TRIM(SUBSTITUTE(AZ34,CHAR(160),""))),0))=0,(IFERROR(VALUE(TRIM(SUBSTITUTE(AX34,CHAR(160),""))),0))=0),"Attention : montant présenté entièrement écarté",(IFERROR(VALUE(TRIM(SUBSTITUTE(AZ34,CHAR(160),""))),0))&lt;(IFERROR(VALUE(TRIM(SUBSTITUTE(X34,CHAR(160),""))),0)),"Attention : montant présenté partiellement écarté",TRUE,""))</f>
        <v/>
      </c>
      <c r="BD34" s="46" t="str">
        <f t="shared" si="27"/>
        <v/>
      </c>
      <c r="BE34" s="46" t="str">
        <f t="shared" si="28"/>
        <v/>
      </c>
      <c r="BF34" s="19" t="str">
        <f t="shared" si="29"/>
        <v/>
      </c>
    </row>
    <row r="35" spans="1:58" ht="15" customHeight="1">
      <c r="A35" s="69">
        <v>24</v>
      </c>
      <c r="B35" s="263"/>
      <c r="C35" s="265"/>
      <c r="D35" s="263"/>
      <c r="E35" s="263"/>
      <c r="F35" s="149"/>
      <c r="G35" s="149"/>
      <c r="H35" s="149"/>
      <c r="I35" s="263"/>
      <c r="J35" s="263"/>
      <c r="K35" s="263"/>
      <c r="L35" s="129"/>
      <c r="M35" s="7"/>
      <c r="N35" s="39" t="str">
        <f t="shared" si="0"/>
        <v/>
      </c>
      <c r="O35" s="9"/>
      <c r="P35" s="7"/>
      <c r="Q35" s="39" t="str">
        <f t="shared" si="1"/>
        <v/>
      </c>
      <c r="R35" s="10"/>
      <c r="S35" s="7"/>
      <c r="T35" s="130" t="str">
        <f t="shared" si="2"/>
        <v/>
      </c>
      <c r="U35" s="139"/>
      <c r="V35" s="138"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72"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141" t="str">
        <f t="shared" si="3"/>
        <v/>
      </c>
      <c r="Y35" s="142"/>
      <c r="Z35" s="162" t="str">
        <f t="shared" si="4"/>
        <v/>
      </c>
      <c r="AA35" s="162" t="str">
        <f t="shared" si="5"/>
        <v/>
      </c>
      <c r="AB35" s="162" t="str">
        <f t="shared" si="6"/>
        <v/>
      </c>
      <c r="AC35" s="162" t="str">
        <f t="shared" si="7"/>
        <v/>
      </c>
      <c r="AD35" s="162" t="str">
        <f t="shared" si="8"/>
        <v/>
      </c>
      <c r="AE35" s="162" t="str">
        <f t="shared" si="9"/>
        <v/>
      </c>
      <c r="AF35" s="162" t="str">
        <f t="shared" si="10"/>
        <v/>
      </c>
      <c r="AG35" s="162" t="str">
        <f t="shared" si="11"/>
        <v/>
      </c>
      <c r="AH35" s="162" t="str">
        <f t="shared" si="12"/>
        <v/>
      </c>
      <c r="AI35" s="162" t="str">
        <f t="shared" si="13"/>
        <v/>
      </c>
      <c r="AJ35" s="42" t="str">
        <f t="shared" si="14"/>
        <v/>
      </c>
      <c r="AK35" s="18" t="str">
        <f t="shared" si="15"/>
        <v/>
      </c>
      <c r="AL35" s="39" t="str">
        <f t="shared" si="16"/>
        <v/>
      </c>
      <c r="AM35" s="43" t="str">
        <f t="shared" si="17"/>
        <v/>
      </c>
      <c r="AN35" s="18" t="str">
        <f t="shared" si="18"/>
        <v/>
      </c>
      <c r="AO35" s="39" t="str">
        <f t="shared" si="19"/>
        <v/>
      </c>
      <c r="AP35" s="44" t="str">
        <f t="shared" si="20"/>
        <v/>
      </c>
      <c r="AQ35" s="18" t="str">
        <f t="shared" si="21"/>
        <v/>
      </c>
      <c r="AR35" s="45" t="str">
        <f t="shared" si="22"/>
        <v/>
      </c>
      <c r="AS35" s="41" t="str">
        <f t="shared" si="23"/>
        <v/>
      </c>
      <c r="AT35" s="168"/>
      <c r="AU35" s="46" t="str">
        <f t="shared" si="24"/>
        <v/>
      </c>
      <c r="AV35" s="46" t="str">
        <f t="shared" si="25"/>
        <v/>
      </c>
      <c r="AW35" s="46" t="str">
        <f t="shared" si="26"/>
        <v/>
      </c>
      <c r="AX35" s="73"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73" t="str" cm="1">
        <f t="array" ref="AY35">IF($AA35="","",IF((IFERROR(_xlfn.IFS(TRIM(SUBSTITUTE($AS35,CHAR(160),""))="Devis 1", IFERROR(VALUE(TRIM(SUBSTITUTE(AK35,CHAR(160),""))),0),TRIM(SUBSTITUTE($AS35,CHAR(160),""))="Devis 2", IFERROR(VALUE(TRIM(SUBSTITUTE(AN35,CHAR(160),""))),0),TRIM(SUBSTITUTE($AS35,CHAR(160),""))="Devis 3", IFERROR(VALUE(TRIM(SUBSTITUTE(AQ35,CHAR(160),""))),0)),0) * IFERROR(VALUE(TRIM(SUBSTITUTE($AA35,CHAR(160),""))),0)) = 0,IF(AX35&lt;&gt;"",0,""),(IFERROR(_xlfn.IFS(TRIM(SUBSTITUTE($AS35,CHAR(160),""))="Devis 1", IFERROR(VALUE(TRIM(SUBSTITUTE(AK35,CHAR(160),""))),0),TRIM(SUBSTITUTE($AS35,CHAR(160),""))="Devis 2", IFERROR(VALUE(TRIM(SUBSTITUTE(AN35,CHAR(160),""))),0),TRIM(SUBSTITUTE($AS35,CHAR(160),""))="Devis 3", IFERROR(VALUE(TRIM(SUBSTITUTE(AQ35,CHAR(160),""))),0)),0) * IFERROR(VALUE(TRIM(SUBSTITUTE($AA35,CHAR(160),""))),0))))</f>
        <v/>
      </c>
      <c r="AZ35" s="73"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47"/>
      <c r="BB35" s="13"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71" t="str" cm="1">
        <f t="array" ref="BC35">IF(OR(AZ35="",X35="",AX35="",V35="",AY35="",W35=""),"",_xlfn.IFS((IFERROR(VALUE(TRIM(SUBSTITUTE(AZ35,CHAR(160),""))),0))&gt;(IFERROR(VALUE(TRIM(SUBSTITUTE(X35,CHAR(160),""))),0)),"KO : Le montant retenu TTC est supérieur au montant présenté TTC. Merci de revoir la ligne de dépense ou plafonner son montant.",(IFERROR(VALUE(TRIM(SUBSTITUTE(AX35,CHAR(160),""))),0))&gt;(IFERROR(VALUE(TRIM(SUBSTITUTE(V35,CHAR(160),""))),0)),"Attention : Le montant retenu HT est supérieur au montant HT présenté. Merci de revoir la ligne de dépense,plafonner son montant,ou justifier la reventillation HT/TVA.",(IFERROR(VALUE(TRIM(SUBSTITUTE(AY35,CHAR(160),""))),0))&gt;(IFERROR(VALUE(TRIM(SUBSTITUTE(W35,CHAR(160),""))),0)),"Attention : Le montant TVA retenu est supérieur au montant TVA présenté. Merci de revoir la ligne de dépense,plafonner son montant,ou justifier la reventillation HT/TVA.",(IFERROR(VALUE(TRIM(SUBSTITUTE(X35,CHAR(160),""))),0))=0,"",(IFERROR(VALUE(TRIM(SUBSTITUTE(AZ35,CHAR(160),""))),0))=(IFERROR(VALUE(TRIM(SUBSTITUTE(X35,CHAR(160),""))),0)),"OK",
OR((IFERROR(VALUE(TRIM(SUBSTITUTE(AZ35,CHAR(160),""))),0))=0,(IFERROR(VALUE(TRIM(SUBSTITUTE(AX35,CHAR(160),""))),0))=0),"Attention : montant présenté entièrement écarté",(IFERROR(VALUE(TRIM(SUBSTITUTE(AZ35,CHAR(160),""))),0))&lt;(IFERROR(VALUE(TRIM(SUBSTITUTE(X35,CHAR(160),""))),0)),"Attention : montant présenté partiellement écarté",TRUE,""))</f>
        <v/>
      </c>
      <c r="BD35" s="46" t="str">
        <f t="shared" si="27"/>
        <v/>
      </c>
      <c r="BE35" s="46" t="str">
        <f t="shared" si="28"/>
        <v/>
      </c>
      <c r="BF35" s="19" t="str">
        <f t="shared" si="29"/>
        <v/>
      </c>
    </row>
    <row r="36" spans="1:58" ht="15" customHeight="1">
      <c r="A36" s="69">
        <v>25</v>
      </c>
      <c r="B36" s="263"/>
      <c r="C36" s="265"/>
      <c r="D36" s="263"/>
      <c r="E36" s="263"/>
      <c r="F36" s="149"/>
      <c r="G36" s="149"/>
      <c r="H36" s="149"/>
      <c r="I36" s="263"/>
      <c r="J36" s="263"/>
      <c r="K36" s="263"/>
      <c r="L36" s="129"/>
      <c r="M36" s="7"/>
      <c r="N36" s="39" t="str">
        <f t="shared" si="0"/>
        <v/>
      </c>
      <c r="O36" s="9"/>
      <c r="P36" s="7"/>
      <c r="Q36" s="39" t="str">
        <f t="shared" si="1"/>
        <v/>
      </c>
      <c r="R36" s="10"/>
      <c r="S36" s="7"/>
      <c r="T36" s="130" t="str">
        <f t="shared" si="2"/>
        <v/>
      </c>
      <c r="U36" s="139"/>
      <c r="V36" s="138"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72"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141" t="str">
        <f t="shared" si="3"/>
        <v/>
      </c>
      <c r="Y36" s="142"/>
      <c r="Z36" s="162" t="str">
        <f t="shared" si="4"/>
        <v/>
      </c>
      <c r="AA36" s="162" t="str">
        <f t="shared" si="5"/>
        <v/>
      </c>
      <c r="AB36" s="162" t="str">
        <f t="shared" si="6"/>
        <v/>
      </c>
      <c r="AC36" s="162" t="str">
        <f t="shared" si="7"/>
        <v/>
      </c>
      <c r="AD36" s="162" t="str">
        <f t="shared" si="8"/>
        <v/>
      </c>
      <c r="AE36" s="162" t="str">
        <f t="shared" si="9"/>
        <v/>
      </c>
      <c r="AF36" s="162" t="str">
        <f t="shared" si="10"/>
        <v/>
      </c>
      <c r="AG36" s="162" t="str">
        <f t="shared" si="11"/>
        <v/>
      </c>
      <c r="AH36" s="162" t="str">
        <f t="shared" si="12"/>
        <v/>
      </c>
      <c r="AI36" s="162" t="str">
        <f t="shared" si="13"/>
        <v/>
      </c>
      <c r="AJ36" s="42" t="str">
        <f t="shared" si="14"/>
        <v/>
      </c>
      <c r="AK36" s="18" t="str">
        <f t="shared" si="15"/>
        <v/>
      </c>
      <c r="AL36" s="39" t="str">
        <f t="shared" si="16"/>
        <v/>
      </c>
      <c r="AM36" s="43" t="str">
        <f t="shared" si="17"/>
        <v/>
      </c>
      <c r="AN36" s="18" t="str">
        <f t="shared" si="18"/>
        <v/>
      </c>
      <c r="AO36" s="39" t="str">
        <f t="shared" si="19"/>
        <v/>
      </c>
      <c r="AP36" s="44" t="str">
        <f t="shared" si="20"/>
        <v/>
      </c>
      <c r="AQ36" s="18" t="str">
        <f t="shared" si="21"/>
        <v/>
      </c>
      <c r="AR36" s="45" t="str">
        <f t="shared" si="22"/>
        <v/>
      </c>
      <c r="AS36" s="41" t="str">
        <f t="shared" si="23"/>
        <v/>
      </c>
      <c r="AT36" s="168"/>
      <c r="AU36" s="46" t="str">
        <f t="shared" si="24"/>
        <v/>
      </c>
      <c r="AV36" s="46" t="str">
        <f t="shared" si="25"/>
        <v/>
      </c>
      <c r="AW36" s="46" t="str">
        <f t="shared" si="26"/>
        <v/>
      </c>
      <c r="AX36" s="73"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73" t="str" cm="1">
        <f t="array" ref="AY36">IF($AA36="","",IF((IFERROR(_xlfn.IFS(TRIM(SUBSTITUTE($AS36,CHAR(160),""))="Devis 1", IFERROR(VALUE(TRIM(SUBSTITUTE(AK36,CHAR(160),""))),0),TRIM(SUBSTITUTE($AS36,CHAR(160),""))="Devis 2", IFERROR(VALUE(TRIM(SUBSTITUTE(AN36,CHAR(160),""))),0),TRIM(SUBSTITUTE($AS36,CHAR(160),""))="Devis 3", IFERROR(VALUE(TRIM(SUBSTITUTE(AQ36,CHAR(160),""))),0)),0) * IFERROR(VALUE(TRIM(SUBSTITUTE($AA36,CHAR(160),""))),0)) = 0,IF(AX36&lt;&gt;"",0,""),(IFERROR(_xlfn.IFS(TRIM(SUBSTITUTE($AS36,CHAR(160),""))="Devis 1", IFERROR(VALUE(TRIM(SUBSTITUTE(AK36,CHAR(160),""))),0),TRIM(SUBSTITUTE($AS36,CHAR(160),""))="Devis 2", IFERROR(VALUE(TRIM(SUBSTITUTE(AN36,CHAR(160),""))),0),TRIM(SUBSTITUTE($AS36,CHAR(160),""))="Devis 3", IFERROR(VALUE(TRIM(SUBSTITUTE(AQ36,CHAR(160),""))),0)),0) * IFERROR(VALUE(TRIM(SUBSTITUTE($AA36,CHAR(160),""))),0))))</f>
        <v/>
      </c>
      <c r="AZ36" s="73"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47"/>
      <c r="BB36" s="13"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71" t="str" cm="1">
        <f t="array" ref="BC36">IF(OR(AZ36="",X36="",AX36="",V36="",AY36="",W36=""),"",_xlfn.IFS((IFERROR(VALUE(TRIM(SUBSTITUTE(AZ36,CHAR(160),""))),0))&gt;(IFERROR(VALUE(TRIM(SUBSTITUTE(X36,CHAR(160),""))),0)),"KO : Le montant retenu TTC est supérieur au montant présenté TTC. Merci de revoir la ligne de dépense ou plafonner son montant.",(IFERROR(VALUE(TRIM(SUBSTITUTE(AX36,CHAR(160),""))),0))&gt;(IFERROR(VALUE(TRIM(SUBSTITUTE(V36,CHAR(160),""))),0)),"Attention : Le montant retenu HT est supérieur au montant HT présenté. Merci de revoir la ligne de dépense,plafonner son montant,ou justifier la reventillation HT/TVA.",(IFERROR(VALUE(TRIM(SUBSTITUTE(AY36,CHAR(160),""))),0))&gt;(IFERROR(VALUE(TRIM(SUBSTITUTE(W36,CHAR(160),""))),0)),"Attention : Le montant TVA retenu est supérieur au montant TVA présenté. Merci de revoir la ligne de dépense,plafonner son montant,ou justifier la reventillation HT/TVA.",(IFERROR(VALUE(TRIM(SUBSTITUTE(X36,CHAR(160),""))),0))=0,"",(IFERROR(VALUE(TRIM(SUBSTITUTE(AZ36,CHAR(160),""))),0))=(IFERROR(VALUE(TRIM(SUBSTITUTE(X36,CHAR(160),""))),0)),"OK",
OR((IFERROR(VALUE(TRIM(SUBSTITUTE(AZ36,CHAR(160),""))),0))=0,(IFERROR(VALUE(TRIM(SUBSTITUTE(AX36,CHAR(160),""))),0))=0),"Attention : montant présenté entièrement écarté",(IFERROR(VALUE(TRIM(SUBSTITUTE(AZ36,CHAR(160),""))),0))&lt;(IFERROR(VALUE(TRIM(SUBSTITUTE(X36,CHAR(160),""))),0)),"Attention : montant présenté partiellement écarté",TRUE,""))</f>
        <v/>
      </c>
      <c r="BD36" s="46" t="str">
        <f t="shared" si="27"/>
        <v/>
      </c>
      <c r="BE36" s="46" t="str">
        <f t="shared" si="28"/>
        <v/>
      </c>
      <c r="BF36" s="19" t="str">
        <f t="shared" si="29"/>
        <v/>
      </c>
    </row>
    <row r="37" spans="1:58" ht="15" customHeight="1">
      <c r="A37" s="69">
        <v>26</v>
      </c>
      <c r="B37" s="263"/>
      <c r="C37" s="265"/>
      <c r="D37" s="263"/>
      <c r="E37" s="263"/>
      <c r="F37" s="149"/>
      <c r="G37" s="149"/>
      <c r="H37" s="149"/>
      <c r="I37" s="263"/>
      <c r="J37" s="263"/>
      <c r="K37" s="263"/>
      <c r="L37" s="129"/>
      <c r="M37" s="7"/>
      <c r="N37" s="39" t="str">
        <f t="shared" si="0"/>
        <v/>
      </c>
      <c r="O37" s="9"/>
      <c r="P37" s="7"/>
      <c r="Q37" s="39" t="str">
        <f t="shared" si="1"/>
        <v/>
      </c>
      <c r="R37" s="10"/>
      <c r="S37" s="7"/>
      <c r="T37" s="130" t="str">
        <f t="shared" si="2"/>
        <v/>
      </c>
      <c r="U37" s="139"/>
      <c r="V37" s="138"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72"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141" t="str">
        <f t="shared" si="3"/>
        <v/>
      </c>
      <c r="Y37" s="142"/>
      <c r="Z37" s="162" t="str">
        <f t="shared" si="4"/>
        <v/>
      </c>
      <c r="AA37" s="162" t="str">
        <f t="shared" si="5"/>
        <v/>
      </c>
      <c r="AB37" s="162" t="str">
        <f t="shared" si="6"/>
        <v/>
      </c>
      <c r="AC37" s="162" t="str">
        <f t="shared" si="7"/>
        <v/>
      </c>
      <c r="AD37" s="162" t="str">
        <f t="shared" si="8"/>
        <v/>
      </c>
      <c r="AE37" s="162" t="str">
        <f t="shared" si="9"/>
        <v/>
      </c>
      <c r="AF37" s="162" t="str">
        <f t="shared" si="10"/>
        <v/>
      </c>
      <c r="AG37" s="162" t="str">
        <f t="shared" si="11"/>
        <v/>
      </c>
      <c r="AH37" s="162" t="str">
        <f t="shared" si="12"/>
        <v/>
      </c>
      <c r="AI37" s="162" t="str">
        <f t="shared" si="13"/>
        <v/>
      </c>
      <c r="AJ37" s="42" t="str">
        <f t="shared" si="14"/>
        <v/>
      </c>
      <c r="AK37" s="18" t="str">
        <f t="shared" si="15"/>
        <v/>
      </c>
      <c r="AL37" s="39" t="str">
        <f t="shared" si="16"/>
        <v/>
      </c>
      <c r="AM37" s="43" t="str">
        <f t="shared" si="17"/>
        <v/>
      </c>
      <c r="AN37" s="18" t="str">
        <f t="shared" si="18"/>
        <v/>
      </c>
      <c r="AO37" s="39" t="str">
        <f t="shared" si="19"/>
        <v/>
      </c>
      <c r="AP37" s="44" t="str">
        <f t="shared" si="20"/>
        <v/>
      </c>
      <c r="AQ37" s="18" t="str">
        <f t="shared" si="21"/>
        <v/>
      </c>
      <c r="AR37" s="45" t="str">
        <f t="shared" si="22"/>
        <v/>
      </c>
      <c r="AS37" s="41" t="str">
        <f t="shared" si="23"/>
        <v/>
      </c>
      <c r="AT37" s="168"/>
      <c r="AU37" s="46" t="str">
        <f t="shared" si="24"/>
        <v/>
      </c>
      <c r="AV37" s="46" t="str">
        <f t="shared" si="25"/>
        <v/>
      </c>
      <c r="AW37" s="46" t="str">
        <f t="shared" si="26"/>
        <v/>
      </c>
      <c r="AX37" s="73"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73" t="str" cm="1">
        <f t="array" ref="AY37">IF($AA37="","",IF((IFERROR(_xlfn.IFS(TRIM(SUBSTITUTE($AS37,CHAR(160),""))="Devis 1", IFERROR(VALUE(TRIM(SUBSTITUTE(AK37,CHAR(160),""))),0),TRIM(SUBSTITUTE($AS37,CHAR(160),""))="Devis 2", IFERROR(VALUE(TRIM(SUBSTITUTE(AN37,CHAR(160),""))),0),TRIM(SUBSTITUTE($AS37,CHAR(160),""))="Devis 3", IFERROR(VALUE(TRIM(SUBSTITUTE(AQ37,CHAR(160),""))),0)),0) * IFERROR(VALUE(TRIM(SUBSTITUTE($AA37,CHAR(160),""))),0)) = 0,IF(AX37&lt;&gt;"",0,""),(IFERROR(_xlfn.IFS(TRIM(SUBSTITUTE($AS37,CHAR(160),""))="Devis 1", IFERROR(VALUE(TRIM(SUBSTITUTE(AK37,CHAR(160),""))),0),TRIM(SUBSTITUTE($AS37,CHAR(160),""))="Devis 2", IFERROR(VALUE(TRIM(SUBSTITUTE(AN37,CHAR(160),""))),0),TRIM(SUBSTITUTE($AS37,CHAR(160),""))="Devis 3", IFERROR(VALUE(TRIM(SUBSTITUTE(AQ37,CHAR(160),""))),0)),0) * IFERROR(VALUE(TRIM(SUBSTITUTE($AA37,CHAR(160),""))),0))))</f>
        <v/>
      </c>
      <c r="AZ37" s="73"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47"/>
      <c r="BB37" s="13"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71" t="str" cm="1">
        <f t="array" ref="BC37">IF(OR(AZ37="",X37="",AX37="",V37="",AY37="",W37=""),"",_xlfn.IFS((IFERROR(VALUE(TRIM(SUBSTITUTE(AZ37,CHAR(160),""))),0))&gt;(IFERROR(VALUE(TRIM(SUBSTITUTE(X37,CHAR(160),""))),0)),"KO : Le montant retenu TTC est supérieur au montant présenté TTC. Merci de revoir la ligne de dépense ou plafonner son montant.",(IFERROR(VALUE(TRIM(SUBSTITUTE(AX37,CHAR(160),""))),0))&gt;(IFERROR(VALUE(TRIM(SUBSTITUTE(V37,CHAR(160),""))),0)),"Attention : Le montant retenu HT est supérieur au montant HT présenté. Merci de revoir la ligne de dépense,plafonner son montant,ou justifier la reventillation HT/TVA.",(IFERROR(VALUE(TRIM(SUBSTITUTE(AY37,CHAR(160),""))),0))&gt;(IFERROR(VALUE(TRIM(SUBSTITUTE(W37,CHAR(160),""))),0)),"Attention : Le montant TVA retenu est supérieur au montant TVA présenté. Merci de revoir la ligne de dépense,plafonner son montant,ou justifier la reventillation HT/TVA.",(IFERROR(VALUE(TRIM(SUBSTITUTE(X37,CHAR(160),""))),0))=0,"",(IFERROR(VALUE(TRIM(SUBSTITUTE(AZ37,CHAR(160),""))),0))=(IFERROR(VALUE(TRIM(SUBSTITUTE(X37,CHAR(160),""))),0)),"OK",
OR((IFERROR(VALUE(TRIM(SUBSTITUTE(AZ37,CHAR(160),""))),0))=0,(IFERROR(VALUE(TRIM(SUBSTITUTE(AX37,CHAR(160),""))),0))=0),"Attention : montant présenté entièrement écarté",(IFERROR(VALUE(TRIM(SUBSTITUTE(AZ37,CHAR(160),""))),0))&lt;(IFERROR(VALUE(TRIM(SUBSTITUTE(X37,CHAR(160),""))),0)),"Attention : montant présenté partiellement écarté",TRUE,""))</f>
        <v/>
      </c>
      <c r="BD37" s="46" t="str">
        <f t="shared" si="27"/>
        <v/>
      </c>
      <c r="BE37" s="46" t="str">
        <f t="shared" si="28"/>
        <v/>
      </c>
      <c r="BF37" s="19" t="str">
        <f t="shared" si="29"/>
        <v/>
      </c>
    </row>
    <row r="38" spans="1:58" ht="15" customHeight="1">
      <c r="A38" s="69">
        <v>27</v>
      </c>
      <c r="B38" s="263"/>
      <c r="C38" s="265"/>
      <c r="D38" s="263"/>
      <c r="E38" s="263"/>
      <c r="F38" s="149"/>
      <c r="G38" s="149"/>
      <c r="H38" s="149"/>
      <c r="I38" s="263"/>
      <c r="J38" s="263"/>
      <c r="K38" s="263"/>
      <c r="L38" s="129"/>
      <c r="M38" s="7"/>
      <c r="N38" s="39" t="str">
        <f t="shared" si="0"/>
        <v/>
      </c>
      <c r="O38" s="9"/>
      <c r="P38" s="7"/>
      <c r="Q38" s="39" t="str">
        <f t="shared" si="1"/>
        <v/>
      </c>
      <c r="R38" s="10"/>
      <c r="S38" s="7"/>
      <c r="T38" s="130" t="str">
        <f t="shared" si="2"/>
        <v/>
      </c>
      <c r="U38" s="139"/>
      <c r="V38" s="138"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72"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141" t="str">
        <f t="shared" si="3"/>
        <v/>
      </c>
      <c r="Y38" s="142"/>
      <c r="Z38" s="162" t="str">
        <f t="shared" si="4"/>
        <v/>
      </c>
      <c r="AA38" s="162" t="str">
        <f t="shared" si="5"/>
        <v/>
      </c>
      <c r="AB38" s="162" t="str">
        <f t="shared" si="6"/>
        <v/>
      </c>
      <c r="AC38" s="162" t="str">
        <f t="shared" si="7"/>
        <v/>
      </c>
      <c r="AD38" s="162" t="str">
        <f t="shared" si="8"/>
        <v/>
      </c>
      <c r="AE38" s="162" t="str">
        <f t="shared" si="9"/>
        <v/>
      </c>
      <c r="AF38" s="162" t="str">
        <f t="shared" si="10"/>
        <v/>
      </c>
      <c r="AG38" s="162" t="str">
        <f t="shared" si="11"/>
        <v/>
      </c>
      <c r="AH38" s="162" t="str">
        <f t="shared" si="12"/>
        <v/>
      </c>
      <c r="AI38" s="162" t="str">
        <f t="shared" si="13"/>
        <v/>
      </c>
      <c r="AJ38" s="42" t="str">
        <f t="shared" si="14"/>
        <v/>
      </c>
      <c r="AK38" s="18" t="str">
        <f t="shared" si="15"/>
        <v/>
      </c>
      <c r="AL38" s="39" t="str">
        <f t="shared" si="16"/>
        <v/>
      </c>
      <c r="AM38" s="43" t="str">
        <f t="shared" si="17"/>
        <v/>
      </c>
      <c r="AN38" s="18" t="str">
        <f t="shared" si="18"/>
        <v/>
      </c>
      <c r="AO38" s="39" t="str">
        <f t="shared" si="19"/>
        <v/>
      </c>
      <c r="AP38" s="44" t="str">
        <f t="shared" si="20"/>
        <v/>
      </c>
      <c r="AQ38" s="18" t="str">
        <f t="shared" si="21"/>
        <v/>
      </c>
      <c r="AR38" s="45" t="str">
        <f t="shared" si="22"/>
        <v/>
      </c>
      <c r="AS38" s="41" t="str">
        <f t="shared" si="23"/>
        <v/>
      </c>
      <c r="AT38" s="168"/>
      <c r="AU38" s="46" t="str">
        <f t="shared" si="24"/>
        <v/>
      </c>
      <c r="AV38" s="46" t="str">
        <f t="shared" si="25"/>
        <v/>
      </c>
      <c r="AW38" s="46" t="str">
        <f t="shared" si="26"/>
        <v/>
      </c>
      <c r="AX38" s="73"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73" t="str" cm="1">
        <f t="array" ref="AY38">IF($AA38="","",IF((IFERROR(_xlfn.IFS(TRIM(SUBSTITUTE($AS38,CHAR(160),""))="Devis 1", IFERROR(VALUE(TRIM(SUBSTITUTE(AK38,CHAR(160),""))),0),TRIM(SUBSTITUTE($AS38,CHAR(160),""))="Devis 2", IFERROR(VALUE(TRIM(SUBSTITUTE(AN38,CHAR(160),""))),0),TRIM(SUBSTITUTE($AS38,CHAR(160),""))="Devis 3", IFERROR(VALUE(TRIM(SUBSTITUTE(AQ38,CHAR(160),""))),0)),0) * IFERROR(VALUE(TRIM(SUBSTITUTE($AA38,CHAR(160),""))),0)) = 0,IF(AX38&lt;&gt;"",0,""),(IFERROR(_xlfn.IFS(TRIM(SUBSTITUTE($AS38,CHAR(160),""))="Devis 1", IFERROR(VALUE(TRIM(SUBSTITUTE(AK38,CHAR(160),""))),0),TRIM(SUBSTITUTE($AS38,CHAR(160),""))="Devis 2", IFERROR(VALUE(TRIM(SUBSTITUTE(AN38,CHAR(160),""))),0),TRIM(SUBSTITUTE($AS38,CHAR(160),""))="Devis 3", IFERROR(VALUE(TRIM(SUBSTITUTE(AQ38,CHAR(160),""))),0)),0) * IFERROR(VALUE(TRIM(SUBSTITUTE($AA38,CHAR(160),""))),0))))</f>
        <v/>
      </c>
      <c r="AZ38" s="73"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47"/>
      <c r="BB38" s="13"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71" t="str" cm="1">
        <f t="array" ref="BC38">IF(OR(AZ38="",X38="",AX38="",V38="",AY38="",W38=""),"",_xlfn.IFS((IFERROR(VALUE(TRIM(SUBSTITUTE(AZ38,CHAR(160),""))),0))&gt;(IFERROR(VALUE(TRIM(SUBSTITUTE(X38,CHAR(160),""))),0)),"KO : Le montant retenu TTC est supérieur au montant présenté TTC. Merci de revoir la ligne de dépense ou plafonner son montant.",(IFERROR(VALUE(TRIM(SUBSTITUTE(AX38,CHAR(160),""))),0))&gt;(IFERROR(VALUE(TRIM(SUBSTITUTE(V38,CHAR(160),""))),0)),"Attention : Le montant retenu HT est supérieur au montant HT présenté. Merci de revoir la ligne de dépense,plafonner son montant,ou justifier la reventillation HT/TVA.",(IFERROR(VALUE(TRIM(SUBSTITUTE(AY38,CHAR(160),""))),0))&gt;(IFERROR(VALUE(TRIM(SUBSTITUTE(W38,CHAR(160),""))),0)),"Attention : Le montant TVA retenu est supérieur au montant TVA présenté. Merci de revoir la ligne de dépense,plafonner son montant,ou justifier la reventillation HT/TVA.",(IFERROR(VALUE(TRIM(SUBSTITUTE(X38,CHAR(160),""))),0))=0,"",(IFERROR(VALUE(TRIM(SUBSTITUTE(AZ38,CHAR(160),""))),0))=(IFERROR(VALUE(TRIM(SUBSTITUTE(X38,CHAR(160),""))),0)),"OK",
OR((IFERROR(VALUE(TRIM(SUBSTITUTE(AZ38,CHAR(160),""))),0))=0,(IFERROR(VALUE(TRIM(SUBSTITUTE(AX38,CHAR(160),""))),0))=0),"Attention : montant présenté entièrement écarté",(IFERROR(VALUE(TRIM(SUBSTITUTE(AZ38,CHAR(160),""))),0))&lt;(IFERROR(VALUE(TRIM(SUBSTITUTE(X38,CHAR(160),""))),0)),"Attention : montant présenté partiellement écarté",TRUE,""))</f>
        <v/>
      </c>
      <c r="BD38" s="46" t="str">
        <f t="shared" si="27"/>
        <v/>
      </c>
      <c r="BE38" s="46" t="str">
        <f t="shared" si="28"/>
        <v/>
      </c>
      <c r="BF38" s="19" t="str">
        <f t="shared" si="29"/>
        <v/>
      </c>
    </row>
    <row r="39" spans="1:58" ht="15" customHeight="1">
      <c r="A39" s="69">
        <v>28</v>
      </c>
      <c r="B39" s="263"/>
      <c r="C39" s="265"/>
      <c r="D39" s="263"/>
      <c r="E39" s="263"/>
      <c r="F39" s="149"/>
      <c r="G39" s="149"/>
      <c r="H39" s="149"/>
      <c r="I39" s="263"/>
      <c r="J39" s="263"/>
      <c r="K39" s="263"/>
      <c r="L39" s="129"/>
      <c r="M39" s="7"/>
      <c r="N39" s="39" t="str">
        <f t="shared" si="0"/>
        <v/>
      </c>
      <c r="O39" s="9"/>
      <c r="P39" s="7"/>
      <c r="Q39" s="39" t="str">
        <f t="shared" si="1"/>
        <v/>
      </c>
      <c r="R39" s="10"/>
      <c r="S39" s="7"/>
      <c r="T39" s="130" t="str">
        <f t="shared" si="2"/>
        <v/>
      </c>
      <c r="U39" s="139"/>
      <c r="V39" s="138"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72"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141" t="str">
        <f t="shared" si="3"/>
        <v/>
      </c>
      <c r="Y39" s="142"/>
      <c r="Z39" s="162" t="str">
        <f t="shared" si="4"/>
        <v/>
      </c>
      <c r="AA39" s="162" t="str">
        <f t="shared" si="5"/>
        <v/>
      </c>
      <c r="AB39" s="162" t="str">
        <f t="shared" si="6"/>
        <v/>
      </c>
      <c r="AC39" s="162" t="str">
        <f t="shared" si="7"/>
        <v/>
      </c>
      <c r="AD39" s="162" t="str">
        <f t="shared" si="8"/>
        <v/>
      </c>
      <c r="AE39" s="162" t="str">
        <f t="shared" si="9"/>
        <v/>
      </c>
      <c r="AF39" s="162" t="str">
        <f t="shared" si="10"/>
        <v/>
      </c>
      <c r="AG39" s="162" t="str">
        <f t="shared" si="11"/>
        <v/>
      </c>
      <c r="AH39" s="162" t="str">
        <f t="shared" si="12"/>
        <v/>
      </c>
      <c r="AI39" s="162" t="str">
        <f t="shared" si="13"/>
        <v/>
      </c>
      <c r="AJ39" s="42" t="str">
        <f t="shared" si="14"/>
        <v/>
      </c>
      <c r="AK39" s="18" t="str">
        <f t="shared" si="15"/>
        <v/>
      </c>
      <c r="AL39" s="39" t="str">
        <f t="shared" si="16"/>
        <v/>
      </c>
      <c r="AM39" s="43" t="str">
        <f t="shared" si="17"/>
        <v/>
      </c>
      <c r="AN39" s="18" t="str">
        <f t="shared" si="18"/>
        <v/>
      </c>
      <c r="AO39" s="39" t="str">
        <f t="shared" si="19"/>
        <v/>
      </c>
      <c r="AP39" s="44" t="str">
        <f t="shared" si="20"/>
        <v/>
      </c>
      <c r="AQ39" s="18" t="str">
        <f t="shared" si="21"/>
        <v/>
      </c>
      <c r="AR39" s="45" t="str">
        <f t="shared" si="22"/>
        <v/>
      </c>
      <c r="AS39" s="41" t="str">
        <f t="shared" si="23"/>
        <v/>
      </c>
      <c r="AT39" s="168"/>
      <c r="AU39" s="46" t="str">
        <f t="shared" si="24"/>
        <v/>
      </c>
      <c r="AV39" s="46" t="str">
        <f t="shared" si="25"/>
        <v/>
      </c>
      <c r="AW39" s="46" t="str">
        <f t="shared" si="26"/>
        <v/>
      </c>
      <c r="AX39" s="73"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73" t="str" cm="1">
        <f t="array" ref="AY39">IF($AA39="","",IF((IFERROR(_xlfn.IFS(TRIM(SUBSTITUTE($AS39,CHAR(160),""))="Devis 1", IFERROR(VALUE(TRIM(SUBSTITUTE(AK39,CHAR(160),""))),0),TRIM(SUBSTITUTE($AS39,CHAR(160),""))="Devis 2", IFERROR(VALUE(TRIM(SUBSTITUTE(AN39,CHAR(160),""))),0),TRIM(SUBSTITUTE($AS39,CHAR(160),""))="Devis 3", IFERROR(VALUE(TRIM(SUBSTITUTE(AQ39,CHAR(160),""))),0)),0) * IFERROR(VALUE(TRIM(SUBSTITUTE($AA39,CHAR(160),""))),0)) = 0,IF(AX39&lt;&gt;"",0,""),(IFERROR(_xlfn.IFS(TRIM(SUBSTITUTE($AS39,CHAR(160),""))="Devis 1", IFERROR(VALUE(TRIM(SUBSTITUTE(AK39,CHAR(160),""))),0),TRIM(SUBSTITUTE($AS39,CHAR(160),""))="Devis 2", IFERROR(VALUE(TRIM(SUBSTITUTE(AN39,CHAR(160),""))),0),TRIM(SUBSTITUTE($AS39,CHAR(160),""))="Devis 3", IFERROR(VALUE(TRIM(SUBSTITUTE(AQ39,CHAR(160),""))),0)),0) * IFERROR(VALUE(TRIM(SUBSTITUTE($AA39,CHAR(160),""))),0))))</f>
        <v/>
      </c>
      <c r="AZ39" s="73"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47"/>
      <c r="BB39" s="13"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71" t="str" cm="1">
        <f t="array" ref="BC39">IF(OR(AZ39="",X39="",AX39="",V39="",AY39="",W39=""),"",_xlfn.IFS((IFERROR(VALUE(TRIM(SUBSTITUTE(AZ39,CHAR(160),""))),0))&gt;(IFERROR(VALUE(TRIM(SUBSTITUTE(X39,CHAR(160),""))),0)),"KO : Le montant retenu TTC est supérieur au montant présenté TTC. Merci de revoir la ligne de dépense ou plafonner son montant.",(IFERROR(VALUE(TRIM(SUBSTITUTE(AX39,CHAR(160),""))),0))&gt;(IFERROR(VALUE(TRIM(SUBSTITUTE(V39,CHAR(160),""))),0)),"Attention : Le montant retenu HT est supérieur au montant HT présenté. Merci de revoir la ligne de dépense,plafonner son montant,ou justifier la reventillation HT/TVA.",(IFERROR(VALUE(TRIM(SUBSTITUTE(AY39,CHAR(160),""))),0))&gt;(IFERROR(VALUE(TRIM(SUBSTITUTE(W39,CHAR(160),""))),0)),"Attention : Le montant TVA retenu est supérieur au montant TVA présenté. Merci de revoir la ligne de dépense,plafonner son montant,ou justifier la reventillation HT/TVA.",(IFERROR(VALUE(TRIM(SUBSTITUTE(X39,CHAR(160),""))),0))=0,"",(IFERROR(VALUE(TRIM(SUBSTITUTE(AZ39,CHAR(160),""))),0))=(IFERROR(VALUE(TRIM(SUBSTITUTE(X39,CHAR(160),""))),0)),"OK",
OR((IFERROR(VALUE(TRIM(SUBSTITUTE(AZ39,CHAR(160),""))),0))=0,(IFERROR(VALUE(TRIM(SUBSTITUTE(AX39,CHAR(160),""))),0))=0),"Attention : montant présenté entièrement écarté",(IFERROR(VALUE(TRIM(SUBSTITUTE(AZ39,CHAR(160),""))),0))&lt;(IFERROR(VALUE(TRIM(SUBSTITUTE(X39,CHAR(160),""))),0)),"Attention : montant présenté partiellement écarté",TRUE,""))</f>
        <v/>
      </c>
      <c r="BD39" s="46" t="str">
        <f t="shared" si="27"/>
        <v/>
      </c>
      <c r="BE39" s="46" t="str">
        <f t="shared" si="28"/>
        <v/>
      </c>
      <c r="BF39" s="19" t="str">
        <f t="shared" si="29"/>
        <v/>
      </c>
    </row>
    <row r="40" spans="1:58" ht="15" customHeight="1">
      <c r="A40" s="69">
        <v>29</v>
      </c>
      <c r="B40" s="263"/>
      <c r="C40" s="265"/>
      <c r="D40" s="263"/>
      <c r="E40" s="263"/>
      <c r="F40" s="149"/>
      <c r="G40" s="149"/>
      <c r="H40" s="149"/>
      <c r="I40" s="263"/>
      <c r="J40" s="263"/>
      <c r="K40" s="263"/>
      <c r="L40" s="129"/>
      <c r="M40" s="7"/>
      <c r="N40" s="39" t="str">
        <f t="shared" si="0"/>
        <v/>
      </c>
      <c r="O40" s="9"/>
      <c r="P40" s="7"/>
      <c r="Q40" s="39" t="str">
        <f t="shared" si="1"/>
        <v/>
      </c>
      <c r="R40" s="10"/>
      <c r="S40" s="7"/>
      <c r="T40" s="130" t="str">
        <f t="shared" si="2"/>
        <v/>
      </c>
      <c r="U40" s="139"/>
      <c r="V40" s="138"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72"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141" t="str">
        <f t="shared" si="3"/>
        <v/>
      </c>
      <c r="Y40" s="142"/>
      <c r="Z40" s="162" t="str">
        <f t="shared" si="4"/>
        <v/>
      </c>
      <c r="AA40" s="162" t="str">
        <f t="shared" si="5"/>
        <v/>
      </c>
      <c r="AB40" s="162" t="str">
        <f t="shared" si="6"/>
        <v/>
      </c>
      <c r="AC40" s="162" t="str">
        <f t="shared" si="7"/>
        <v/>
      </c>
      <c r="AD40" s="162" t="str">
        <f t="shared" si="8"/>
        <v/>
      </c>
      <c r="AE40" s="162" t="str">
        <f t="shared" si="9"/>
        <v/>
      </c>
      <c r="AF40" s="162" t="str">
        <f t="shared" si="10"/>
        <v/>
      </c>
      <c r="AG40" s="162" t="str">
        <f t="shared" si="11"/>
        <v/>
      </c>
      <c r="AH40" s="162" t="str">
        <f t="shared" si="12"/>
        <v/>
      </c>
      <c r="AI40" s="162" t="str">
        <f t="shared" si="13"/>
        <v/>
      </c>
      <c r="AJ40" s="42" t="str">
        <f t="shared" si="14"/>
        <v/>
      </c>
      <c r="AK40" s="18" t="str">
        <f t="shared" si="15"/>
        <v/>
      </c>
      <c r="AL40" s="39" t="str">
        <f t="shared" si="16"/>
        <v/>
      </c>
      <c r="AM40" s="43" t="str">
        <f t="shared" si="17"/>
        <v/>
      </c>
      <c r="AN40" s="18" t="str">
        <f t="shared" si="18"/>
        <v/>
      </c>
      <c r="AO40" s="39" t="str">
        <f t="shared" si="19"/>
        <v/>
      </c>
      <c r="AP40" s="44" t="str">
        <f t="shared" si="20"/>
        <v/>
      </c>
      <c r="AQ40" s="18" t="str">
        <f t="shared" si="21"/>
        <v/>
      </c>
      <c r="AR40" s="45" t="str">
        <f t="shared" si="22"/>
        <v/>
      </c>
      <c r="AS40" s="41" t="str">
        <f t="shared" si="23"/>
        <v/>
      </c>
      <c r="AT40" s="168"/>
      <c r="AU40" s="46" t="str">
        <f t="shared" si="24"/>
        <v/>
      </c>
      <c r="AV40" s="46" t="str">
        <f t="shared" si="25"/>
        <v/>
      </c>
      <c r="AW40" s="46" t="str">
        <f t="shared" si="26"/>
        <v/>
      </c>
      <c r="AX40" s="73"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73" t="str" cm="1">
        <f t="array" ref="AY40">IF($AA40="","",IF((IFERROR(_xlfn.IFS(TRIM(SUBSTITUTE($AS40,CHAR(160),""))="Devis 1", IFERROR(VALUE(TRIM(SUBSTITUTE(AK40,CHAR(160),""))),0),TRIM(SUBSTITUTE($AS40,CHAR(160),""))="Devis 2", IFERROR(VALUE(TRIM(SUBSTITUTE(AN40,CHAR(160),""))),0),TRIM(SUBSTITUTE($AS40,CHAR(160),""))="Devis 3", IFERROR(VALUE(TRIM(SUBSTITUTE(AQ40,CHAR(160),""))),0)),0) * IFERROR(VALUE(TRIM(SUBSTITUTE($AA40,CHAR(160),""))),0)) = 0,IF(AX40&lt;&gt;"",0,""),(IFERROR(_xlfn.IFS(TRIM(SUBSTITUTE($AS40,CHAR(160),""))="Devis 1", IFERROR(VALUE(TRIM(SUBSTITUTE(AK40,CHAR(160),""))),0),TRIM(SUBSTITUTE($AS40,CHAR(160),""))="Devis 2", IFERROR(VALUE(TRIM(SUBSTITUTE(AN40,CHAR(160),""))),0),TRIM(SUBSTITUTE($AS40,CHAR(160),""))="Devis 3", IFERROR(VALUE(TRIM(SUBSTITUTE(AQ40,CHAR(160),""))),0)),0) * IFERROR(VALUE(TRIM(SUBSTITUTE($AA40,CHAR(160),""))),0))))</f>
        <v/>
      </c>
      <c r="AZ40" s="73"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47"/>
      <c r="BB40" s="13"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71" t="str" cm="1">
        <f t="array" ref="BC40">IF(OR(AZ40="",X40="",AX40="",V40="",AY40="",W40=""),"",_xlfn.IFS((IFERROR(VALUE(TRIM(SUBSTITUTE(AZ40,CHAR(160),""))),0))&gt;(IFERROR(VALUE(TRIM(SUBSTITUTE(X40,CHAR(160),""))),0)),"KO : Le montant retenu TTC est supérieur au montant présenté TTC. Merci de revoir la ligne de dépense ou plafonner son montant.",(IFERROR(VALUE(TRIM(SUBSTITUTE(AX40,CHAR(160),""))),0))&gt;(IFERROR(VALUE(TRIM(SUBSTITUTE(V40,CHAR(160),""))),0)),"Attention : Le montant retenu HT est supérieur au montant HT présenté. Merci de revoir la ligne de dépense,plafonner son montant,ou justifier la reventillation HT/TVA.",(IFERROR(VALUE(TRIM(SUBSTITUTE(AY40,CHAR(160),""))),0))&gt;(IFERROR(VALUE(TRIM(SUBSTITUTE(W40,CHAR(160),""))),0)),"Attention : Le montant TVA retenu est supérieur au montant TVA présenté. Merci de revoir la ligne de dépense,plafonner son montant,ou justifier la reventillation HT/TVA.",(IFERROR(VALUE(TRIM(SUBSTITUTE(X40,CHAR(160),""))),0))=0,"",(IFERROR(VALUE(TRIM(SUBSTITUTE(AZ40,CHAR(160),""))),0))=(IFERROR(VALUE(TRIM(SUBSTITUTE(X40,CHAR(160),""))),0)),"OK",
OR((IFERROR(VALUE(TRIM(SUBSTITUTE(AZ40,CHAR(160),""))),0))=0,(IFERROR(VALUE(TRIM(SUBSTITUTE(AX40,CHAR(160),""))),0))=0),"Attention : montant présenté entièrement écarté",(IFERROR(VALUE(TRIM(SUBSTITUTE(AZ40,CHAR(160),""))),0))&lt;(IFERROR(VALUE(TRIM(SUBSTITUTE(X40,CHAR(160),""))),0)),"Attention : montant présenté partiellement écarté",TRUE,""))</f>
        <v/>
      </c>
      <c r="BD40" s="46" t="str">
        <f t="shared" si="27"/>
        <v/>
      </c>
      <c r="BE40" s="46" t="str">
        <f t="shared" si="28"/>
        <v/>
      </c>
      <c r="BF40" s="19" t="str">
        <f t="shared" si="29"/>
        <v/>
      </c>
    </row>
    <row r="41" spans="1:58" ht="15" customHeight="1">
      <c r="A41" s="69">
        <v>30</v>
      </c>
      <c r="B41" s="149"/>
      <c r="C41" s="150"/>
      <c r="D41" s="149"/>
      <c r="E41" s="149"/>
      <c r="F41" s="149"/>
      <c r="G41" s="149"/>
      <c r="H41" s="149"/>
      <c r="I41" s="149"/>
      <c r="J41" s="149"/>
      <c r="K41" s="149"/>
      <c r="L41" s="129"/>
      <c r="M41" s="7"/>
      <c r="N41" s="39" t="str">
        <f t="shared" si="0"/>
        <v/>
      </c>
      <c r="O41" s="9"/>
      <c r="P41" s="7"/>
      <c r="Q41" s="39" t="str">
        <f t="shared" si="1"/>
        <v/>
      </c>
      <c r="R41" s="10"/>
      <c r="S41" s="7"/>
      <c r="T41" s="130" t="str">
        <f t="shared" si="2"/>
        <v/>
      </c>
      <c r="U41" s="139"/>
      <c r="V41" s="138"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72"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141" t="str">
        <f t="shared" si="3"/>
        <v/>
      </c>
      <c r="Y41" s="142"/>
      <c r="Z41" s="162" t="str">
        <f t="shared" si="4"/>
        <v/>
      </c>
      <c r="AA41" s="162" t="str">
        <f t="shared" si="5"/>
        <v/>
      </c>
      <c r="AB41" s="162" t="str">
        <f t="shared" si="6"/>
        <v/>
      </c>
      <c r="AC41" s="162" t="str">
        <f t="shared" si="7"/>
        <v/>
      </c>
      <c r="AD41" s="162" t="str">
        <f t="shared" si="8"/>
        <v/>
      </c>
      <c r="AE41" s="162" t="str">
        <f t="shared" si="9"/>
        <v/>
      </c>
      <c r="AF41" s="162" t="str">
        <f t="shared" si="10"/>
        <v/>
      </c>
      <c r="AG41" s="162" t="str">
        <f t="shared" si="11"/>
        <v/>
      </c>
      <c r="AH41" s="162" t="str">
        <f t="shared" si="12"/>
        <v/>
      </c>
      <c r="AI41" s="162" t="str">
        <f t="shared" si="13"/>
        <v/>
      </c>
      <c r="AJ41" s="42" t="str">
        <f t="shared" si="14"/>
        <v/>
      </c>
      <c r="AK41" s="18" t="str">
        <f t="shared" si="15"/>
        <v/>
      </c>
      <c r="AL41" s="39" t="str">
        <f t="shared" si="16"/>
        <v/>
      </c>
      <c r="AM41" s="43" t="str">
        <f t="shared" si="17"/>
        <v/>
      </c>
      <c r="AN41" s="18" t="str">
        <f t="shared" si="18"/>
        <v/>
      </c>
      <c r="AO41" s="39" t="str">
        <f t="shared" si="19"/>
        <v/>
      </c>
      <c r="AP41" s="44" t="str">
        <f t="shared" si="20"/>
        <v/>
      </c>
      <c r="AQ41" s="18" t="str">
        <f t="shared" si="21"/>
        <v/>
      </c>
      <c r="AR41" s="45" t="str">
        <f t="shared" si="22"/>
        <v/>
      </c>
      <c r="AS41" s="41" t="str">
        <f t="shared" si="23"/>
        <v/>
      </c>
      <c r="AT41" s="168"/>
      <c r="AU41" s="46" t="str">
        <f t="shared" si="24"/>
        <v/>
      </c>
      <c r="AV41" s="46" t="str">
        <f t="shared" si="25"/>
        <v/>
      </c>
      <c r="AW41" s="46" t="str">
        <f t="shared" si="26"/>
        <v/>
      </c>
      <c r="AX41" s="73"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73" t="str" cm="1">
        <f t="array" ref="AY41">IF($AA41="","",IF((IFERROR(_xlfn.IFS(TRIM(SUBSTITUTE($AS41,CHAR(160),""))="Devis 1", IFERROR(VALUE(TRIM(SUBSTITUTE(AK41,CHAR(160),""))),0),TRIM(SUBSTITUTE($AS41,CHAR(160),""))="Devis 2", IFERROR(VALUE(TRIM(SUBSTITUTE(AN41,CHAR(160),""))),0),TRIM(SUBSTITUTE($AS41,CHAR(160),""))="Devis 3", IFERROR(VALUE(TRIM(SUBSTITUTE(AQ41,CHAR(160),""))),0)),0) * IFERROR(VALUE(TRIM(SUBSTITUTE($AA41,CHAR(160),""))),0)) = 0,IF(AX41&lt;&gt;"",0,""),(IFERROR(_xlfn.IFS(TRIM(SUBSTITUTE($AS41,CHAR(160),""))="Devis 1", IFERROR(VALUE(TRIM(SUBSTITUTE(AK41,CHAR(160),""))),0),TRIM(SUBSTITUTE($AS41,CHAR(160),""))="Devis 2", IFERROR(VALUE(TRIM(SUBSTITUTE(AN41,CHAR(160),""))),0),TRIM(SUBSTITUTE($AS41,CHAR(160),""))="Devis 3", IFERROR(VALUE(TRIM(SUBSTITUTE(AQ41,CHAR(160),""))),0)),0) * IFERROR(VALUE(TRIM(SUBSTITUTE($AA41,CHAR(160),""))),0))))</f>
        <v/>
      </c>
      <c r="AZ41" s="73"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47"/>
      <c r="BB41" s="13"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71" t="str" cm="1">
        <f t="array" ref="BC41">IF(OR(AZ41="",X41="",AX41="",V41="",AY41="",W41=""),"",_xlfn.IFS((IFERROR(VALUE(TRIM(SUBSTITUTE(AZ41,CHAR(160),""))),0))&gt;(IFERROR(VALUE(TRIM(SUBSTITUTE(X41,CHAR(160),""))),0)),"KO : Le montant retenu TTC est supérieur au montant présenté TTC. Merci de revoir la ligne de dépense ou plafonner son montant.",(IFERROR(VALUE(TRIM(SUBSTITUTE(AX41,CHAR(160),""))),0))&gt;(IFERROR(VALUE(TRIM(SUBSTITUTE(V41,CHAR(160),""))),0)),"Attention : Le montant retenu HT est supérieur au montant HT présenté. Merci de revoir la ligne de dépense,plafonner son montant,ou justifier la reventillation HT/TVA.",(IFERROR(VALUE(TRIM(SUBSTITUTE(AY41,CHAR(160),""))),0))&gt;(IFERROR(VALUE(TRIM(SUBSTITUTE(W41,CHAR(160),""))),0)),"Attention : Le montant TVA retenu est supérieur au montant TVA présenté. Merci de revoir la ligne de dépense,plafonner son montant,ou justifier la reventillation HT/TVA.",(IFERROR(VALUE(TRIM(SUBSTITUTE(X41,CHAR(160),""))),0))=0,"",(IFERROR(VALUE(TRIM(SUBSTITUTE(AZ41,CHAR(160),""))),0))=(IFERROR(VALUE(TRIM(SUBSTITUTE(X41,CHAR(160),""))),0)),"OK",
OR((IFERROR(VALUE(TRIM(SUBSTITUTE(AZ41,CHAR(160),""))),0))=0,(IFERROR(VALUE(TRIM(SUBSTITUTE(AX41,CHAR(160),""))),0))=0),"Attention : montant présenté entièrement écarté",(IFERROR(VALUE(TRIM(SUBSTITUTE(AZ41,CHAR(160),""))),0))&lt;(IFERROR(VALUE(TRIM(SUBSTITUTE(X41,CHAR(160),""))),0)),"Attention : montant présenté partiellement écarté",TRUE,""))</f>
        <v/>
      </c>
      <c r="BD41" s="46" t="str">
        <f t="shared" si="27"/>
        <v/>
      </c>
      <c r="BE41" s="46" t="str">
        <f t="shared" si="28"/>
        <v/>
      </c>
      <c r="BF41" s="19" t="str">
        <f t="shared" si="29"/>
        <v/>
      </c>
    </row>
    <row r="42" spans="1:58" ht="15" customHeight="1">
      <c r="A42" s="69">
        <v>31</v>
      </c>
      <c r="B42" s="149"/>
      <c r="C42" s="150"/>
      <c r="D42" s="149"/>
      <c r="E42" s="149"/>
      <c r="F42" s="149"/>
      <c r="G42" s="149"/>
      <c r="H42" s="149"/>
      <c r="I42" s="149"/>
      <c r="J42" s="149"/>
      <c r="K42" s="149"/>
      <c r="L42" s="129"/>
      <c r="M42" s="7"/>
      <c r="N42" s="39" t="str">
        <f t="shared" si="0"/>
        <v/>
      </c>
      <c r="O42" s="9"/>
      <c r="P42" s="7"/>
      <c r="Q42" s="39" t="str">
        <f t="shared" si="1"/>
        <v/>
      </c>
      <c r="R42" s="10"/>
      <c r="S42" s="7"/>
      <c r="T42" s="130" t="str">
        <f t="shared" si="2"/>
        <v/>
      </c>
      <c r="U42" s="139"/>
      <c r="V42" s="138"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72"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141" t="str">
        <f t="shared" si="3"/>
        <v/>
      </c>
      <c r="Y42" s="142"/>
      <c r="Z42" s="162" t="str">
        <f t="shared" si="4"/>
        <v/>
      </c>
      <c r="AA42" s="162" t="str">
        <f t="shared" si="5"/>
        <v/>
      </c>
      <c r="AB42" s="162" t="str">
        <f t="shared" si="6"/>
        <v/>
      </c>
      <c r="AC42" s="162" t="str">
        <f t="shared" si="7"/>
        <v/>
      </c>
      <c r="AD42" s="162" t="str">
        <f t="shared" si="8"/>
        <v/>
      </c>
      <c r="AE42" s="162" t="str">
        <f t="shared" si="9"/>
        <v/>
      </c>
      <c r="AF42" s="162" t="str">
        <f t="shared" si="10"/>
        <v/>
      </c>
      <c r="AG42" s="162" t="str">
        <f t="shared" si="11"/>
        <v/>
      </c>
      <c r="AH42" s="162" t="str">
        <f t="shared" si="12"/>
        <v/>
      </c>
      <c r="AI42" s="162" t="str">
        <f t="shared" si="13"/>
        <v/>
      </c>
      <c r="AJ42" s="42" t="str">
        <f t="shared" si="14"/>
        <v/>
      </c>
      <c r="AK42" s="18" t="str">
        <f t="shared" si="15"/>
        <v/>
      </c>
      <c r="AL42" s="39" t="str">
        <f t="shared" si="16"/>
        <v/>
      </c>
      <c r="AM42" s="43" t="str">
        <f t="shared" si="17"/>
        <v/>
      </c>
      <c r="AN42" s="18" t="str">
        <f t="shared" si="18"/>
        <v/>
      </c>
      <c r="AO42" s="39" t="str">
        <f t="shared" si="19"/>
        <v/>
      </c>
      <c r="AP42" s="44" t="str">
        <f t="shared" si="20"/>
        <v/>
      </c>
      <c r="AQ42" s="18" t="str">
        <f t="shared" si="21"/>
        <v/>
      </c>
      <c r="AR42" s="45" t="str">
        <f t="shared" si="22"/>
        <v/>
      </c>
      <c r="AS42" s="41" t="str">
        <f t="shared" si="23"/>
        <v/>
      </c>
      <c r="AT42" s="168"/>
      <c r="AU42" s="46" t="str">
        <f t="shared" si="24"/>
        <v/>
      </c>
      <c r="AV42" s="46" t="str">
        <f t="shared" si="25"/>
        <v/>
      </c>
      <c r="AW42" s="46" t="str">
        <f t="shared" si="26"/>
        <v/>
      </c>
      <c r="AX42" s="73"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73" t="str" cm="1">
        <f t="array" ref="AY42">IF($AA42="","",IF((IFERROR(_xlfn.IFS(TRIM(SUBSTITUTE($AS42,CHAR(160),""))="Devis 1", IFERROR(VALUE(TRIM(SUBSTITUTE(AK42,CHAR(160),""))),0),TRIM(SUBSTITUTE($AS42,CHAR(160),""))="Devis 2", IFERROR(VALUE(TRIM(SUBSTITUTE(AN42,CHAR(160),""))),0),TRIM(SUBSTITUTE($AS42,CHAR(160),""))="Devis 3", IFERROR(VALUE(TRIM(SUBSTITUTE(AQ42,CHAR(160),""))),0)),0) * IFERROR(VALUE(TRIM(SUBSTITUTE($AA42,CHAR(160),""))),0)) = 0,IF(AX42&lt;&gt;"",0,""),(IFERROR(_xlfn.IFS(TRIM(SUBSTITUTE($AS42,CHAR(160),""))="Devis 1", IFERROR(VALUE(TRIM(SUBSTITUTE(AK42,CHAR(160),""))),0),TRIM(SUBSTITUTE($AS42,CHAR(160),""))="Devis 2", IFERROR(VALUE(TRIM(SUBSTITUTE(AN42,CHAR(160),""))),0),TRIM(SUBSTITUTE($AS42,CHAR(160),""))="Devis 3", IFERROR(VALUE(TRIM(SUBSTITUTE(AQ42,CHAR(160),""))),0)),0) * IFERROR(VALUE(TRIM(SUBSTITUTE($AA42,CHAR(160),""))),0))))</f>
        <v/>
      </c>
      <c r="AZ42" s="73"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47"/>
      <c r="BB42" s="13"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71" t="str" cm="1">
        <f t="array" ref="BC42">IF(OR(AZ42="",X42="",AX42="",V42="",AY42="",W42=""),"",_xlfn.IFS((IFERROR(VALUE(TRIM(SUBSTITUTE(AZ42,CHAR(160),""))),0))&gt;(IFERROR(VALUE(TRIM(SUBSTITUTE(X42,CHAR(160),""))),0)),"KO : Le montant retenu TTC est supérieur au montant présenté TTC. Merci de revoir la ligne de dépense ou plafonner son montant.",(IFERROR(VALUE(TRIM(SUBSTITUTE(AX42,CHAR(160),""))),0))&gt;(IFERROR(VALUE(TRIM(SUBSTITUTE(V42,CHAR(160),""))),0)),"Attention : Le montant retenu HT est supérieur au montant HT présenté. Merci de revoir la ligne de dépense,plafonner son montant,ou justifier la reventillation HT/TVA.",(IFERROR(VALUE(TRIM(SUBSTITUTE(AY42,CHAR(160),""))),0))&gt;(IFERROR(VALUE(TRIM(SUBSTITUTE(W42,CHAR(160),""))),0)),"Attention : Le montant TVA retenu est supérieur au montant TVA présenté. Merci de revoir la ligne de dépense,plafonner son montant,ou justifier la reventillation HT/TVA.",(IFERROR(VALUE(TRIM(SUBSTITUTE(X42,CHAR(160),""))),0))=0,"",(IFERROR(VALUE(TRIM(SUBSTITUTE(AZ42,CHAR(160),""))),0))=(IFERROR(VALUE(TRIM(SUBSTITUTE(X42,CHAR(160),""))),0)),"OK",
OR((IFERROR(VALUE(TRIM(SUBSTITUTE(AZ42,CHAR(160),""))),0))=0,(IFERROR(VALUE(TRIM(SUBSTITUTE(AX42,CHAR(160),""))),0))=0),"Attention : montant présenté entièrement écarté",(IFERROR(VALUE(TRIM(SUBSTITUTE(AZ42,CHAR(160),""))),0))&lt;(IFERROR(VALUE(TRIM(SUBSTITUTE(X42,CHAR(160),""))),0)),"Attention : montant présenté partiellement écarté",TRUE,""))</f>
        <v/>
      </c>
      <c r="BD42" s="46" t="str">
        <f t="shared" si="27"/>
        <v/>
      </c>
      <c r="BE42" s="46" t="str">
        <f t="shared" si="28"/>
        <v/>
      </c>
      <c r="BF42" s="19" t="str">
        <f t="shared" si="29"/>
        <v/>
      </c>
    </row>
    <row r="43" spans="1:58" ht="15" customHeight="1">
      <c r="A43" s="69">
        <v>32</v>
      </c>
      <c r="B43" s="149"/>
      <c r="C43" s="150"/>
      <c r="D43" s="149"/>
      <c r="E43" s="149"/>
      <c r="F43" s="149"/>
      <c r="G43" s="149"/>
      <c r="H43" s="149"/>
      <c r="I43" s="149"/>
      <c r="J43" s="149"/>
      <c r="K43" s="149"/>
      <c r="L43" s="129"/>
      <c r="M43" s="7"/>
      <c r="N43" s="39" t="str">
        <f t="shared" ref="N43:N74" si="30">IF(OR(L43="", M43=""), "", IFERROR(VALUE(TRIM(SUBSTITUTE(L43,CHAR(160),""))),0) + IFERROR(VALUE(TRIM(SUBSTITUTE(M43,CHAR(160),""))),0))</f>
        <v/>
      </c>
      <c r="O43" s="9"/>
      <c r="P43" s="7"/>
      <c r="Q43" s="39" t="str">
        <f t="shared" ref="Q43:Q74" si="31">IF(OR(O43="", P43=""), "", IFERROR(VALUE(TRIM(SUBSTITUTE(O43,CHAR(160),""))),0) + IFERROR(VALUE(TRIM(SUBSTITUTE(P43,CHAR(160),""))),0))</f>
        <v/>
      </c>
      <c r="R43" s="10"/>
      <c r="S43" s="7"/>
      <c r="T43" s="130" t="str">
        <f t="shared" ref="T43:T74" si="32">IF(OR(R43="", S43=""), "", IFERROR(VALUE(TRIM(SUBSTITUTE(R43,CHAR(160),""))),0) + IFERROR(VALUE(TRIM(SUBSTITUTE(S43,CHAR(160),""))),0))</f>
        <v/>
      </c>
      <c r="U43" s="139"/>
      <c r="V43" s="138"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72"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141" t="str">
        <f t="shared" ref="X43:X74" si="33">IF(OR(V43="", W43=""), "", IFERROR(VALUE(TRIM(SUBSTITUTE(V43,CHAR(160),""))),0) + IFERROR(VALUE(TRIM(SUBSTITUTE(W43,CHAR(160),""))),0))</f>
        <v/>
      </c>
      <c r="Y43" s="142"/>
      <c r="Z43" s="162" t="str">
        <f t="shared" ref="Z43:Z74" si="34">IF(B43="","",B43)</f>
        <v/>
      </c>
      <c r="AA43" s="162" t="str">
        <f t="shared" ref="AA43:AA74" si="35">IF(C43="","",C43)</f>
        <v/>
      </c>
      <c r="AB43" s="162" t="str">
        <f t="shared" ref="AB43:AB74" si="36">IF(D43="","",D43)</f>
        <v/>
      </c>
      <c r="AC43" s="162" t="str">
        <f t="shared" ref="AC43:AC74" si="37">IF(E43="","",E43)</f>
        <v/>
      </c>
      <c r="AD43" s="162" t="str">
        <f t="shared" ref="AD43:AD74" si="38">IF(F43="","",F43)</f>
        <v/>
      </c>
      <c r="AE43" s="162" t="str">
        <f t="shared" ref="AE43:AE74" si="39">IF(G43="","",G43)</f>
        <v/>
      </c>
      <c r="AF43" s="162" t="str">
        <f t="shared" ref="AF43:AF74" si="40">IF(H43="","",H43)</f>
        <v/>
      </c>
      <c r="AG43" s="162" t="str">
        <f t="shared" ref="AG43:AG74" si="41">IF(I43="","",I43)</f>
        <v/>
      </c>
      <c r="AH43" s="162" t="str">
        <f t="shared" ref="AH43:AH74" si="42">IF(J43="","",J43)</f>
        <v/>
      </c>
      <c r="AI43" s="162" t="str">
        <f t="shared" ref="AI43:AI74" si="43">IF(K43="","",K43)</f>
        <v/>
      </c>
      <c r="AJ43" s="42" t="str">
        <f t="shared" ref="AJ43:AJ74" si="44">IF(L43="","",L43)</f>
        <v/>
      </c>
      <c r="AK43" s="18" t="str">
        <f t="shared" ref="AK43:AK74" si="45">IF(M43="","",M43)</f>
        <v/>
      </c>
      <c r="AL43" s="39" t="str">
        <f t="shared" ref="AL43:AL74" si="46">IF(OR(AJ43="", AK43=""), "", IFERROR(VALUE(TRIM(SUBSTITUTE(AJ43,CHAR(160),""))),0) + IFERROR(VALUE(TRIM(SUBSTITUTE(AK43,CHAR(160),""))),0))</f>
        <v/>
      </c>
      <c r="AM43" s="43" t="str">
        <f t="shared" ref="AM43:AM74" si="47">IF(O43="","",O43)</f>
        <v/>
      </c>
      <c r="AN43" s="18" t="str">
        <f t="shared" ref="AN43:AN74" si="48">IF(P43="","",P43)</f>
        <v/>
      </c>
      <c r="AO43" s="39" t="str">
        <f t="shared" ref="AO43:AO74" si="49">IF(OR(AM43="",AN43=""),"",IFERROR(VALUE(TRIM(SUBSTITUTE(AM43,CHAR(160),""))),0)+IFERROR(VALUE(TRIM(SUBSTITUTE(AN43,CHAR(160),""))),0))</f>
        <v/>
      </c>
      <c r="AP43" s="44" t="str">
        <f t="shared" ref="AP43:AP74" si="50">IF(R43="","",R43)</f>
        <v/>
      </c>
      <c r="AQ43" s="18" t="str">
        <f t="shared" ref="AQ43:AQ74" si="51">IF(S43="","",S43)</f>
        <v/>
      </c>
      <c r="AR43" s="45" t="str">
        <f t="shared" ref="AR43:AR74" si="52">IF(OR(AP43="",AQ43=""),"",IFERROR(VALUE(TRIM(SUBSTITUTE(AP43,CHAR(160),""))),0)+IFERROR(VALUE(TRIM(SUBSTITUTE(AQ43,CHAR(160),""))),0))</f>
        <v/>
      </c>
      <c r="AS43" s="41" t="str">
        <f t="shared" ref="AS43:AS74" si="53">IF(U43="","",U43)</f>
        <v/>
      </c>
      <c r="AT43" s="168"/>
      <c r="AU43" s="46" t="str">
        <f t="shared" ref="AU43:AU74" si="54">IF((1.15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0,"",(1.15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f>
        <v/>
      </c>
      <c r="AV43" s="46" t="str">
        <f t="shared" ref="AV43:AV74" si="55">IF(AU43="","",IF( AND(IFERROR(VALUE(TRIM(SUBSTITUTE(AK43,CHAR(160),""))),0)=0,IFERROR(VALUE(TRIM(SUBSTITUTE(AN43,CHAR(160),""))),0)=0,IFERROR(VALUE(TRIM(SUBSTITUTE(AQ43,CHAR(160),""))),0)=0),0,1.15*MIN(IF(IFERROR(VALUE(TRIM(SUBSTITUTE(AK43,CHAR(160),""))),0)=0, 1E+30, IFERROR(VALUE(TRIM(SUBSTITUTE(AK43,CHAR(160),""))),0)),IF(IFERROR(VALUE(TRIM(SUBSTITUTE(AN43,CHAR(160),""))),0)=0, 1E+30, IFERROR(VALUE(TRIM(SUBSTITUTE(AN43,CHAR(160),""))),0)),IF(IFERROR(VALUE(TRIM(SUBSTITUTE(AQ43,CHAR(160),""))),0)=0, 1E+30, IFERROR(VALUE(TRIM(SUBSTITUTE(AQ43,CHAR(160),""))),0))) *IFERROR(VALUE(TRIM(SUBSTITUTE(AA43,CHAR(160),""))),0)))</f>
        <v/>
      </c>
      <c r="AW43" s="46" t="str">
        <f t="shared" ref="AW43:AW74" si="56">IF(AU43="","",AU43+AV43)</f>
        <v/>
      </c>
      <c r="AX43" s="73"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73" t="str" cm="1">
        <f t="array" ref="AY43">IF($AA43="","",IF((IFERROR(_xlfn.IFS(TRIM(SUBSTITUTE($AS43,CHAR(160),""))="Devis 1", IFERROR(VALUE(TRIM(SUBSTITUTE(AK43,CHAR(160),""))),0),TRIM(SUBSTITUTE($AS43,CHAR(160),""))="Devis 2", IFERROR(VALUE(TRIM(SUBSTITUTE(AN43,CHAR(160),""))),0),TRIM(SUBSTITUTE($AS43,CHAR(160),""))="Devis 3", IFERROR(VALUE(TRIM(SUBSTITUTE(AQ43,CHAR(160),""))),0)),0) * IFERROR(VALUE(TRIM(SUBSTITUTE($AA43,CHAR(160),""))),0)) = 0,IF(AX43&lt;&gt;"",0,""),(IFERROR(_xlfn.IFS(TRIM(SUBSTITUTE($AS43,CHAR(160),""))="Devis 1", IFERROR(VALUE(TRIM(SUBSTITUTE(AK43,CHAR(160),""))),0),TRIM(SUBSTITUTE($AS43,CHAR(160),""))="Devis 2", IFERROR(VALUE(TRIM(SUBSTITUTE(AN43,CHAR(160),""))),0),TRIM(SUBSTITUTE($AS43,CHAR(160),""))="Devis 3", IFERROR(VALUE(TRIM(SUBSTITUTE(AQ43,CHAR(160),""))),0)),0) * IFERROR(VALUE(TRIM(SUBSTITUTE($AA43,CHAR(160),""))),0))))</f>
        <v/>
      </c>
      <c r="AZ43" s="73"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47"/>
      <c r="BB43" s="13"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71" t="str" cm="1">
        <f t="array" ref="BC43">IF(OR(AZ43="",X43="",AX43="",V43="",AY43="",W43=""),"",_xlfn.IFS((IFERROR(VALUE(TRIM(SUBSTITUTE(AZ43,CHAR(160),""))),0))&gt;(IFERROR(VALUE(TRIM(SUBSTITUTE(X43,CHAR(160),""))),0)),"KO : Le montant retenu TTC est supérieur au montant présenté TTC. Merci de revoir la ligne de dépense ou plafonner son montant.",(IFERROR(VALUE(TRIM(SUBSTITUTE(AX43,CHAR(160),""))),0))&gt;(IFERROR(VALUE(TRIM(SUBSTITUTE(V43,CHAR(160),""))),0)),"Attention : Le montant retenu HT est supérieur au montant HT présenté. Merci de revoir la ligne de dépense,plafonner son montant,ou justifier la reventillation HT/TVA.",(IFERROR(VALUE(TRIM(SUBSTITUTE(AY43,CHAR(160),""))),0))&gt;(IFERROR(VALUE(TRIM(SUBSTITUTE(W43,CHAR(160),""))),0)),"Attention : Le montant TVA retenu est supérieur au montant TVA présenté. Merci de revoir la ligne de dépense,plafonner son montant,ou justifier la reventillation HT/TVA.",(IFERROR(VALUE(TRIM(SUBSTITUTE(X43,CHAR(160),""))),0))=0,"",(IFERROR(VALUE(TRIM(SUBSTITUTE(AZ43,CHAR(160),""))),0))=(IFERROR(VALUE(TRIM(SUBSTITUTE(X43,CHAR(160),""))),0)),"OK",
OR((IFERROR(VALUE(TRIM(SUBSTITUTE(AZ43,CHAR(160),""))),0))=0,(IFERROR(VALUE(TRIM(SUBSTITUTE(AX43,CHAR(160),""))),0))=0),"Attention : montant présenté entièrement écarté",(IFERROR(VALUE(TRIM(SUBSTITUTE(AZ43,CHAR(160),""))),0))&lt;(IFERROR(VALUE(TRIM(SUBSTITUTE(X43,CHAR(160),""))),0)),"Attention : montant présenté partiellement écarté",TRUE,""))</f>
        <v/>
      </c>
      <c r="BD43" s="46" t="str">
        <f t="shared" ref="BD43:BD74" si="57">IF(OR(V43="",AX43=""),"",(IFERROR(VALUE(TRIM(SUBSTITUTE(V43,CHAR(160),""))),0))-(IFERROR(VALUE(TRIM(SUBSTITUTE(AX43,CHAR(160),""))),0)))</f>
        <v/>
      </c>
      <c r="BE43" s="46" t="str">
        <f t="shared" ref="BE43:BE74" si="58">IF(OR(W43="",AY43=""),"",(IFERROR(VALUE(TRIM(SUBSTITUTE(W43,CHAR(160),""))),0))-(IFERROR(VALUE(TRIM(SUBSTITUTE(AY43,CHAR(160),""))),0)))</f>
        <v/>
      </c>
      <c r="BF43" s="19" t="str">
        <f t="shared" ref="BF43:BF74" si="59">IF(OR(X43="",AZ43=""),"",(IFERROR(VALUE(TRIM(SUBSTITUTE(X43,CHAR(160),""))),0))-(IFERROR(VALUE(TRIM(SUBSTITUTE(AZ43,CHAR(160),""))),0)))</f>
        <v/>
      </c>
    </row>
    <row r="44" spans="1:58" ht="15" customHeight="1">
      <c r="A44" s="69">
        <v>33</v>
      </c>
      <c r="B44" s="149"/>
      <c r="C44" s="150"/>
      <c r="D44" s="149"/>
      <c r="E44" s="149"/>
      <c r="F44" s="149"/>
      <c r="G44" s="149"/>
      <c r="H44" s="149"/>
      <c r="I44" s="149"/>
      <c r="J44" s="149"/>
      <c r="K44" s="149"/>
      <c r="L44" s="129"/>
      <c r="M44" s="7"/>
      <c r="N44" s="39" t="str">
        <f t="shared" si="30"/>
        <v/>
      </c>
      <c r="O44" s="9"/>
      <c r="P44" s="7"/>
      <c r="Q44" s="39" t="str">
        <f t="shared" si="31"/>
        <v/>
      </c>
      <c r="R44" s="10"/>
      <c r="S44" s="7"/>
      <c r="T44" s="130" t="str">
        <f t="shared" si="32"/>
        <v/>
      </c>
      <c r="U44" s="139"/>
      <c r="V44" s="138"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72"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141" t="str">
        <f t="shared" si="33"/>
        <v/>
      </c>
      <c r="Y44" s="142"/>
      <c r="Z44" s="162" t="str">
        <f t="shared" si="34"/>
        <v/>
      </c>
      <c r="AA44" s="162" t="str">
        <f t="shared" si="35"/>
        <v/>
      </c>
      <c r="AB44" s="162" t="str">
        <f t="shared" si="36"/>
        <v/>
      </c>
      <c r="AC44" s="162" t="str">
        <f t="shared" si="37"/>
        <v/>
      </c>
      <c r="AD44" s="162" t="str">
        <f t="shared" si="38"/>
        <v/>
      </c>
      <c r="AE44" s="162" t="str">
        <f t="shared" si="39"/>
        <v/>
      </c>
      <c r="AF44" s="162" t="str">
        <f t="shared" si="40"/>
        <v/>
      </c>
      <c r="AG44" s="162" t="str">
        <f t="shared" si="41"/>
        <v/>
      </c>
      <c r="AH44" s="162" t="str">
        <f t="shared" si="42"/>
        <v/>
      </c>
      <c r="AI44" s="162" t="str">
        <f t="shared" si="43"/>
        <v/>
      </c>
      <c r="AJ44" s="42" t="str">
        <f t="shared" si="44"/>
        <v/>
      </c>
      <c r="AK44" s="18" t="str">
        <f t="shared" si="45"/>
        <v/>
      </c>
      <c r="AL44" s="39" t="str">
        <f t="shared" si="46"/>
        <v/>
      </c>
      <c r="AM44" s="43" t="str">
        <f t="shared" si="47"/>
        <v/>
      </c>
      <c r="AN44" s="18" t="str">
        <f t="shared" si="48"/>
        <v/>
      </c>
      <c r="AO44" s="39" t="str">
        <f t="shared" si="49"/>
        <v/>
      </c>
      <c r="AP44" s="44" t="str">
        <f t="shared" si="50"/>
        <v/>
      </c>
      <c r="AQ44" s="18" t="str">
        <f t="shared" si="51"/>
        <v/>
      </c>
      <c r="AR44" s="45" t="str">
        <f t="shared" si="52"/>
        <v/>
      </c>
      <c r="AS44" s="41" t="str">
        <f t="shared" si="53"/>
        <v/>
      </c>
      <c r="AT44" s="168"/>
      <c r="AU44" s="46" t="str">
        <f t="shared" si="54"/>
        <v/>
      </c>
      <c r="AV44" s="46" t="str">
        <f t="shared" si="55"/>
        <v/>
      </c>
      <c r="AW44" s="46" t="str">
        <f t="shared" si="56"/>
        <v/>
      </c>
      <c r="AX44" s="73"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73" t="str" cm="1">
        <f t="array" ref="AY44">IF($AA44="","",IF((IFERROR(_xlfn.IFS(TRIM(SUBSTITUTE($AS44,CHAR(160),""))="Devis 1", IFERROR(VALUE(TRIM(SUBSTITUTE(AK44,CHAR(160),""))),0),TRIM(SUBSTITUTE($AS44,CHAR(160),""))="Devis 2", IFERROR(VALUE(TRIM(SUBSTITUTE(AN44,CHAR(160),""))),0),TRIM(SUBSTITUTE($AS44,CHAR(160),""))="Devis 3", IFERROR(VALUE(TRIM(SUBSTITUTE(AQ44,CHAR(160),""))),0)),0) * IFERROR(VALUE(TRIM(SUBSTITUTE($AA44,CHAR(160),""))),0)) = 0,IF(AX44&lt;&gt;"",0,""),(IFERROR(_xlfn.IFS(TRIM(SUBSTITUTE($AS44,CHAR(160),""))="Devis 1", IFERROR(VALUE(TRIM(SUBSTITUTE(AK44,CHAR(160),""))),0),TRIM(SUBSTITUTE($AS44,CHAR(160),""))="Devis 2", IFERROR(VALUE(TRIM(SUBSTITUTE(AN44,CHAR(160),""))),0),TRIM(SUBSTITUTE($AS44,CHAR(160),""))="Devis 3", IFERROR(VALUE(TRIM(SUBSTITUTE(AQ44,CHAR(160),""))),0)),0) * IFERROR(VALUE(TRIM(SUBSTITUTE($AA44,CHAR(160),""))),0))))</f>
        <v/>
      </c>
      <c r="AZ44" s="73"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47"/>
      <c r="BB44" s="13"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71" t="str" cm="1">
        <f t="array" ref="BC44">IF(OR(AZ44="",X44="",AX44="",V44="",AY44="",W44=""),"",_xlfn.IFS((IFERROR(VALUE(TRIM(SUBSTITUTE(AZ44,CHAR(160),""))),0))&gt;(IFERROR(VALUE(TRIM(SUBSTITUTE(X44,CHAR(160),""))),0)),"KO : Le montant retenu TTC est supérieur au montant présenté TTC. Merci de revoir la ligne de dépense ou plafonner son montant.",(IFERROR(VALUE(TRIM(SUBSTITUTE(AX44,CHAR(160),""))),0))&gt;(IFERROR(VALUE(TRIM(SUBSTITUTE(V44,CHAR(160),""))),0)),"Attention : Le montant retenu HT est supérieur au montant HT présenté. Merci de revoir la ligne de dépense,plafonner son montant,ou justifier la reventillation HT/TVA.",(IFERROR(VALUE(TRIM(SUBSTITUTE(AY44,CHAR(160),""))),0))&gt;(IFERROR(VALUE(TRIM(SUBSTITUTE(W44,CHAR(160),""))),0)),"Attention : Le montant TVA retenu est supérieur au montant TVA présenté. Merci de revoir la ligne de dépense,plafonner son montant,ou justifier la reventillation HT/TVA.",(IFERROR(VALUE(TRIM(SUBSTITUTE(X44,CHAR(160),""))),0))=0,"",(IFERROR(VALUE(TRIM(SUBSTITUTE(AZ44,CHAR(160),""))),0))=(IFERROR(VALUE(TRIM(SUBSTITUTE(X44,CHAR(160),""))),0)),"OK",
OR((IFERROR(VALUE(TRIM(SUBSTITUTE(AZ44,CHAR(160),""))),0))=0,(IFERROR(VALUE(TRIM(SUBSTITUTE(AX44,CHAR(160),""))),0))=0),"Attention : montant présenté entièrement écarté",(IFERROR(VALUE(TRIM(SUBSTITUTE(AZ44,CHAR(160),""))),0))&lt;(IFERROR(VALUE(TRIM(SUBSTITUTE(X44,CHAR(160),""))),0)),"Attention : montant présenté partiellement écarté",TRUE,""))</f>
        <v/>
      </c>
      <c r="BD44" s="46" t="str">
        <f t="shared" si="57"/>
        <v/>
      </c>
      <c r="BE44" s="46" t="str">
        <f t="shared" si="58"/>
        <v/>
      </c>
      <c r="BF44" s="19" t="str">
        <f t="shared" si="59"/>
        <v/>
      </c>
    </row>
    <row r="45" spans="1:58" ht="15" customHeight="1">
      <c r="A45" s="69">
        <v>34</v>
      </c>
      <c r="B45" s="149"/>
      <c r="C45" s="150"/>
      <c r="D45" s="149"/>
      <c r="E45" s="149"/>
      <c r="F45" s="149"/>
      <c r="G45" s="149"/>
      <c r="H45" s="149"/>
      <c r="I45" s="149"/>
      <c r="J45" s="149"/>
      <c r="K45" s="149"/>
      <c r="L45" s="129"/>
      <c r="M45" s="7"/>
      <c r="N45" s="39" t="str">
        <f t="shared" si="30"/>
        <v/>
      </c>
      <c r="O45" s="9"/>
      <c r="P45" s="7"/>
      <c r="Q45" s="39" t="str">
        <f t="shared" si="31"/>
        <v/>
      </c>
      <c r="R45" s="10"/>
      <c r="S45" s="7"/>
      <c r="T45" s="130" t="str">
        <f t="shared" si="32"/>
        <v/>
      </c>
      <c r="U45" s="139"/>
      <c r="V45" s="138"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72"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141" t="str">
        <f t="shared" si="33"/>
        <v/>
      </c>
      <c r="Y45" s="142"/>
      <c r="Z45" s="162" t="str">
        <f t="shared" si="34"/>
        <v/>
      </c>
      <c r="AA45" s="162" t="str">
        <f t="shared" si="35"/>
        <v/>
      </c>
      <c r="AB45" s="162" t="str">
        <f t="shared" si="36"/>
        <v/>
      </c>
      <c r="AC45" s="162" t="str">
        <f t="shared" si="37"/>
        <v/>
      </c>
      <c r="AD45" s="162" t="str">
        <f t="shared" si="38"/>
        <v/>
      </c>
      <c r="AE45" s="162" t="str">
        <f t="shared" si="39"/>
        <v/>
      </c>
      <c r="AF45" s="162" t="str">
        <f t="shared" si="40"/>
        <v/>
      </c>
      <c r="AG45" s="162" t="str">
        <f t="shared" si="41"/>
        <v/>
      </c>
      <c r="AH45" s="162" t="str">
        <f t="shared" si="42"/>
        <v/>
      </c>
      <c r="AI45" s="162" t="str">
        <f t="shared" si="43"/>
        <v/>
      </c>
      <c r="AJ45" s="42" t="str">
        <f t="shared" si="44"/>
        <v/>
      </c>
      <c r="AK45" s="18" t="str">
        <f t="shared" si="45"/>
        <v/>
      </c>
      <c r="AL45" s="39" t="str">
        <f t="shared" si="46"/>
        <v/>
      </c>
      <c r="AM45" s="43" t="str">
        <f t="shared" si="47"/>
        <v/>
      </c>
      <c r="AN45" s="18" t="str">
        <f t="shared" si="48"/>
        <v/>
      </c>
      <c r="AO45" s="39" t="str">
        <f t="shared" si="49"/>
        <v/>
      </c>
      <c r="AP45" s="44" t="str">
        <f t="shared" si="50"/>
        <v/>
      </c>
      <c r="AQ45" s="18" t="str">
        <f t="shared" si="51"/>
        <v/>
      </c>
      <c r="AR45" s="45" t="str">
        <f t="shared" si="52"/>
        <v/>
      </c>
      <c r="AS45" s="41" t="str">
        <f t="shared" si="53"/>
        <v/>
      </c>
      <c r="AT45" s="168"/>
      <c r="AU45" s="46" t="str">
        <f t="shared" si="54"/>
        <v/>
      </c>
      <c r="AV45" s="46" t="str">
        <f t="shared" si="55"/>
        <v/>
      </c>
      <c r="AW45" s="46" t="str">
        <f t="shared" si="56"/>
        <v/>
      </c>
      <c r="AX45" s="73"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73" t="str" cm="1">
        <f t="array" ref="AY45">IF($AA45="","",IF((IFERROR(_xlfn.IFS(TRIM(SUBSTITUTE($AS45,CHAR(160),""))="Devis 1", IFERROR(VALUE(TRIM(SUBSTITUTE(AK45,CHAR(160),""))),0),TRIM(SUBSTITUTE($AS45,CHAR(160),""))="Devis 2", IFERROR(VALUE(TRIM(SUBSTITUTE(AN45,CHAR(160),""))),0),TRIM(SUBSTITUTE($AS45,CHAR(160),""))="Devis 3", IFERROR(VALUE(TRIM(SUBSTITUTE(AQ45,CHAR(160),""))),0)),0) * IFERROR(VALUE(TRIM(SUBSTITUTE($AA45,CHAR(160),""))),0)) = 0,IF(AX45&lt;&gt;"",0,""),(IFERROR(_xlfn.IFS(TRIM(SUBSTITUTE($AS45,CHAR(160),""))="Devis 1", IFERROR(VALUE(TRIM(SUBSTITUTE(AK45,CHAR(160),""))),0),TRIM(SUBSTITUTE($AS45,CHAR(160),""))="Devis 2", IFERROR(VALUE(TRIM(SUBSTITUTE(AN45,CHAR(160),""))),0),TRIM(SUBSTITUTE($AS45,CHAR(160),""))="Devis 3", IFERROR(VALUE(TRIM(SUBSTITUTE(AQ45,CHAR(160),""))),0)),0) * IFERROR(VALUE(TRIM(SUBSTITUTE($AA45,CHAR(160),""))),0))))</f>
        <v/>
      </c>
      <c r="AZ45" s="73"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47"/>
      <c r="BB45" s="13"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71" t="str" cm="1">
        <f t="array" ref="BC45">IF(OR(AZ45="",X45="",AX45="",V45="",AY45="",W45=""),"",_xlfn.IFS((IFERROR(VALUE(TRIM(SUBSTITUTE(AZ45,CHAR(160),""))),0))&gt;(IFERROR(VALUE(TRIM(SUBSTITUTE(X45,CHAR(160),""))),0)),"KO : Le montant retenu TTC est supérieur au montant présenté TTC. Merci de revoir la ligne de dépense ou plafonner son montant.",(IFERROR(VALUE(TRIM(SUBSTITUTE(AX45,CHAR(160),""))),0))&gt;(IFERROR(VALUE(TRIM(SUBSTITUTE(V45,CHAR(160),""))),0)),"Attention : Le montant retenu HT est supérieur au montant HT présenté. Merci de revoir la ligne de dépense,plafonner son montant,ou justifier la reventillation HT/TVA.",(IFERROR(VALUE(TRIM(SUBSTITUTE(AY45,CHAR(160),""))),0))&gt;(IFERROR(VALUE(TRIM(SUBSTITUTE(W45,CHAR(160),""))),0)),"Attention : Le montant TVA retenu est supérieur au montant TVA présenté. Merci de revoir la ligne de dépense,plafonner son montant,ou justifier la reventillation HT/TVA.",(IFERROR(VALUE(TRIM(SUBSTITUTE(X45,CHAR(160),""))),0))=0,"",(IFERROR(VALUE(TRIM(SUBSTITUTE(AZ45,CHAR(160),""))),0))=(IFERROR(VALUE(TRIM(SUBSTITUTE(X45,CHAR(160),""))),0)),"OK",
OR((IFERROR(VALUE(TRIM(SUBSTITUTE(AZ45,CHAR(160),""))),0))=0,(IFERROR(VALUE(TRIM(SUBSTITUTE(AX45,CHAR(160),""))),0))=0),"Attention : montant présenté entièrement écarté",(IFERROR(VALUE(TRIM(SUBSTITUTE(AZ45,CHAR(160),""))),0))&lt;(IFERROR(VALUE(TRIM(SUBSTITUTE(X45,CHAR(160),""))),0)),"Attention : montant présenté partiellement écarté",TRUE,""))</f>
        <v/>
      </c>
      <c r="BD45" s="46" t="str">
        <f t="shared" si="57"/>
        <v/>
      </c>
      <c r="BE45" s="46" t="str">
        <f t="shared" si="58"/>
        <v/>
      </c>
      <c r="BF45" s="19" t="str">
        <f t="shared" si="59"/>
        <v/>
      </c>
    </row>
    <row r="46" spans="1:58" ht="15" customHeight="1">
      <c r="A46" s="69">
        <v>35</v>
      </c>
      <c r="B46" s="149"/>
      <c r="C46" s="150"/>
      <c r="D46" s="149"/>
      <c r="E46" s="149"/>
      <c r="F46" s="149"/>
      <c r="G46" s="149"/>
      <c r="H46" s="149"/>
      <c r="I46" s="149"/>
      <c r="J46" s="149"/>
      <c r="K46" s="149"/>
      <c r="L46" s="129"/>
      <c r="M46" s="7"/>
      <c r="N46" s="39" t="str">
        <f t="shared" si="30"/>
        <v/>
      </c>
      <c r="O46" s="9"/>
      <c r="P46" s="7"/>
      <c r="Q46" s="39" t="str">
        <f t="shared" si="31"/>
        <v/>
      </c>
      <c r="R46" s="10"/>
      <c r="S46" s="7"/>
      <c r="T46" s="130" t="str">
        <f t="shared" si="32"/>
        <v/>
      </c>
      <c r="U46" s="139"/>
      <c r="V46" s="138"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72"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141" t="str">
        <f t="shared" si="33"/>
        <v/>
      </c>
      <c r="Y46" s="142"/>
      <c r="Z46" s="162" t="str">
        <f t="shared" si="34"/>
        <v/>
      </c>
      <c r="AA46" s="162" t="str">
        <f t="shared" si="35"/>
        <v/>
      </c>
      <c r="AB46" s="162" t="str">
        <f t="shared" si="36"/>
        <v/>
      </c>
      <c r="AC46" s="162" t="str">
        <f t="shared" si="37"/>
        <v/>
      </c>
      <c r="AD46" s="162" t="str">
        <f t="shared" si="38"/>
        <v/>
      </c>
      <c r="AE46" s="162" t="str">
        <f t="shared" si="39"/>
        <v/>
      </c>
      <c r="AF46" s="162" t="str">
        <f t="shared" si="40"/>
        <v/>
      </c>
      <c r="AG46" s="162" t="str">
        <f t="shared" si="41"/>
        <v/>
      </c>
      <c r="AH46" s="162" t="str">
        <f t="shared" si="42"/>
        <v/>
      </c>
      <c r="AI46" s="162" t="str">
        <f t="shared" si="43"/>
        <v/>
      </c>
      <c r="AJ46" s="42" t="str">
        <f t="shared" si="44"/>
        <v/>
      </c>
      <c r="AK46" s="18" t="str">
        <f t="shared" si="45"/>
        <v/>
      </c>
      <c r="AL46" s="39" t="str">
        <f t="shared" si="46"/>
        <v/>
      </c>
      <c r="AM46" s="43" t="str">
        <f t="shared" si="47"/>
        <v/>
      </c>
      <c r="AN46" s="18" t="str">
        <f t="shared" si="48"/>
        <v/>
      </c>
      <c r="AO46" s="39" t="str">
        <f t="shared" si="49"/>
        <v/>
      </c>
      <c r="AP46" s="44" t="str">
        <f t="shared" si="50"/>
        <v/>
      </c>
      <c r="AQ46" s="18" t="str">
        <f t="shared" si="51"/>
        <v/>
      </c>
      <c r="AR46" s="45" t="str">
        <f t="shared" si="52"/>
        <v/>
      </c>
      <c r="AS46" s="41" t="str">
        <f t="shared" si="53"/>
        <v/>
      </c>
      <c r="AT46" s="168"/>
      <c r="AU46" s="46" t="str">
        <f t="shared" si="54"/>
        <v/>
      </c>
      <c r="AV46" s="46" t="str">
        <f t="shared" si="55"/>
        <v/>
      </c>
      <c r="AW46" s="46" t="str">
        <f t="shared" si="56"/>
        <v/>
      </c>
      <c r="AX46" s="73"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73" t="str" cm="1">
        <f t="array" ref="AY46">IF($AA46="","",IF((IFERROR(_xlfn.IFS(TRIM(SUBSTITUTE($AS46,CHAR(160),""))="Devis 1", IFERROR(VALUE(TRIM(SUBSTITUTE(AK46,CHAR(160),""))),0),TRIM(SUBSTITUTE($AS46,CHAR(160),""))="Devis 2", IFERROR(VALUE(TRIM(SUBSTITUTE(AN46,CHAR(160),""))),0),TRIM(SUBSTITUTE($AS46,CHAR(160),""))="Devis 3", IFERROR(VALUE(TRIM(SUBSTITUTE(AQ46,CHAR(160),""))),0)),0) * IFERROR(VALUE(TRIM(SUBSTITUTE($AA46,CHAR(160),""))),0)) = 0,IF(AX46&lt;&gt;"",0,""),(IFERROR(_xlfn.IFS(TRIM(SUBSTITUTE($AS46,CHAR(160),""))="Devis 1", IFERROR(VALUE(TRIM(SUBSTITUTE(AK46,CHAR(160),""))),0),TRIM(SUBSTITUTE($AS46,CHAR(160),""))="Devis 2", IFERROR(VALUE(TRIM(SUBSTITUTE(AN46,CHAR(160),""))),0),TRIM(SUBSTITUTE($AS46,CHAR(160),""))="Devis 3", IFERROR(VALUE(TRIM(SUBSTITUTE(AQ46,CHAR(160),""))),0)),0) * IFERROR(VALUE(TRIM(SUBSTITUTE($AA46,CHAR(160),""))),0))))</f>
        <v/>
      </c>
      <c r="AZ46" s="73"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47"/>
      <c r="BB46" s="13"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71" t="str" cm="1">
        <f t="array" ref="BC46">IF(OR(AZ46="",X46="",AX46="",V46="",AY46="",W46=""),"",_xlfn.IFS((IFERROR(VALUE(TRIM(SUBSTITUTE(AZ46,CHAR(160),""))),0))&gt;(IFERROR(VALUE(TRIM(SUBSTITUTE(X46,CHAR(160),""))),0)),"KO : Le montant retenu TTC est supérieur au montant présenté TTC. Merci de revoir la ligne de dépense ou plafonner son montant.",(IFERROR(VALUE(TRIM(SUBSTITUTE(AX46,CHAR(160),""))),0))&gt;(IFERROR(VALUE(TRIM(SUBSTITUTE(V46,CHAR(160),""))),0)),"Attention : Le montant retenu HT est supérieur au montant HT présenté. Merci de revoir la ligne de dépense,plafonner son montant,ou justifier la reventillation HT/TVA.",(IFERROR(VALUE(TRIM(SUBSTITUTE(AY46,CHAR(160),""))),0))&gt;(IFERROR(VALUE(TRIM(SUBSTITUTE(W46,CHAR(160),""))),0)),"Attention : Le montant TVA retenu est supérieur au montant TVA présenté. Merci de revoir la ligne de dépense,plafonner son montant,ou justifier la reventillation HT/TVA.",(IFERROR(VALUE(TRIM(SUBSTITUTE(X46,CHAR(160),""))),0))=0,"",(IFERROR(VALUE(TRIM(SUBSTITUTE(AZ46,CHAR(160),""))),0))=(IFERROR(VALUE(TRIM(SUBSTITUTE(X46,CHAR(160),""))),0)),"OK",
OR((IFERROR(VALUE(TRIM(SUBSTITUTE(AZ46,CHAR(160),""))),0))=0,(IFERROR(VALUE(TRIM(SUBSTITUTE(AX46,CHAR(160),""))),0))=0),"Attention : montant présenté entièrement écarté",(IFERROR(VALUE(TRIM(SUBSTITUTE(AZ46,CHAR(160),""))),0))&lt;(IFERROR(VALUE(TRIM(SUBSTITUTE(X46,CHAR(160),""))),0)),"Attention : montant présenté partiellement écarté",TRUE,""))</f>
        <v/>
      </c>
      <c r="BD46" s="46" t="str">
        <f t="shared" si="57"/>
        <v/>
      </c>
      <c r="BE46" s="46" t="str">
        <f t="shared" si="58"/>
        <v/>
      </c>
      <c r="BF46" s="19" t="str">
        <f t="shared" si="59"/>
        <v/>
      </c>
    </row>
    <row r="47" spans="1:58" ht="15" customHeight="1">
      <c r="A47" s="69">
        <v>36</v>
      </c>
      <c r="B47" s="149"/>
      <c r="C47" s="150"/>
      <c r="D47" s="149"/>
      <c r="E47" s="149"/>
      <c r="F47" s="149"/>
      <c r="G47" s="149"/>
      <c r="H47" s="149"/>
      <c r="I47" s="149"/>
      <c r="J47" s="149"/>
      <c r="K47" s="149"/>
      <c r="L47" s="129"/>
      <c r="M47" s="7"/>
      <c r="N47" s="39" t="str">
        <f t="shared" si="30"/>
        <v/>
      </c>
      <c r="O47" s="9"/>
      <c r="P47" s="7"/>
      <c r="Q47" s="39" t="str">
        <f t="shared" si="31"/>
        <v/>
      </c>
      <c r="R47" s="10"/>
      <c r="S47" s="7"/>
      <c r="T47" s="130" t="str">
        <f t="shared" si="32"/>
        <v/>
      </c>
      <c r="U47" s="139"/>
      <c r="V47" s="138"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72"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141" t="str">
        <f t="shared" si="33"/>
        <v/>
      </c>
      <c r="Y47" s="142"/>
      <c r="Z47" s="162" t="str">
        <f t="shared" si="34"/>
        <v/>
      </c>
      <c r="AA47" s="162" t="str">
        <f t="shared" si="35"/>
        <v/>
      </c>
      <c r="AB47" s="162" t="str">
        <f t="shared" si="36"/>
        <v/>
      </c>
      <c r="AC47" s="162" t="str">
        <f t="shared" si="37"/>
        <v/>
      </c>
      <c r="AD47" s="162" t="str">
        <f t="shared" si="38"/>
        <v/>
      </c>
      <c r="AE47" s="162" t="str">
        <f t="shared" si="39"/>
        <v/>
      </c>
      <c r="AF47" s="162" t="str">
        <f t="shared" si="40"/>
        <v/>
      </c>
      <c r="AG47" s="162" t="str">
        <f t="shared" si="41"/>
        <v/>
      </c>
      <c r="AH47" s="162" t="str">
        <f t="shared" si="42"/>
        <v/>
      </c>
      <c r="AI47" s="162" t="str">
        <f t="shared" si="43"/>
        <v/>
      </c>
      <c r="AJ47" s="42" t="str">
        <f t="shared" si="44"/>
        <v/>
      </c>
      <c r="AK47" s="18" t="str">
        <f t="shared" si="45"/>
        <v/>
      </c>
      <c r="AL47" s="39" t="str">
        <f t="shared" si="46"/>
        <v/>
      </c>
      <c r="AM47" s="43" t="str">
        <f t="shared" si="47"/>
        <v/>
      </c>
      <c r="AN47" s="18" t="str">
        <f t="shared" si="48"/>
        <v/>
      </c>
      <c r="AO47" s="39" t="str">
        <f t="shared" si="49"/>
        <v/>
      </c>
      <c r="AP47" s="44" t="str">
        <f t="shared" si="50"/>
        <v/>
      </c>
      <c r="AQ47" s="18" t="str">
        <f t="shared" si="51"/>
        <v/>
      </c>
      <c r="AR47" s="45" t="str">
        <f t="shared" si="52"/>
        <v/>
      </c>
      <c r="AS47" s="41" t="str">
        <f t="shared" si="53"/>
        <v/>
      </c>
      <c r="AT47" s="168"/>
      <c r="AU47" s="46" t="str">
        <f t="shared" si="54"/>
        <v/>
      </c>
      <c r="AV47" s="46" t="str">
        <f t="shared" si="55"/>
        <v/>
      </c>
      <c r="AW47" s="46" t="str">
        <f t="shared" si="56"/>
        <v/>
      </c>
      <c r="AX47" s="73"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73" t="str" cm="1">
        <f t="array" ref="AY47">IF($AA47="","",IF((IFERROR(_xlfn.IFS(TRIM(SUBSTITUTE($AS47,CHAR(160),""))="Devis 1", IFERROR(VALUE(TRIM(SUBSTITUTE(AK47,CHAR(160),""))),0),TRIM(SUBSTITUTE($AS47,CHAR(160),""))="Devis 2", IFERROR(VALUE(TRIM(SUBSTITUTE(AN47,CHAR(160),""))),0),TRIM(SUBSTITUTE($AS47,CHAR(160),""))="Devis 3", IFERROR(VALUE(TRIM(SUBSTITUTE(AQ47,CHAR(160),""))),0)),0) * IFERROR(VALUE(TRIM(SUBSTITUTE($AA47,CHAR(160),""))),0)) = 0,IF(AX47&lt;&gt;"",0,""),(IFERROR(_xlfn.IFS(TRIM(SUBSTITUTE($AS47,CHAR(160),""))="Devis 1", IFERROR(VALUE(TRIM(SUBSTITUTE(AK47,CHAR(160),""))),0),TRIM(SUBSTITUTE($AS47,CHAR(160),""))="Devis 2", IFERROR(VALUE(TRIM(SUBSTITUTE(AN47,CHAR(160),""))),0),TRIM(SUBSTITUTE($AS47,CHAR(160),""))="Devis 3", IFERROR(VALUE(TRIM(SUBSTITUTE(AQ47,CHAR(160),""))),0)),0) * IFERROR(VALUE(TRIM(SUBSTITUTE($AA47,CHAR(160),""))),0))))</f>
        <v/>
      </c>
      <c r="AZ47" s="73"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47"/>
      <c r="BB47" s="13"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71" t="str" cm="1">
        <f t="array" ref="BC47">IF(OR(AZ47="",X47="",AX47="",V47="",AY47="",W47=""),"",_xlfn.IFS((IFERROR(VALUE(TRIM(SUBSTITUTE(AZ47,CHAR(160),""))),0))&gt;(IFERROR(VALUE(TRIM(SUBSTITUTE(X47,CHAR(160),""))),0)),"KO : Le montant retenu TTC est supérieur au montant présenté TTC. Merci de revoir la ligne de dépense ou plafonner son montant.",(IFERROR(VALUE(TRIM(SUBSTITUTE(AX47,CHAR(160),""))),0))&gt;(IFERROR(VALUE(TRIM(SUBSTITUTE(V47,CHAR(160),""))),0)),"Attention : Le montant retenu HT est supérieur au montant HT présenté. Merci de revoir la ligne de dépense,plafonner son montant,ou justifier la reventillation HT/TVA.",(IFERROR(VALUE(TRIM(SUBSTITUTE(AY47,CHAR(160),""))),0))&gt;(IFERROR(VALUE(TRIM(SUBSTITUTE(W47,CHAR(160),""))),0)),"Attention : Le montant TVA retenu est supérieur au montant TVA présenté. Merci de revoir la ligne de dépense,plafonner son montant,ou justifier la reventillation HT/TVA.",(IFERROR(VALUE(TRIM(SUBSTITUTE(X47,CHAR(160),""))),0))=0,"",(IFERROR(VALUE(TRIM(SUBSTITUTE(AZ47,CHAR(160),""))),0))=(IFERROR(VALUE(TRIM(SUBSTITUTE(X47,CHAR(160),""))),0)),"OK",
OR((IFERROR(VALUE(TRIM(SUBSTITUTE(AZ47,CHAR(160),""))),0))=0,(IFERROR(VALUE(TRIM(SUBSTITUTE(AX47,CHAR(160),""))),0))=0),"Attention : montant présenté entièrement écarté",(IFERROR(VALUE(TRIM(SUBSTITUTE(AZ47,CHAR(160),""))),0))&lt;(IFERROR(VALUE(TRIM(SUBSTITUTE(X47,CHAR(160),""))),0)),"Attention : montant présenté partiellement écarté",TRUE,""))</f>
        <v/>
      </c>
      <c r="BD47" s="46" t="str">
        <f t="shared" si="57"/>
        <v/>
      </c>
      <c r="BE47" s="46" t="str">
        <f t="shared" si="58"/>
        <v/>
      </c>
      <c r="BF47" s="19" t="str">
        <f t="shared" si="59"/>
        <v/>
      </c>
    </row>
    <row r="48" spans="1:58" ht="15" customHeight="1">
      <c r="A48" s="69">
        <v>37</v>
      </c>
      <c r="B48" s="149"/>
      <c r="C48" s="150"/>
      <c r="D48" s="149"/>
      <c r="E48" s="149"/>
      <c r="F48" s="149"/>
      <c r="G48" s="149"/>
      <c r="H48" s="149"/>
      <c r="I48" s="149"/>
      <c r="J48" s="149"/>
      <c r="K48" s="149"/>
      <c r="L48" s="129"/>
      <c r="M48" s="7"/>
      <c r="N48" s="39" t="str">
        <f t="shared" si="30"/>
        <v/>
      </c>
      <c r="O48" s="9"/>
      <c r="P48" s="7"/>
      <c r="Q48" s="39" t="str">
        <f t="shared" si="31"/>
        <v/>
      </c>
      <c r="R48" s="10"/>
      <c r="S48" s="7"/>
      <c r="T48" s="130" t="str">
        <f t="shared" si="32"/>
        <v/>
      </c>
      <c r="U48" s="139"/>
      <c r="V48" s="138"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72"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141" t="str">
        <f t="shared" si="33"/>
        <v/>
      </c>
      <c r="Y48" s="142"/>
      <c r="Z48" s="162" t="str">
        <f t="shared" si="34"/>
        <v/>
      </c>
      <c r="AA48" s="162" t="str">
        <f t="shared" si="35"/>
        <v/>
      </c>
      <c r="AB48" s="162" t="str">
        <f t="shared" si="36"/>
        <v/>
      </c>
      <c r="AC48" s="162" t="str">
        <f t="shared" si="37"/>
        <v/>
      </c>
      <c r="AD48" s="162" t="str">
        <f t="shared" si="38"/>
        <v/>
      </c>
      <c r="AE48" s="162" t="str">
        <f t="shared" si="39"/>
        <v/>
      </c>
      <c r="AF48" s="162" t="str">
        <f t="shared" si="40"/>
        <v/>
      </c>
      <c r="AG48" s="162" t="str">
        <f t="shared" si="41"/>
        <v/>
      </c>
      <c r="AH48" s="162" t="str">
        <f t="shared" si="42"/>
        <v/>
      </c>
      <c r="AI48" s="162" t="str">
        <f t="shared" si="43"/>
        <v/>
      </c>
      <c r="AJ48" s="42" t="str">
        <f t="shared" si="44"/>
        <v/>
      </c>
      <c r="AK48" s="18" t="str">
        <f t="shared" si="45"/>
        <v/>
      </c>
      <c r="AL48" s="39" t="str">
        <f t="shared" si="46"/>
        <v/>
      </c>
      <c r="AM48" s="43" t="str">
        <f t="shared" si="47"/>
        <v/>
      </c>
      <c r="AN48" s="18" t="str">
        <f t="shared" si="48"/>
        <v/>
      </c>
      <c r="AO48" s="39" t="str">
        <f t="shared" si="49"/>
        <v/>
      </c>
      <c r="AP48" s="44" t="str">
        <f t="shared" si="50"/>
        <v/>
      </c>
      <c r="AQ48" s="18" t="str">
        <f t="shared" si="51"/>
        <v/>
      </c>
      <c r="AR48" s="45" t="str">
        <f t="shared" si="52"/>
        <v/>
      </c>
      <c r="AS48" s="41" t="str">
        <f t="shared" si="53"/>
        <v/>
      </c>
      <c r="AT48" s="168"/>
      <c r="AU48" s="46" t="str">
        <f t="shared" si="54"/>
        <v/>
      </c>
      <c r="AV48" s="46" t="str">
        <f t="shared" si="55"/>
        <v/>
      </c>
      <c r="AW48" s="46" t="str">
        <f t="shared" si="56"/>
        <v/>
      </c>
      <c r="AX48" s="73"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73" t="str" cm="1">
        <f t="array" ref="AY48">IF($AA48="","",IF((IFERROR(_xlfn.IFS(TRIM(SUBSTITUTE($AS48,CHAR(160),""))="Devis 1", IFERROR(VALUE(TRIM(SUBSTITUTE(AK48,CHAR(160),""))),0),TRIM(SUBSTITUTE($AS48,CHAR(160),""))="Devis 2", IFERROR(VALUE(TRIM(SUBSTITUTE(AN48,CHAR(160),""))),0),TRIM(SUBSTITUTE($AS48,CHAR(160),""))="Devis 3", IFERROR(VALUE(TRIM(SUBSTITUTE(AQ48,CHAR(160),""))),0)),0) * IFERROR(VALUE(TRIM(SUBSTITUTE($AA48,CHAR(160),""))),0)) = 0,IF(AX48&lt;&gt;"",0,""),(IFERROR(_xlfn.IFS(TRIM(SUBSTITUTE($AS48,CHAR(160),""))="Devis 1", IFERROR(VALUE(TRIM(SUBSTITUTE(AK48,CHAR(160),""))),0),TRIM(SUBSTITUTE($AS48,CHAR(160),""))="Devis 2", IFERROR(VALUE(TRIM(SUBSTITUTE(AN48,CHAR(160),""))),0),TRIM(SUBSTITUTE($AS48,CHAR(160),""))="Devis 3", IFERROR(VALUE(TRIM(SUBSTITUTE(AQ48,CHAR(160),""))),0)),0) * IFERROR(VALUE(TRIM(SUBSTITUTE($AA48,CHAR(160),""))),0))))</f>
        <v/>
      </c>
      <c r="AZ48" s="73"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47"/>
      <c r="BB48" s="13"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71" t="str" cm="1">
        <f t="array" ref="BC48">IF(OR(AZ48="",X48="",AX48="",V48="",AY48="",W48=""),"",_xlfn.IFS((IFERROR(VALUE(TRIM(SUBSTITUTE(AZ48,CHAR(160),""))),0))&gt;(IFERROR(VALUE(TRIM(SUBSTITUTE(X48,CHAR(160),""))),0)),"KO : Le montant retenu TTC est supérieur au montant présenté TTC. Merci de revoir la ligne de dépense ou plafonner son montant.",(IFERROR(VALUE(TRIM(SUBSTITUTE(AX48,CHAR(160),""))),0))&gt;(IFERROR(VALUE(TRIM(SUBSTITUTE(V48,CHAR(160),""))),0)),"Attention : Le montant retenu HT est supérieur au montant HT présenté. Merci de revoir la ligne de dépense,plafonner son montant,ou justifier la reventillation HT/TVA.",(IFERROR(VALUE(TRIM(SUBSTITUTE(AY48,CHAR(160),""))),0))&gt;(IFERROR(VALUE(TRIM(SUBSTITUTE(W48,CHAR(160),""))),0)),"Attention : Le montant TVA retenu est supérieur au montant TVA présenté. Merci de revoir la ligne de dépense,plafonner son montant,ou justifier la reventillation HT/TVA.",(IFERROR(VALUE(TRIM(SUBSTITUTE(X48,CHAR(160),""))),0))=0,"",(IFERROR(VALUE(TRIM(SUBSTITUTE(AZ48,CHAR(160),""))),0))=(IFERROR(VALUE(TRIM(SUBSTITUTE(X48,CHAR(160),""))),0)),"OK",
OR((IFERROR(VALUE(TRIM(SUBSTITUTE(AZ48,CHAR(160),""))),0))=0,(IFERROR(VALUE(TRIM(SUBSTITUTE(AX48,CHAR(160),""))),0))=0),"Attention : montant présenté entièrement écarté",(IFERROR(VALUE(TRIM(SUBSTITUTE(AZ48,CHAR(160),""))),0))&lt;(IFERROR(VALUE(TRIM(SUBSTITUTE(X48,CHAR(160),""))),0)),"Attention : montant présenté partiellement écarté",TRUE,""))</f>
        <v/>
      </c>
      <c r="BD48" s="46" t="str">
        <f t="shared" si="57"/>
        <v/>
      </c>
      <c r="BE48" s="46" t="str">
        <f t="shared" si="58"/>
        <v/>
      </c>
      <c r="BF48" s="19" t="str">
        <f t="shared" si="59"/>
        <v/>
      </c>
    </row>
    <row r="49" spans="1:58" ht="15" customHeight="1">
      <c r="A49" s="69">
        <v>38</v>
      </c>
      <c r="B49" s="149"/>
      <c r="C49" s="150"/>
      <c r="D49" s="149"/>
      <c r="E49" s="149"/>
      <c r="F49" s="149"/>
      <c r="G49" s="149"/>
      <c r="H49" s="149"/>
      <c r="I49" s="149"/>
      <c r="J49" s="149"/>
      <c r="K49" s="149"/>
      <c r="L49" s="129"/>
      <c r="M49" s="7"/>
      <c r="N49" s="39" t="str">
        <f t="shared" si="30"/>
        <v/>
      </c>
      <c r="O49" s="9"/>
      <c r="P49" s="7"/>
      <c r="Q49" s="39" t="str">
        <f t="shared" si="31"/>
        <v/>
      </c>
      <c r="R49" s="10"/>
      <c r="S49" s="7"/>
      <c r="T49" s="130" t="str">
        <f t="shared" si="32"/>
        <v/>
      </c>
      <c r="U49" s="139"/>
      <c r="V49" s="138"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72"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141" t="str">
        <f t="shared" si="33"/>
        <v/>
      </c>
      <c r="Y49" s="142"/>
      <c r="Z49" s="162" t="str">
        <f t="shared" si="34"/>
        <v/>
      </c>
      <c r="AA49" s="162" t="str">
        <f t="shared" si="35"/>
        <v/>
      </c>
      <c r="AB49" s="162" t="str">
        <f t="shared" si="36"/>
        <v/>
      </c>
      <c r="AC49" s="162" t="str">
        <f t="shared" si="37"/>
        <v/>
      </c>
      <c r="AD49" s="162" t="str">
        <f t="shared" si="38"/>
        <v/>
      </c>
      <c r="AE49" s="162" t="str">
        <f t="shared" si="39"/>
        <v/>
      </c>
      <c r="AF49" s="162" t="str">
        <f t="shared" si="40"/>
        <v/>
      </c>
      <c r="AG49" s="162" t="str">
        <f t="shared" si="41"/>
        <v/>
      </c>
      <c r="AH49" s="162" t="str">
        <f t="shared" si="42"/>
        <v/>
      </c>
      <c r="AI49" s="162" t="str">
        <f t="shared" si="43"/>
        <v/>
      </c>
      <c r="AJ49" s="42" t="str">
        <f t="shared" si="44"/>
        <v/>
      </c>
      <c r="AK49" s="18" t="str">
        <f t="shared" si="45"/>
        <v/>
      </c>
      <c r="AL49" s="39" t="str">
        <f t="shared" si="46"/>
        <v/>
      </c>
      <c r="AM49" s="43" t="str">
        <f t="shared" si="47"/>
        <v/>
      </c>
      <c r="AN49" s="18" t="str">
        <f t="shared" si="48"/>
        <v/>
      </c>
      <c r="AO49" s="39" t="str">
        <f t="shared" si="49"/>
        <v/>
      </c>
      <c r="AP49" s="44" t="str">
        <f t="shared" si="50"/>
        <v/>
      </c>
      <c r="AQ49" s="18" t="str">
        <f t="shared" si="51"/>
        <v/>
      </c>
      <c r="AR49" s="45" t="str">
        <f t="shared" si="52"/>
        <v/>
      </c>
      <c r="AS49" s="41" t="str">
        <f t="shared" si="53"/>
        <v/>
      </c>
      <c r="AT49" s="168"/>
      <c r="AU49" s="46" t="str">
        <f t="shared" si="54"/>
        <v/>
      </c>
      <c r="AV49" s="46" t="str">
        <f t="shared" si="55"/>
        <v/>
      </c>
      <c r="AW49" s="46" t="str">
        <f t="shared" si="56"/>
        <v/>
      </c>
      <c r="AX49" s="73"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73" t="str" cm="1">
        <f t="array" ref="AY49">IF($AA49="","",IF((IFERROR(_xlfn.IFS(TRIM(SUBSTITUTE($AS49,CHAR(160),""))="Devis 1", IFERROR(VALUE(TRIM(SUBSTITUTE(AK49,CHAR(160),""))),0),TRIM(SUBSTITUTE($AS49,CHAR(160),""))="Devis 2", IFERROR(VALUE(TRIM(SUBSTITUTE(AN49,CHAR(160),""))),0),TRIM(SUBSTITUTE($AS49,CHAR(160),""))="Devis 3", IFERROR(VALUE(TRIM(SUBSTITUTE(AQ49,CHAR(160),""))),0)),0) * IFERROR(VALUE(TRIM(SUBSTITUTE($AA49,CHAR(160),""))),0)) = 0,IF(AX49&lt;&gt;"",0,""),(IFERROR(_xlfn.IFS(TRIM(SUBSTITUTE($AS49,CHAR(160),""))="Devis 1", IFERROR(VALUE(TRIM(SUBSTITUTE(AK49,CHAR(160),""))),0),TRIM(SUBSTITUTE($AS49,CHAR(160),""))="Devis 2", IFERROR(VALUE(TRIM(SUBSTITUTE(AN49,CHAR(160),""))),0),TRIM(SUBSTITUTE($AS49,CHAR(160),""))="Devis 3", IFERROR(VALUE(TRIM(SUBSTITUTE(AQ49,CHAR(160),""))),0)),0) * IFERROR(VALUE(TRIM(SUBSTITUTE($AA49,CHAR(160),""))),0))))</f>
        <v/>
      </c>
      <c r="AZ49" s="73"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47"/>
      <c r="BB49" s="13"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71" t="str" cm="1">
        <f t="array" ref="BC49">IF(OR(AZ49="",X49="",AX49="",V49="",AY49="",W49=""),"",_xlfn.IFS((IFERROR(VALUE(TRIM(SUBSTITUTE(AZ49,CHAR(160),""))),0))&gt;(IFERROR(VALUE(TRIM(SUBSTITUTE(X49,CHAR(160),""))),0)),"KO : Le montant retenu TTC est supérieur au montant présenté TTC. Merci de revoir la ligne de dépense ou plafonner son montant.",(IFERROR(VALUE(TRIM(SUBSTITUTE(AX49,CHAR(160),""))),0))&gt;(IFERROR(VALUE(TRIM(SUBSTITUTE(V49,CHAR(160),""))),0)),"Attention : Le montant retenu HT est supérieur au montant HT présenté. Merci de revoir la ligne de dépense,plafonner son montant,ou justifier la reventillation HT/TVA.",(IFERROR(VALUE(TRIM(SUBSTITUTE(AY49,CHAR(160),""))),0))&gt;(IFERROR(VALUE(TRIM(SUBSTITUTE(W49,CHAR(160),""))),0)),"Attention : Le montant TVA retenu est supérieur au montant TVA présenté. Merci de revoir la ligne de dépense,plafonner son montant,ou justifier la reventillation HT/TVA.",(IFERROR(VALUE(TRIM(SUBSTITUTE(X49,CHAR(160),""))),0))=0,"",(IFERROR(VALUE(TRIM(SUBSTITUTE(AZ49,CHAR(160),""))),0))=(IFERROR(VALUE(TRIM(SUBSTITUTE(X49,CHAR(160),""))),0)),"OK",
OR((IFERROR(VALUE(TRIM(SUBSTITUTE(AZ49,CHAR(160),""))),0))=0,(IFERROR(VALUE(TRIM(SUBSTITUTE(AX49,CHAR(160),""))),0))=0),"Attention : montant présenté entièrement écarté",(IFERROR(VALUE(TRIM(SUBSTITUTE(AZ49,CHAR(160),""))),0))&lt;(IFERROR(VALUE(TRIM(SUBSTITUTE(X49,CHAR(160),""))),0)),"Attention : montant présenté partiellement écarté",TRUE,""))</f>
        <v/>
      </c>
      <c r="BD49" s="46" t="str">
        <f t="shared" si="57"/>
        <v/>
      </c>
      <c r="BE49" s="46" t="str">
        <f t="shared" si="58"/>
        <v/>
      </c>
      <c r="BF49" s="19" t="str">
        <f t="shared" si="59"/>
        <v/>
      </c>
    </row>
    <row r="50" spans="1:58" ht="15" customHeight="1">
      <c r="A50" s="69">
        <v>39</v>
      </c>
      <c r="B50" s="149"/>
      <c r="C50" s="150"/>
      <c r="D50" s="149"/>
      <c r="E50" s="149"/>
      <c r="F50" s="149"/>
      <c r="G50" s="149"/>
      <c r="H50" s="149"/>
      <c r="I50" s="149"/>
      <c r="J50" s="149"/>
      <c r="K50" s="149"/>
      <c r="L50" s="129"/>
      <c r="M50" s="7"/>
      <c r="N50" s="39" t="str">
        <f t="shared" si="30"/>
        <v/>
      </c>
      <c r="O50" s="9"/>
      <c r="P50" s="7"/>
      <c r="Q50" s="39" t="str">
        <f t="shared" si="31"/>
        <v/>
      </c>
      <c r="R50" s="10"/>
      <c r="S50" s="7"/>
      <c r="T50" s="130" t="str">
        <f t="shared" si="32"/>
        <v/>
      </c>
      <c r="U50" s="139"/>
      <c r="V50" s="138"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72"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141" t="str">
        <f t="shared" si="33"/>
        <v/>
      </c>
      <c r="Y50" s="142"/>
      <c r="Z50" s="162" t="str">
        <f t="shared" si="34"/>
        <v/>
      </c>
      <c r="AA50" s="162" t="str">
        <f t="shared" si="35"/>
        <v/>
      </c>
      <c r="AB50" s="162" t="str">
        <f t="shared" si="36"/>
        <v/>
      </c>
      <c r="AC50" s="162" t="str">
        <f t="shared" si="37"/>
        <v/>
      </c>
      <c r="AD50" s="162" t="str">
        <f t="shared" si="38"/>
        <v/>
      </c>
      <c r="AE50" s="162" t="str">
        <f t="shared" si="39"/>
        <v/>
      </c>
      <c r="AF50" s="162" t="str">
        <f t="shared" si="40"/>
        <v/>
      </c>
      <c r="AG50" s="162" t="str">
        <f t="shared" si="41"/>
        <v/>
      </c>
      <c r="AH50" s="162" t="str">
        <f t="shared" si="42"/>
        <v/>
      </c>
      <c r="AI50" s="162" t="str">
        <f t="shared" si="43"/>
        <v/>
      </c>
      <c r="AJ50" s="42" t="str">
        <f t="shared" si="44"/>
        <v/>
      </c>
      <c r="AK50" s="18" t="str">
        <f t="shared" si="45"/>
        <v/>
      </c>
      <c r="AL50" s="39" t="str">
        <f t="shared" si="46"/>
        <v/>
      </c>
      <c r="AM50" s="43" t="str">
        <f t="shared" si="47"/>
        <v/>
      </c>
      <c r="AN50" s="18" t="str">
        <f t="shared" si="48"/>
        <v/>
      </c>
      <c r="AO50" s="39" t="str">
        <f t="shared" si="49"/>
        <v/>
      </c>
      <c r="AP50" s="44" t="str">
        <f t="shared" si="50"/>
        <v/>
      </c>
      <c r="AQ50" s="18" t="str">
        <f t="shared" si="51"/>
        <v/>
      </c>
      <c r="AR50" s="45" t="str">
        <f t="shared" si="52"/>
        <v/>
      </c>
      <c r="AS50" s="41" t="str">
        <f t="shared" si="53"/>
        <v/>
      </c>
      <c r="AT50" s="168"/>
      <c r="AU50" s="46" t="str">
        <f t="shared" si="54"/>
        <v/>
      </c>
      <c r="AV50" s="46" t="str">
        <f t="shared" si="55"/>
        <v/>
      </c>
      <c r="AW50" s="46" t="str">
        <f t="shared" si="56"/>
        <v/>
      </c>
      <c r="AX50" s="73"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73" t="str" cm="1">
        <f t="array" ref="AY50">IF($AA50="","",IF((IFERROR(_xlfn.IFS(TRIM(SUBSTITUTE($AS50,CHAR(160),""))="Devis 1", IFERROR(VALUE(TRIM(SUBSTITUTE(AK50,CHAR(160),""))),0),TRIM(SUBSTITUTE($AS50,CHAR(160),""))="Devis 2", IFERROR(VALUE(TRIM(SUBSTITUTE(AN50,CHAR(160),""))),0),TRIM(SUBSTITUTE($AS50,CHAR(160),""))="Devis 3", IFERROR(VALUE(TRIM(SUBSTITUTE(AQ50,CHAR(160),""))),0)),0) * IFERROR(VALUE(TRIM(SUBSTITUTE($AA50,CHAR(160),""))),0)) = 0,IF(AX50&lt;&gt;"",0,""),(IFERROR(_xlfn.IFS(TRIM(SUBSTITUTE($AS50,CHAR(160),""))="Devis 1", IFERROR(VALUE(TRIM(SUBSTITUTE(AK50,CHAR(160),""))),0),TRIM(SUBSTITUTE($AS50,CHAR(160),""))="Devis 2", IFERROR(VALUE(TRIM(SUBSTITUTE(AN50,CHAR(160),""))),0),TRIM(SUBSTITUTE($AS50,CHAR(160),""))="Devis 3", IFERROR(VALUE(TRIM(SUBSTITUTE(AQ50,CHAR(160),""))),0)),0) * IFERROR(VALUE(TRIM(SUBSTITUTE($AA50,CHAR(160),""))),0))))</f>
        <v/>
      </c>
      <c r="AZ50" s="73"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47"/>
      <c r="BB50" s="13"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71" t="str" cm="1">
        <f t="array" ref="BC50">IF(OR(AZ50="",X50="",AX50="",V50="",AY50="",W50=""),"",_xlfn.IFS((IFERROR(VALUE(TRIM(SUBSTITUTE(AZ50,CHAR(160),""))),0))&gt;(IFERROR(VALUE(TRIM(SUBSTITUTE(X50,CHAR(160),""))),0)),"KO : Le montant retenu TTC est supérieur au montant présenté TTC. Merci de revoir la ligne de dépense ou plafonner son montant.",(IFERROR(VALUE(TRIM(SUBSTITUTE(AX50,CHAR(160),""))),0))&gt;(IFERROR(VALUE(TRIM(SUBSTITUTE(V50,CHAR(160),""))),0)),"Attention : Le montant retenu HT est supérieur au montant HT présenté. Merci de revoir la ligne de dépense,plafonner son montant,ou justifier la reventillation HT/TVA.",(IFERROR(VALUE(TRIM(SUBSTITUTE(AY50,CHAR(160),""))),0))&gt;(IFERROR(VALUE(TRIM(SUBSTITUTE(W50,CHAR(160),""))),0)),"Attention : Le montant TVA retenu est supérieur au montant TVA présenté. Merci de revoir la ligne de dépense,plafonner son montant,ou justifier la reventillation HT/TVA.",(IFERROR(VALUE(TRIM(SUBSTITUTE(X50,CHAR(160),""))),0))=0,"",(IFERROR(VALUE(TRIM(SUBSTITUTE(AZ50,CHAR(160),""))),0))=(IFERROR(VALUE(TRIM(SUBSTITUTE(X50,CHAR(160),""))),0)),"OK",
OR((IFERROR(VALUE(TRIM(SUBSTITUTE(AZ50,CHAR(160),""))),0))=0,(IFERROR(VALUE(TRIM(SUBSTITUTE(AX50,CHAR(160),""))),0))=0),"Attention : montant présenté entièrement écarté",(IFERROR(VALUE(TRIM(SUBSTITUTE(AZ50,CHAR(160),""))),0))&lt;(IFERROR(VALUE(TRIM(SUBSTITUTE(X50,CHAR(160),""))),0)),"Attention : montant présenté partiellement écarté",TRUE,""))</f>
        <v/>
      </c>
      <c r="BD50" s="46" t="str">
        <f t="shared" si="57"/>
        <v/>
      </c>
      <c r="BE50" s="46" t="str">
        <f t="shared" si="58"/>
        <v/>
      </c>
      <c r="BF50" s="19" t="str">
        <f t="shared" si="59"/>
        <v/>
      </c>
    </row>
    <row r="51" spans="1:58" ht="15" customHeight="1">
      <c r="A51" s="69">
        <v>40</v>
      </c>
      <c r="B51" s="149"/>
      <c r="C51" s="150"/>
      <c r="D51" s="149"/>
      <c r="E51" s="149"/>
      <c r="F51" s="149"/>
      <c r="G51" s="149"/>
      <c r="H51" s="149"/>
      <c r="I51" s="149"/>
      <c r="J51" s="149"/>
      <c r="K51" s="149"/>
      <c r="L51" s="129"/>
      <c r="M51" s="7"/>
      <c r="N51" s="39" t="str">
        <f t="shared" si="30"/>
        <v/>
      </c>
      <c r="O51" s="9"/>
      <c r="P51" s="7"/>
      <c r="Q51" s="39" t="str">
        <f t="shared" si="31"/>
        <v/>
      </c>
      <c r="R51" s="10"/>
      <c r="S51" s="7"/>
      <c r="T51" s="130" t="str">
        <f t="shared" si="32"/>
        <v/>
      </c>
      <c r="U51" s="139"/>
      <c r="V51" s="138"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72"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141" t="str">
        <f t="shared" si="33"/>
        <v/>
      </c>
      <c r="Y51" s="142"/>
      <c r="Z51" s="162" t="str">
        <f t="shared" si="34"/>
        <v/>
      </c>
      <c r="AA51" s="162" t="str">
        <f t="shared" si="35"/>
        <v/>
      </c>
      <c r="AB51" s="162" t="str">
        <f t="shared" si="36"/>
        <v/>
      </c>
      <c r="AC51" s="162" t="str">
        <f t="shared" si="37"/>
        <v/>
      </c>
      <c r="AD51" s="162" t="str">
        <f t="shared" si="38"/>
        <v/>
      </c>
      <c r="AE51" s="162" t="str">
        <f t="shared" si="39"/>
        <v/>
      </c>
      <c r="AF51" s="162" t="str">
        <f t="shared" si="40"/>
        <v/>
      </c>
      <c r="AG51" s="162" t="str">
        <f t="shared" si="41"/>
        <v/>
      </c>
      <c r="AH51" s="162" t="str">
        <f t="shared" si="42"/>
        <v/>
      </c>
      <c r="AI51" s="162" t="str">
        <f t="shared" si="43"/>
        <v/>
      </c>
      <c r="AJ51" s="42" t="str">
        <f t="shared" si="44"/>
        <v/>
      </c>
      <c r="AK51" s="18" t="str">
        <f t="shared" si="45"/>
        <v/>
      </c>
      <c r="AL51" s="39" t="str">
        <f t="shared" si="46"/>
        <v/>
      </c>
      <c r="AM51" s="43" t="str">
        <f t="shared" si="47"/>
        <v/>
      </c>
      <c r="AN51" s="18" t="str">
        <f t="shared" si="48"/>
        <v/>
      </c>
      <c r="AO51" s="39" t="str">
        <f t="shared" si="49"/>
        <v/>
      </c>
      <c r="AP51" s="44" t="str">
        <f t="shared" si="50"/>
        <v/>
      </c>
      <c r="AQ51" s="18" t="str">
        <f t="shared" si="51"/>
        <v/>
      </c>
      <c r="AR51" s="45" t="str">
        <f t="shared" si="52"/>
        <v/>
      </c>
      <c r="AS51" s="41" t="str">
        <f t="shared" si="53"/>
        <v/>
      </c>
      <c r="AT51" s="168"/>
      <c r="AU51" s="46" t="str">
        <f t="shared" si="54"/>
        <v/>
      </c>
      <c r="AV51" s="46" t="str">
        <f t="shared" si="55"/>
        <v/>
      </c>
      <c r="AW51" s="46" t="str">
        <f t="shared" si="56"/>
        <v/>
      </c>
      <c r="AX51" s="73"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73" t="str" cm="1">
        <f t="array" ref="AY51">IF($AA51="","",IF((IFERROR(_xlfn.IFS(TRIM(SUBSTITUTE($AS51,CHAR(160),""))="Devis 1", IFERROR(VALUE(TRIM(SUBSTITUTE(AK51,CHAR(160),""))),0),TRIM(SUBSTITUTE($AS51,CHAR(160),""))="Devis 2", IFERROR(VALUE(TRIM(SUBSTITUTE(AN51,CHAR(160),""))),0),TRIM(SUBSTITUTE($AS51,CHAR(160),""))="Devis 3", IFERROR(VALUE(TRIM(SUBSTITUTE(AQ51,CHAR(160),""))),0)),0) * IFERROR(VALUE(TRIM(SUBSTITUTE($AA51,CHAR(160),""))),0)) = 0,IF(AX51&lt;&gt;"",0,""),(IFERROR(_xlfn.IFS(TRIM(SUBSTITUTE($AS51,CHAR(160),""))="Devis 1", IFERROR(VALUE(TRIM(SUBSTITUTE(AK51,CHAR(160),""))),0),TRIM(SUBSTITUTE($AS51,CHAR(160),""))="Devis 2", IFERROR(VALUE(TRIM(SUBSTITUTE(AN51,CHAR(160),""))),0),TRIM(SUBSTITUTE($AS51,CHAR(160),""))="Devis 3", IFERROR(VALUE(TRIM(SUBSTITUTE(AQ51,CHAR(160),""))),0)),0) * IFERROR(VALUE(TRIM(SUBSTITUTE($AA51,CHAR(160),""))),0))))</f>
        <v/>
      </c>
      <c r="AZ51" s="73"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47"/>
      <c r="BB51" s="13"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71" t="str" cm="1">
        <f t="array" ref="BC51">IF(OR(AZ51="",X51="",AX51="",V51="",AY51="",W51=""),"",_xlfn.IFS((IFERROR(VALUE(TRIM(SUBSTITUTE(AZ51,CHAR(160),""))),0))&gt;(IFERROR(VALUE(TRIM(SUBSTITUTE(X51,CHAR(160),""))),0)),"KO : Le montant retenu TTC est supérieur au montant présenté TTC. Merci de revoir la ligne de dépense ou plafonner son montant.",(IFERROR(VALUE(TRIM(SUBSTITUTE(AX51,CHAR(160),""))),0))&gt;(IFERROR(VALUE(TRIM(SUBSTITUTE(V51,CHAR(160),""))),0)),"Attention : Le montant retenu HT est supérieur au montant HT présenté. Merci de revoir la ligne de dépense,plafonner son montant,ou justifier la reventillation HT/TVA.",(IFERROR(VALUE(TRIM(SUBSTITUTE(AY51,CHAR(160),""))),0))&gt;(IFERROR(VALUE(TRIM(SUBSTITUTE(W51,CHAR(160),""))),0)),"Attention : Le montant TVA retenu est supérieur au montant TVA présenté. Merci de revoir la ligne de dépense,plafonner son montant,ou justifier la reventillation HT/TVA.",(IFERROR(VALUE(TRIM(SUBSTITUTE(X51,CHAR(160),""))),0))=0,"",(IFERROR(VALUE(TRIM(SUBSTITUTE(AZ51,CHAR(160),""))),0))=(IFERROR(VALUE(TRIM(SUBSTITUTE(X51,CHAR(160),""))),0)),"OK",
OR((IFERROR(VALUE(TRIM(SUBSTITUTE(AZ51,CHAR(160),""))),0))=0,(IFERROR(VALUE(TRIM(SUBSTITUTE(AX51,CHAR(160),""))),0))=0),"Attention : montant présenté entièrement écarté",(IFERROR(VALUE(TRIM(SUBSTITUTE(AZ51,CHAR(160),""))),0))&lt;(IFERROR(VALUE(TRIM(SUBSTITUTE(X51,CHAR(160),""))),0)),"Attention : montant présenté partiellement écarté",TRUE,""))</f>
        <v/>
      </c>
      <c r="BD51" s="46" t="str">
        <f t="shared" si="57"/>
        <v/>
      </c>
      <c r="BE51" s="46" t="str">
        <f t="shared" si="58"/>
        <v/>
      </c>
      <c r="BF51" s="19" t="str">
        <f t="shared" si="59"/>
        <v/>
      </c>
    </row>
    <row r="52" spans="1:58" ht="15" customHeight="1">
      <c r="A52" s="69">
        <v>41</v>
      </c>
      <c r="B52" s="149"/>
      <c r="C52" s="150"/>
      <c r="D52" s="149"/>
      <c r="E52" s="149"/>
      <c r="F52" s="149"/>
      <c r="G52" s="149"/>
      <c r="H52" s="149"/>
      <c r="I52" s="149"/>
      <c r="J52" s="149"/>
      <c r="K52" s="149"/>
      <c r="L52" s="129"/>
      <c r="M52" s="7"/>
      <c r="N52" s="39" t="str">
        <f t="shared" si="30"/>
        <v/>
      </c>
      <c r="O52" s="9"/>
      <c r="P52" s="7"/>
      <c r="Q52" s="39" t="str">
        <f t="shared" si="31"/>
        <v/>
      </c>
      <c r="R52" s="10"/>
      <c r="S52" s="7"/>
      <c r="T52" s="130" t="str">
        <f t="shared" si="32"/>
        <v/>
      </c>
      <c r="U52" s="139"/>
      <c r="V52" s="138"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72"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141" t="str">
        <f t="shared" si="33"/>
        <v/>
      </c>
      <c r="Y52" s="142"/>
      <c r="Z52" s="162" t="str">
        <f t="shared" si="34"/>
        <v/>
      </c>
      <c r="AA52" s="162" t="str">
        <f t="shared" si="35"/>
        <v/>
      </c>
      <c r="AB52" s="162" t="str">
        <f t="shared" si="36"/>
        <v/>
      </c>
      <c r="AC52" s="162" t="str">
        <f t="shared" si="37"/>
        <v/>
      </c>
      <c r="AD52" s="162" t="str">
        <f t="shared" si="38"/>
        <v/>
      </c>
      <c r="AE52" s="162" t="str">
        <f t="shared" si="39"/>
        <v/>
      </c>
      <c r="AF52" s="162" t="str">
        <f t="shared" si="40"/>
        <v/>
      </c>
      <c r="AG52" s="162" t="str">
        <f t="shared" si="41"/>
        <v/>
      </c>
      <c r="AH52" s="162" t="str">
        <f t="shared" si="42"/>
        <v/>
      </c>
      <c r="AI52" s="162" t="str">
        <f t="shared" si="43"/>
        <v/>
      </c>
      <c r="AJ52" s="42" t="str">
        <f t="shared" si="44"/>
        <v/>
      </c>
      <c r="AK52" s="18" t="str">
        <f t="shared" si="45"/>
        <v/>
      </c>
      <c r="AL52" s="39" t="str">
        <f t="shared" si="46"/>
        <v/>
      </c>
      <c r="AM52" s="43" t="str">
        <f t="shared" si="47"/>
        <v/>
      </c>
      <c r="AN52" s="18" t="str">
        <f t="shared" si="48"/>
        <v/>
      </c>
      <c r="AO52" s="39" t="str">
        <f t="shared" si="49"/>
        <v/>
      </c>
      <c r="AP52" s="44" t="str">
        <f t="shared" si="50"/>
        <v/>
      </c>
      <c r="AQ52" s="18" t="str">
        <f t="shared" si="51"/>
        <v/>
      </c>
      <c r="AR52" s="45" t="str">
        <f t="shared" si="52"/>
        <v/>
      </c>
      <c r="AS52" s="41" t="str">
        <f t="shared" si="53"/>
        <v/>
      </c>
      <c r="AT52" s="168"/>
      <c r="AU52" s="46" t="str">
        <f t="shared" si="54"/>
        <v/>
      </c>
      <c r="AV52" s="46" t="str">
        <f t="shared" si="55"/>
        <v/>
      </c>
      <c r="AW52" s="46" t="str">
        <f t="shared" si="56"/>
        <v/>
      </c>
      <c r="AX52" s="73"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73" t="str" cm="1">
        <f t="array" ref="AY52">IF($AA52="","",IF((IFERROR(_xlfn.IFS(TRIM(SUBSTITUTE($AS52,CHAR(160),""))="Devis 1", IFERROR(VALUE(TRIM(SUBSTITUTE(AK52,CHAR(160),""))),0),TRIM(SUBSTITUTE($AS52,CHAR(160),""))="Devis 2", IFERROR(VALUE(TRIM(SUBSTITUTE(AN52,CHAR(160),""))),0),TRIM(SUBSTITUTE($AS52,CHAR(160),""))="Devis 3", IFERROR(VALUE(TRIM(SUBSTITUTE(AQ52,CHAR(160),""))),0)),0) * IFERROR(VALUE(TRIM(SUBSTITUTE($AA52,CHAR(160),""))),0)) = 0,IF(AX52&lt;&gt;"",0,""),(IFERROR(_xlfn.IFS(TRIM(SUBSTITUTE($AS52,CHAR(160),""))="Devis 1", IFERROR(VALUE(TRIM(SUBSTITUTE(AK52,CHAR(160),""))),0),TRIM(SUBSTITUTE($AS52,CHAR(160),""))="Devis 2", IFERROR(VALUE(TRIM(SUBSTITUTE(AN52,CHAR(160),""))),0),TRIM(SUBSTITUTE($AS52,CHAR(160),""))="Devis 3", IFERROR(VALUE(TRIM(SUBSTITUTE(AQ52,CHAR(160),""))),0)),0) * IFERROR(VALUE(TRIM(SUBSTITUTE($AA52,CHAR(160),""))),0))))</f>
        <v/>
      </c>
      <c r="AZ52" s="73"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47"/>
      <c r="BB52" s="13"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71" t="str" cm="1">
        <f t="array" ref="BC52">IF(OR(AZ52="",X52="",AX52="",V52="",AY52="",W52=""),"",_xlfn.IFS((IFERROR(VALUE(TRIM(SUBSTITUTE(AZ52,CHAR(160),""))),0))&gt;(IFERROR(VALUE(TRIM(SUBSTITUTE(X52,CHAR(160),""))),0)),"KO : Le montant retenu TTC est supérieur au montant présenté TTC. Merci de revoir la ligne de dépense ou plafonner son montant.",(IFERROR(VALUE(TRIM(SUBSTITUTE(AX52,CHAR(160),""))),0))&gt;(IFERROR(VALUE(TRIM(SUBSTITUTE(V52,CHAR(160),""))),0)),"Attention : Le montant retenu HT est supérieur au montant HT présenté. Merci de revoir la ligne de dépense,plafonner son montant,ou justifier la reventillation HT/TVA.",(IFERROR(VALUE(TRIM(SUBSTITUTE(AY52,CHAR(160),""))),0))&gt;(IFERROR(VALUE(TRIM(SUBSTITUTE(W52,CHAR(160),""))),0)),"Attention : Le montant TVA retenu est supérieur au montant TVA présenté. Merci de revoir la ligne de dépense,plafonner son montant,ou justifier la reventillation HT/TVA.",(IFERROR(VALUE(TRIM(SUBSTITUTE(X52,CHAR(160),""))),0))=0,"",(IFERROR(VALUE(TRIM(SUBSTITUTE(AZ52,CHAR(160),""))),0))=(IFERROR(VALUE(TRIM(SUBSTITUTE(X52,CHAR(160),""))),0)),"OK",
OR((IFERROR(VALUE(TRIM(SUBSTITUTE(AZ52,CHAR(160),""))),0))=0,(IFERROR(VALUE(TRIM(SUBSTITUTE(AX52,CHAR(160),""))),0))=0),"Attention : montant présenté entièrement écarté",(IFERROR(VALUE(TRIM(SUBSTITUTE(AZ52,CHAR(160),""))),0))&lt;(IFERROR(VALUE(TRIM(SUBSTITUTE(X52,CHAR(160),""))),0)),"Attention : montant présenté partiellement écarté",TRUE,""))</f>
        <v/>
      </c>
      <c r="BD52" s="46" t="str">
        <f t="shared" si="57"/>
        <v/>
      </c>
      <c r="BE52" s="46" t="str">
        <f t="shared" si="58"/>
        <v/>
      </c>
      <c r="BF52" s="19" t="str">
        <f t="shared" si="59"/>
        <v/>
      </c>
    </row>
    <row r="53" spans="1:58" ht="15" customHeight="1">
      <c r="A53" s="69">
        <v>42</v>
      </c>
      <c r="B53" s="149"/>
      <c r="C53" s="150"/>
      <c r="D53" s="149"/>
      <c r="E53" s="149"/>
      <c r="F53" s="149"/>
      <c r="G53" s="149"/>
      <c r="H53" s="149"/>
      <c r="I53" s="149"/>
      <c r="J53" s="149"/>
      <c r="K53" s="149"/>
      <c r="L53" s="129"/>
      <c r="M53" s="7"/>
      <c r="N53" s="39" t="str">
        <f t="shared" si="30"/>
        <v/>
      </c>
      <c r="O53" s="9"/>
      <c r="P53" s="7"/>
      <c r="Q53" s="39" t="str">
        <f t="shared" si="31"/>
        <v/>
      </c>
      <c r="R53" s="10"/>
      <c r="S53" s="7"/>
      <c r="T53" s="130" t="str">
        <f t="shared" si="32"/>
        <v/>
      </c>
      <c r="U53" s="139"/>
      <c r="V53" s="138"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72"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141" t="str">
        <f t="shared" si="33"/>
        <v/>
      </c>
      <c r="Y53" s="142"/>
      <c r="Z53" s="162" t="str">
        <f t="shared" si="34"/>
        <v/>
      </c>
      <c r="AA53" s="162" t="str">
        <f t="shared" si="35"/>
        <v/>
      </c>
      <c r="AB53" s="162" t="str">
        <f t="shared" si="36"/>
        <v/>
      </c>
      <c r="AC53" s="162" t="str">
        <f t="shared" si="37"/>
        <v/>
      </c>
      <c r="AD53" s="162" t="str">
        <f t="shared" si="38"/>
        <v/>
      </c>
      <c r="AE53" s="162" t="str">
        <f t="shared" si="39"/>
        <v/>
      </c>
      <c r="AF53" s="162" t="str">
        <f t="shared" si="40"/>
        <v/>
      </c>
      <c r="AG53" s="162" t="str">
        <f t="shared" si="41"/>
        <v/>
      </c>
      <c r="AH53" s="162" t="str">
        <f t="shared" si="42"/>
        <v/>
      </c>
      <c r="AI53" s="162" t="str">
        <f t="shared" si="43"/>
        <v/>
      </c>
      <c r="AJ53" s="42" t="str">
        <f t="shared" si="44"/>
        <v/>
      </c>
      <c r="AK53" s="18" t="str">
        <f t="shared" si="45"/>
        <v/>
      </c>
      <c r="AL53" s="39" t="str">
        <f t="shared" si="46"/>
        <v/>
      </c>
      <c r="AM53" s="43" t="str">
        <f t="shared" si="47"/>
        <v/>
      </c>
      <c r="AN53" s="18" t="str">
        <f t="shared" si="48"/>
        <v/>
      </c>
      <c r="AO53" s="39" t="str">
        <f t="shared" si="49"/>
        <v/>
      </c>
      <c r="AP53" s="44" t="str">
        <f t="shared" si="50"/>
        <v/>
      </c>
      <c r="AQ53" s="18" t="str">
        <f t="shared" si="51"/>
        <v/>
      </c>
      <c r="AR53" s="45" t="str">
        <f t="shared" si="52"/>
        <v/>
      </c>
      <c r="AS53" s="41" t="str">
        <f t="shared" si="53"/>
        <v/>
      </c>
      <c r="AT53" s="168"/>
      <c r="AU53" s="46" t="str">
        <f t="shared" si="54"/>
        <v/>
      </c>
      <c r="AV53" s="46" t="str">
        <f t="shared" si="55"/>
        <v/>
      </c>
      <c r="AW53" s="46" t="str">
        <f t="shared" si="56"/>
        <v/>
      </c>
      <c r="AX53" s="73"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73" t="str" cm="1">
        <f t="array" ref="AY53">IF($AA53="","",IF((IFERROR(_xlfn.IFS(TRIM(SUBSTITUTE($AS53,CHAR(160),""))="Devis 1", IFERROR(VALUE(TRIM(SUBSTITUTE(AK53,CHAR(160),""))),0),TRIM(SUBSTITUTE($AS53,CHAR(160),""))="Devis 2", IFERROR(VALUE(TRIM(SUBSTITUTE(AN53,CHAR(160),""))),0),TRIM(SUBSTITUTE($AS53,CHAR(160),""))="Devis 3", IFERROR(VALUE(TRIM(SUBSTITUTE(AQ53,CHAR(160),""))),0)),0) * IFERROR(VALUE(TRIM(SUBSTITUTE($AA53,CHAR(160),""))),0)) = 0,IF(AX53&lt;&gt;"",0,""),(IFERROR(_xlfn.IFS(TRIM(SUBSTITUTE($AS53,CHAR(160),""))="Devis 1", IFERROR(VALUE(TRIM(SUBSTITUTE(AK53,CHAR(160),""))),0),TRIM(SUBSTITUTE($AS53,CHAR(160),""))="Devis 2", IFERROR(VALUE(TRIM(SUBSTITUTE(AN53,CHAR(160),""))),0),TRIM(SUBSTITUTE($AS53,CHAR(160),""))="Devis 3", IFERROR(VALUE(TRIM(SUBSTITUTE(AQ53,CHAR(160),""))),0)),0) * IFERROR(VALUE(TRIM(SUBSTITUTE($AA53,CHAR(160),""))),0))))</f>
        <v/>
      </c>
      <c r="AZ53" s="73"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47"/>
      <c r="BB53" s="13"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71" t="str" cm="1">
        <f t="array" ref="BC53">IF(OR(AZ53="",X53="",AX53="",V53="",AY53="",W53=""),"",_xlfn.IFS((IFERROR(VALUE(TRIM(SUBSTITUTE(AZ53,CHAR(160),""))),0))&gt;(IFERROR(VALUE(TRIM(SUBSTITUTE(X53,CHAR(160),""))),0)),"KO : Le montant retenu TTC est supérieur au montant présenté TTC. Merci de revoir la ligne de dépense ou plafonner son montant.",(IFERROR(VALUE(TRIM(SUBSTITUTE(AX53,CHAR(160),""))),0))&gt;(IFERROR(VALUE(TRIM(SUBSTITUTE(V53,CHAR(160),""))),0)),"Attention : Le montant retenu HT est supérieur au montant HT présenté. Merci de revoir la ligne de dépense,plafonner son montant,ou justifier la reventillation HT/TVA.",(IFERROR(VALUE(TRIM(SUBSTITUTE(AY53,CHAR(160),""))),0))&gt;(IFERROR(VALUE(TRIM(SUBSTITUTE(W53,CHAR(160),""))),0)),"Attention : Le montant TVA retenu est supérieur au montant TVA présenté. Merci de revoir la ligne de dépense,plafonner son montant,ou justifier la reventillation HT/TVA.",(IFERROR(VALUE(TRIM(SUBSTITUTE(X53,CHAR(160),""))),0))=0,"",(IFERROR(VALUE(TRIM(SUBSTITUTE(AZ53,CHAR(160),""))),0))=(IFERROR(VALUE(TRIM(SUBSTITUTE(X53,CHAR(160),""))),0)),"OK",
OR((IFERROR(VALUE(TRIM(SUBSTITUTE(AZ53,CHAR(160),""))),0))=0,(IFERROR(VALUE(TRIM(SUBSTITUTE(AX53,CHAR(160),""))),0))=0),"Attention : montant présenté entièrement écarté",(IFERROR(VALUE(TRIM(SUBSTITUTE(AZ53,CHAR(160),""))),0))&lt;(IFERROR(VALUE(TRIM(SUBSTITUTE(X53,CHAR(160),""))),0)),"Attention : montant présenté partiellement écarté",TRUE,""))</f>
        <v/>
      </c>
      <c r="BD53" s="46" t="str">
        <f t="shared" si="57"/>
        <v/>
      </c>
      <c r="BE53" s="46" t="str">
        <f t="shared" si="58"/>
        <v/>
      </c>
      <c r="BF53" s="19" t="str">
        <f t="shared" si="59"/>
        <v/>
      </c>
    </row>
    <row r="54" spans="1:58" ht="15" customHeight="1">
      <c r="A54" s="69">
        <v>43</v>
      </c>
      <c r="B54" s="149"/>
      <c r="C54" s="150"/>
      <c r="D54" s="149"/>
      <c r="E54" s="149"/>
      <c r="F54" s="149"/>
      <c r="G54" s="149"/>
      <c r="H54" s="149"/>
      <c r="I54" s="149"/>
      <c r="J54" s="149"/>
      <c r="K54" s="149"/>
      <c r="L54" s="129"/>
      <c r="M54" s="7"/>
      <c r="N54" s="39" t="str">
        <f t="shared" si="30"/>
        <v/>
      </c>
      <c r="O54" s="9"/>
      <c r="P54" s="7"/>
      <c r="Q54" s="39" t="str">
        <f t="shared" si="31"/>
        <v/>
      </c>
      <c r="R54" s="10"/>
      <c r="S54" s="7"/>
      <c r="T54" s="130" t="str">
        <f t="shared" si="32"/>
        <v/>
      </c>
      <c r="U54" s="139"/>
      <c r="V54" s="138"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72"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141" t="str">
        <f t="shared" si="33"/>
        <v/>
      </c>
      <c r="Y54" s="142"/>
      <c r="Z54" s="162" t="str">
        <f t="shared" si="34"/>
        <v/>
      </c>
      <c r="AA54" s="162" t="str">
        <f t="shared" si="35"/>
        <v/>
      </c>
      <c r="AB54" s="162" t="str">
        <f t="shared" si="36"/>
        <v/>
      </c>
      <c r="AC54" s="162" t="str">
        <f t="shared" si="37"/>
        <v/>
      </c>
      <c r="AD54" s="162" t="str">
        <f t="shared" si="38"/>
        <v/>
      </c>
      <c r="AE54" s="162" t="str">
        <f t="shared" si="39"/>
        <v/>
      </c>
      <c r="AF54" s="162" t="str">
        <f t="shared" si="40"/>
        <v/>
      </c>
      <c r="AG54" s="162" t="str">
        <f t="shared" si="41"/>
        <v/>
      </c>
      <c r="AH54" s="162" t="str">
        <f t="shared" si="42"/>
        <v/>
      </c>
      <c r="AI54" s="162" t="str">
        <f t="shared" si="43"/>
        <v/>
      </c>
      <c r="AJ54" s="42" t="str">
        <f t="shared" si="44"/>
        <v/>
      </c>
      <c r="AK54" s="18" t="str">
        <f t="shared" si="45"/>
        <v/>
      </c>
      <c r="AL54" s="39" t="str">
        <f t="shared" si="46"/>
        <v/>
      </c>
      <c r="AM54" s="43" t="str">
        <f t="shared" si="47"/>
        <v/>
      </c>
      <c r="AN54" s="18" t="str">
        <f t="shared" si="48"/>
        <v/>
      </c>
      <c r="AO54" s="39" t="str">
        <f t="shared" si="49"/>
        <v/>
      </c>
      <c r="AP54" s="44" t="str">
        <f t="shared" si="50"/>
        <v/>
      </c>
      <c r="AQ54" s="18" t="str">
        <f t="shared" si="51"/>
        <v/>
      </c>
      <c r="AR54" s="45" t="str">
        <f t="shared" si="52"/>
        <v/>
      </c>
      <c r="AS54" s="41" t="str">
        <f t="shared" si="53"/>
        <v/>
      </c>
      <c r="AT54" s="168"/>
      <c r="AU54" s="46" t="str">
        <f t="shared" si="54"/>
        <v/>
      </c>
      <c r="AV54" s="46" t="str">
        <f t="shared" si="55"/>
        <v/>
      </c>
      <c r="AW54" s="46" t="str">
        <f t="shared" si="56"/>
        <v/>
      </c>
      <c r="AX54" s="73"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73" t="str" cm="1">
        <f t="array" ref="AY54">IF($AA54="","",IF((IFERROR(_xlfn.IFS(TRIM(SUBSTITUTE($AS54,CHAR(160),""))="Devis 1", IFERROR(VALUE(TRIM(SUBSTITUTE(AK54,CHAR(160),""))),0),TRIM(SUBSTITUTE($AS54,CHAR(160),""))="Devis 2", IFERROR(VALUE(TRIM(SUBSTITUTE(AN54,CHAR(160),""))),0),TRIM(SUBSTITUTE($AS54,CHAR(160),""))="Devis 3", IFERROR(VALUE(TRIM(SUBSTITUTE(AQ54,CHAR(160),""))),0)),0) * IFERROR(VALUE(TRIM(SUBSTITUTE($AA54,CHAR(160),""))),0)) = 0,IF(AX54&lt;&gt;"",0,""),(IFERROR(_xlfn.IFS(TRIM(SUBSTITUTE($AS54,CHAR(160),""))="Devis 1", IFERROR(VALUE(TRIM(SUBSTITUTE(AK54,CHAR(160),""))),0),TRIM(SUBSTITUTE($AS54,CHAR(160),""))="Devis 2", IFERROR(VALUE(TRIM(SUBSTITUTE(AN54,CHAR(160),""))),0),TRIM(SUBSTITUTE($AS54,CHAR(160),""))="Devis 3", IFERROR(VALUE(TRIM(SUBSTITUTE(AQ54,CHAR(160),""))),0)),0) * IFERROR(VALUE(TRIM(SUBSTITUTE($AA54,CHAR(160),""))),0))))</f>
        <v/>
      </c>
      <c r="AZ54" s="73"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47"/>
      <c r="BB54" s="13"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71" t="str" cm="1">
        <f t="array" ref="BC54">IF(OR(AZ54="",X54="",AX54="",V54="",AY54="",W54=""),"",_xlfn.IFS((IFERROR(VALUE(TRIM(SUBSTITUTE(AZ54,CHAR(160),""))),0))&gt;(IFERROR(VALUE(TRIM(SUBSTITUTE(X54,CHAR(160),""))),0)),"KO : Le montant retenu TTC est supérieur au montant présenté TTC. Merci de revoir la ligne de dépense ou plafonner son montant.",(IFERROR(VALUE(TRIM(SUBSTITUTE(AX54,CHAR(160),""))),0))&gt;(IFERROR(VALUE(TRIM(SUBSTITUTE(V54,CHAR(160),""))),0)),"Attention : Le montant retenu HT est supérieur au montant HT présenté. Merci de revoir la ligne de dépense,plafonner son montant,ou justifier la reventillation HT/TVA.",(IFERROR(VALUE(TRIM(SUBSTITUTE(AY54,CHAR(160),""))),0))&gt;(IFERROR(VALUE(TRIM(SUBSTITUTE(W54,CHAR(160),""))),0)),"Attention : Le montant TVA retenu est supérieur au montant TVA présenté. Merci de revoir la ligne de dépense,plafonner son montant,ou justifier la reventillation HT/TVA.",(IFERROR(VALUE(TRIM(SUBSTITUTE(X54,CHAR(160),""))),0))=0,"",(IFERROR(VALUE(TRIM(SUBSTITUTE(AZ54,CHAR(160),""))),0))=(IFERROR(VALUE(TRIM(SUBSTITUTE(X54,CHAR(160),""))),0)),"OK",
OR((IFERROR(VALUE(TRIM(SUBSTITUTE(AZ54,CHAR(160),""))),0))=0,(IFERROR(VALUE(TRIM(SUBSTITUTE(AX54,CHAR(160),""))),0))=0),"Attention : montant présenté entièrement écarté",(IFERROR(VALUE(TRIM(SUBSTITUTE(AZ54,CHAR(160),""))),0))&lt;(IFERROR(VALUE(TRIM(SUBSTITUTE(X54,CHAR(160),""))),0)),"Attention : montant présenté partiellement écarté",TRUE,""))</f>
        <v/>
      </c>
      <c r="BD54" s="46" t="str">
        <f t="shared" si="57"/>
        <v/>
      </c>
      <c r="BE54" s="46" t="str">
        <f t="shared" si="58"/>
        <v/>
      </c>
      <c r="BF54" s="19" t="str">
        <f t="shared" si="59"/>
        <v/>
      </c>
    </row>
    <row r="55" spans="1:58" ht="15" customHeight="1">
      <c r="A55" s="69">
        <v>44</v>
      </c>
      <c r="B55" s="149"/>
      <c r="C55" s="150"/>
      <c r="D55" s="149"/>
      <c r="E55" s="149"/>
      <c r="F55" s="149"/>
      <c r="G55" s="149"/>
      <c r="H55" s="149"/>
      <c r="I55" s="149"/>
      <c r="J55" s="149"/>
      <c r="K55" s="149"/>
      <c r="L55" s="129"/>
      <c r="M55" s="7"/>
      <c r="N55" s="39" t="str">
        <f t="shared" si="30"/>
        <v/>
      </c>
      <c r="O55" s="9"/>
      <c r="P55" s="7"/>
      <c r="Q55" s="39" t="str">
        <f t="shared" si="31"/>
        <v/>
      </c>
      <c r="R55" s="10"/>
      <c r="S55" s="7"/>
      <c r="T55" s="130" t="str">
        <f t="shared" si="32"/>
        <v/>
      </c>
      <c r="U55" s="139"/>
      <c r="V55" s="138"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72"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141" t="str">
        <f t="shared" si="33"/>
        <v/>
      </c>
      <c r="Y55" s="142"/>
      <c r="Z55" s="162" t="str">
        <f t="shared" si="34"/>
        <v/>
      </c>
      <c r="AA55" s="162" t="str">
        <f t="shared" si="35"/>
        <v/>
      </c>
      <c r="AB55" s="162" t="str">
        <f t="shared" si="36"/>
        <v/>
      </c>
      <c r="AC55" s="162" t="str">
        <f t="shared" si="37"/>
        <v/>
      </c>
      <c r="AD55" s="162" t="str">
        <f t="shared" si="38"/>
        <v/>
      </c>
      <c r="AE55" s="162" t="str">
        <f t="shared" si="39"/>
        <v/>
      </c>
      <c r="AF55" s="162" t="str">
        <f t="shared" si="40"/>
        <v/>
      </c>
      <c r="AG55" s="162" t="str">
        <f t="shared" si="41"/>
        <v/>
      </c>
      <c r="AH55" s="162" t="str">
        <f t="shared" si="42"/>
        <v/>
      </c>
      <c r="AI55" s="162" t="str">
        <f t="shared" si="43"/>
        <v/>
      </c>
      <c r="AJ55" s="42" t="str">
        <f t="shared" si="44"/>
        <v/>
      </c>
      <c r="AK55" s="18" t="str">
        <f t="shared" si="45"/>
        <v/>
      </c>
      <c r="AL55" s="39" t="str">
        <f t="shared" si="46"/>
        <v/>
      </c>
      <c r="AM55" s="43" t="str">
        <f t="shared" si="47"/>
        <v/>
      </c>
      <c r="AN55" s="18" t="str">
        <f t="shared" si="48"/>
        <v/>
      </c>
      <c r="AO55" s="39" t="str">
        <f t="shared" si="49"/>
        <v/>
      </c>
      <c r="AP55" s="44" t="str">
        <f t="shared" si="50"/>
        <v/>
      </c>
      <c r="AQ55" s="18" t="str">
        <f t="shared" si="51"/>
        <v/>
      </c>
      <c r="AR55" s="45" t="str">
        <f t="shared" si="52"/>
        <v/>
      </c>
      <c r="AS55" s="41" t="str">
        <f t="shared" si="53"/>
        <v/>
      </c>
      <c r="AT55" s="168"/>
      <c r="AU55" s="46" t="str">
        <f t="shared" si="54"/>
        <v/>
      </c>
      <c r="AV55" s="46" t="str">
        <f t="shared" si="55"/>
        <v/>
      </c>
      <c r="AW55" s="46" t="str">
        <f t="shared" si="56"/>
        <v/>
      </c>
      <c r="AX55" s="73"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73" t="str" cm="1">
        <f t="array" ref="AY55">IF($AA55="","",IF((IFERROR(_xlfn.IFS(TRIM(SUBSTITUTE($AS55,CHAR(160),""))="Devis 1", IFERROR(VALUE(TRIM(SUBSTITUTE(AK55,CHAR(160),""))),0),TRIM(SUBSTITUTE($AS55,CHAR(160),""))="Devis 2", IFERROR(VALUE(TRIM(SUBSTITUTE(AN55,CHAR(160),""))),0),TRIM(SUBSTITUTE($AS55,CHAR(160),""))="Devis 3", IFERROR(VALUE(TRIM(SUBSTITUTE(AQ55,CHAR(160),""))),0)),0) * IFERROR(VALUE(TRIM(SUBSTITUTE($AA55,CHAR(160),""))),0)) = 0,IF(AX55&lt;&gt;"",0,""),(IFERROR(_xlfn.IFS(TRIM(SUBSTITUTE($AS55,CHAR(160),""))="Devis 1", IFERROR(VALUE(TRIM(SUBSTITUTE(AK55,CHAR(160),""))),0),TRIM(SUBSTITUTE($AS55,CHAR(160),""))="Devis 2", IFERROR(VALUE(TRIM(SUBSTITUTE(AN55,CHAR(160),""))),0),TRIM(SUBSTITUTE($AS55,CHAR(160),""))="Devis 3", IFERROR(VALUE(TRIM(SUBSTITUTE(AQ55,CHAR(160),""))),0)),0) * IFERROR(VALUE(TRIM(SUBSTITUTE($AA55,CHAR(160),""))),0))))</f>
        <v/>
      </c>
      <c r="AZ55" s="73"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47"/>
      <c r="BB55" s="13"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71" t="str" cm="1">
        <f t="array" ref="BC55">IF(OR(AZ55="",X55="",AX55="",V55="",AY55="",W55=""),"",_xlfn.IFS((IFERROR(VALUE(TRIM(SUBSTITUTE(AZ55,CHAR(160),""))),0))&gt;(IFERROR(VALUE(TRIM(SUBSTITUTE(X55,CHAR(160),""))),0)),"KO : Le montant retenu TTC est supérieur au montant présenté TTC. Merci de revoir la ligne de dépense ou plafonner son montant.",(IFERROR(VALUE(TRIM(SUBSTITUTE(AX55,CHAR(160),""))),0))&gt;(IFERROR(VALUE(TRIM(SUBSTITUTE(V55,CHAR(160),""))),0)),"Attention : Le montant retenu HT est supérieur au montant HT présenté. Merci de revoir la ligne de dépense,plafonner son montant,ou justifier la reventillation HT/TVA.",(IFERROR(VALUE(TRIM(SUBSTITUTE(AY55,CHAR(160),""))),0))&gt;(IFERROR(VALUE(TRIM(SUBSTITUTE(W55,CHAR(160),""))),0)),"Attention : Le montant TVA retenu est supérieur au montant TVA présenté. Merci de revoir la ligne de dépense,plafonner son montant,ou justifier la reventillation HT/TVA.",(IFERROR(VALUE(TRIM(SUBSTITUTE(X55,CHAR(160),""))),0))=0,"",(IFERROR(VALUE(TRIM(SUBSTITUTE(AZ55,CHAR(160),""))),0))=(IFERROR(VALUE(TRIM(SUBSTITUTE(X55,CHAR(160),""))),0)),"OK",
OR((IFERROR(VALUE(TRIM(SUBSTITUTE(AZ55,CHAR(160),""))),0))=0,(IFERROR(VALUE(TRIM(SUBSTITUTE(AX55,CHAR(160),""))),0))=0),"Attention : montant présenté entièrement écarté",(IFERROR(VALUE(TRIM(SUBSTITUTE(AZ55,CHAR(160),""))),0))&lt;(IFERROR(VALUE(TRIM(SUBSTITUTE(X55,CHAR(160),""))),0)),"Attention : montant présenté partiellement écarté",TRUE,""))</f>
        <v/>
      </c>
      <c r="BD55" s="46" t="str">
        <f t="shared" si="57"/>
        <v/>
      </c>
      <c r="BE55" s="46" t="str">
        <f t="shared" si="58"/>
        <v/>
      </c>
      <c r="BF55" s="19" t="str">
        <f t="shared" si="59"/>
        <v/>
      </c>
    </row>
    <row r="56" spans="1:58" ht="15" customHeight="1">
      <c r="A56" s="69">
        <v>45</v>
      </c>
      <c r="B56" s="149"/>
      <c r="C56" s="150"/>
      <c r="D56" s="149"/>
      <c r="E56" s="149"/>
      <c r="F56" s="149"/>
      <c r="G56" s="149"/>
      <c r="H56" s="149"/>
      <c r="I56" s="149"/>
      <c r="J56" s="149"/>
      <c r="K56" s="149"/>
      <c r="L56" s="129"/>
      <c r="M56" s="7"/>
      <c r="N56" s="39" t="str">
        <f t="shared" si="30"/>
        <v/>
      </c>
      <c r="O56" s="9"/>
      <c r="P56" s="7"/>
      <c r="Q56" s="39" t="str">
        <f t="shared" si="31"/>
        <v/>
      </c>
      <c r="R56" s="10"/>
      <c r="S56" s="7"/>
      <c r="T56" s="130" t="str">
        <f t="shared" si="32"/>
        <v/>
      </c>
      <c r="U56" s="139"/>
      <c r="V56" s="138"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72"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141" t="str">
        <f t="shared" si="33"/>
        <v/>
      </c>
      <c r="Y56" s="142"/>
      <c r="Z56" s="162" t="str">
        <f t="shared" si="34"/>
        <v/>
      </c>
      <c r="AA56" s="162" t="str">
        <f t="shared" si="35"/>
        <v/>
      </c>
      <c r="AB56" s="162" t="str">
        <f t="shared" si="36"/>
        <v/>
      </c>
      <c r="AC56" s="162" t="str">
        <f t="shared" si="37"/>
        <v/>
      </c>
      <c r="AD56" s="162" t="str">
        <f t="shared" si="38"/>
        <v/>
      </c>
      <c r="AE56" s="162" t="str">
        <f t="shared" si="39"/>
        <v/>
      </c>
      <c r="AF56" s="162" t="str">
        <f t="shared" si="40"/>
        <v/>
      </c>
      <c r="AG56" s="162" t="str">
        <f t="shared" si="41"/>
        <v/>
      </c>
      <c r="AH56" s="162" t="str">
        <f t="shared" si="42"/>
        <v/>
      </c>
      <c r="AI56" s="162" t="str">
        <f t="shared" si="43"/>
        <v/>
      </c>
      <c r="AJ56" s="42" t="str">
        <f t="shared" si="44"/>
        <v/>
      </c>
      <c r="AK56" s="18" t="str">
        <f t="shared" si="45"/>
        <v/>
      </c>
      <c r="AL56" s="39" t="str">
        <f t="shared" si="46"/>
        <v/>
      </c>
      <c r="AM56" s="43" t="str">
        <f t="shared" si="47"/>
        <v/>
      </c>
      <c r="AN56" s="18" t="str">
        <f t="shared" si="48"/>
        <v/>
      </c>
      <c r="AO56" s="39" t="str">
        <f t="shared" si="49"/>
        <v/>
      </c>
      <c r="AP56" s="44" t="str">
        <f t="shared" si="50"/>
        <v/>
      </c>
      <c r="AQ56" s="18" t="str">
        <f t="shared" si="51"/>
        <v/>
      </c>
      <c r="AR56" s="45" t="str">
        <f t="shared" si="52"/>
        <v/>
      </c>
      <c r="AS56" s="41" t="str">
        <f t="shared" si="53"/>
        <v/>
      </c>
      <c r="AT56" s="168"/>
      <c r="AU56" s="46" t="str">
        <f t="shared" si="54"/>
        <v/>
      </c>
      <c r="AV56" s="46" t="str">
        <f t="shared" si="55"/>
        <v/>
      </c>
      <c r="AW56" s="46" t="str">
        <f t="shared" si="56"/>
        <v/>
      </c>
      <c r="AX56" s="73"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73" t="str" cm="1">
        <f t="array" ref="AY56">IF($AA56="","",IF((IFERROR(_xlfn.IFS(TRIM(SUBSTITUTE($AS56,CHAR(160),""))="Devis 1", IFERROR(VALUE(TRIM(SUBSTITUTE(AK56,CHAR(160),""))),0),TRIM(SUBSTITUTE($AS56,CHAR(160),""))="Devis 2", IFERROR(VALUE(TRIM(SUBSTITUTE(AN56,CHAR(160),""))),0),TRIM(SUBSTITUTE($AS56,CHAR(160),""))="Devis 3", IFERROR(VALUE(TRIM(SUBSTITUTE(AQ56,CHAR(160),""))),0)),0) * IFERROR(VALUE(TRIM(SUBSTITUTE($AA56,CHAR(160),""))),0)) = 0,IF(AX56&lt;&gt;"",0,""),(IFERROR(_xlfn.IFS(TRIM(SUBSTITUTE($AS56,CHAR(160),""))="Devis 1", IFERROR(VALUE(TRIM(SUBSTITUTE(AK56,CHAR(160),""))),0),TRIM(SUBSTITUTE($AS56,CHAR(160),""))="Devis 2", IFERROR(VALUE(TRIM(SUBSTITUTE(AN56,CHAR(160),""))),0),TRIM(SUBSTITUTE($AS56,CHAR(160),""))="Devis 3", IFERROR(VALUE(TRIM(SUBSTITUTE(AQ56,CHAR(160),""))),0)),0) * IFERROR(VALUE(TRIM(SUBSTITUTE($AA56,CHAR(160),""))),0))))</f>
        <v/>
      </c>
      <c r="AZ56" s="73"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47"/>
      <c r="BB56" s="13"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71" t="str" cm="1">
        <f t="array" ref="BC56">IF(OR(AZ56="",X56="",AX56="",V56="",AY56="",W56=""),"",_xlfn.IFS((IFERROR(VALUE(TRIM(SUBSTITUTE(AZ56,CHAR(160),""))),0))&gt;(IFERROR(VALUE(TRIM(SUBSTITUTE(X56,CHAR(160),""))),0)),"KO : Le montant retenu TTC est supérieur au montant présenté TTC. Merci de revoir la ligne de dépense ou plafonner son montant.",(IFERROR(VALUE(TRIM(SUBSTITUTE(AX56,CHAR(160),""))),0))&gt;(IFERROR(VALUE(TRIM(SUBSTITUTE(V56,CHAR(160),""))),0)),"Attention : Le montant retenu HT est supérieur au montant HT présenté. Merci de revoir la ligne de dépense,plafonner son montant,ou justifier la reventillation HT/TVA.",(IFERROR(VALUE(TRIM(SUBSTITUTE(AY56,CHAR(160),""))),0))&gt;(IFERROR(VALUE(TRIM(SUBSTITUTE(W56,CHAR(160),""))),0)),"Attention : Le montant TVA retenu est supérieur au montant TVA présenté. Merci de revoir la ligne de dépense,plafonner son montant,ou justifier la reventillation HT/TVA.",(IFERROR(VALUE(TRIM(SUBSTITUTE(X56,CHAR(160),""))),0))=0,"",(IFERROR(VALUE(TRIM(SUBSTITUTE(AZ56,CHAR(160),""))),0))=(IFERROR(VALUE(TRIM(SUBSTITUTE(X56,CHAR(160),""))),0)),"OK",
OR((IFERROR(VALUE(TRIM(SUBSTITUTE(AZ56,CHAR(160),""))),0))=0,(IFERROR(VALUE(TRIM(SUBSTITUTE(AX56,CHAR(160),""))),0))=0),"Attention : montant présenté entièrement écarté",(IFERROR(VALUE(TRIM(SUBSTITUTE(AZ56,CHAR(160),""))),0))&lt;(IFERROR(VALUE(TRIM(SUBSTITUTE(X56,CHAR(160),""))),0)),"Attention : montant présenté partiellement écarté",TRUE,""))</f>
        <v/>
      </c>
      <c r="BD56" s="46" t="str">
        <f t="shared" si="57"/>
        <v/>
      </c>
      <c r="BE56" s="46" t="str">
        <f t="shared" si="58"/>
        <v/>
      </c>
      <c r="BF56" s="19" t="str">
        <f t="shared" si="59"/>
        <v/>
      </c>
    </row>
    <row r="57" spans="1:58" ht="15" customHeight="1">
      <c r="A57" s="69">
        <v>46</v>
      </c>
      <c r="B57" s="149"/>
      <c r="C57" s="150"/>
      <c r="D57" s="149"/>
      <c r="E57" s="149"/>
      <c r="F57" s="149"/>
      <c r="G57" s="149"/>
      <c r="H57" s="149"/>
      <c r="I57" s="149"/>
      <c r="J57" s="149"/>
      <c r="K57" s="149"/>
      <c r="L57" s="129"/>
      <c r="M57" s="7"/>
      <c r="N57" s="39" t="str">
        <f t="shared" si="30"/>
        <v/>
      </c>
      <c r="O57" s="9"/>
      <c r="P57" s="7"/>
      <c r="Q57" s="39" t="str">
        <f t="shared" si="31"/>
        <v/>
      </c>
      <c r="R57" s="10"/>
      <c r="S57" s="7"/>
      <c r="T57" s="130" t="str">
        <f t="shared" si="32"/>
        <v/>
      </c>
      <c r="U57" s="139"/>
      <c r="V57" s="138"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72"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141" t="str">
        <f t="shared" si="33"/>
        <v/>
      </c>
      <c r="Y57" s="142"/>
      <c r="Z57" s="162" t="str">
        <f t="shared" si="34"/>
        <v/>
      </c>
      <c r="AA57" s="162" t="str">
        <f t="shared" si="35"/>
        <v/>
      </c>
      <c r="AB57" s="162" t="str">
        <f t="shared" si="36"/>
        <v/>
      </c>
      <c r="AC57" s="162" t="str">
        <f t="shared" si="37"/>
        <v/>
      </c>
      <c r="AD57" s="162" t="str">
        <f t="shared" si="38"/>
        <v/>
      </c>
      <c r="AE57" s="162" t="str">
        <f t="shared" si="39"/>
        <v/>
      </c>
      <c r="AF57" s="162" t="str">
        <f t="shared" si="40"/>
        <v/>
      </c>
      <c r="AG57" s="162" t="str">
        <f t="shared" si="41"/>
        <v/>
      </c>
      <c r="AH57" s="162" t="str">
        <f t="shared" si="42"/>
        <v/>
      </c>
      <c r="AI57" s="162" t="str">
        <f t="shared" si="43"/>
        <v/>
      </c>
      <c r="AJ57" s="42" t="str">
        <f t="shared" si="44"/>
        <v/>
      </c>
      <c r="AK57" s="18" t="str">
        <f t="shared" si="45"/>
        <v/>
      </c>
      <c r="AL57" s="39" t="str">
        <f t="shared" si="46"/>
        <v/>
      </c>
      <c r="AM57" s="43" t="str">
        <f t="shared" si="47"/>
        <v/>
      </c>
      <c r="AN57" s="18" t="str">
        <f t="shared" si="48"/>
        <v/>
      </c>
      <c r="AO57" s="39" t="str">
        <f t="shared" si="49"/>
        <v/>
      </c>
      <c r="AP57" s="44" t="str">
        <f t="shared" si="50"/>
        <v/>
      </c>
      <c r="AQ57" s="18" t="str">
        <f t="shared" si="51"/>
        <v/>
      </c>
      <c r="AR57" s="45" t="str">
        <f t="shared" si="52"/>
        <v/>
      </c>
      <c r="AS57" s="41" t="str">
        <f t="shared" si="53"/>
        <v/>
      </c>
      <c r="AT57" s="168"/>
      <c r="AU57" s="46" t="str">
        <f t="shared" si="54"/>
        <v/>
      </c>
      <c r="AV57" s="46" t="str">
        <f t="shared" si="55"/>
        <v/>
      </c>
      <c r="AW57" s="46" t="str">
        <f t="shared" si="56"/>
        <v/>
      </c>
      <c r="AX57" s="73"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73" t="str" cm="1">
        <f t="array" ref="AY57">IF($AA57="","",IF((IFERROR(_xlfn.IFS(TRIM(SUBSTITUTE($AS57,CHAR(160),""))="Devis 1", IFERROR(VALUE(TRIM(SUBSTITUTE(AK57,CHAR(160),""))),0),TRIM(SUBSTITUTE($AS57,CHAR(160),""))="Devis 2", IFERROR(VALUE(TRIM(SUBSTITUTE(AN57,CHAR(160),""))),0),TRIM(SUBSTITUTE($AS57,CHAR(160),""))="Devis 3", IFERROR(VALUE(TRIM(SUBSTITUTE(AQ57,CHAR(160),""))),0)),0) * IFERROR(VALUE(TRIM(SUBSTITUTE($AA57,CHAR(160),""))),0)) = 0,IF(AX57&lt;&gt;"",0,""),(IFERROR(_xlfn.IFS(TRIM(SUBSTITUTE($AS57,CHAR(160),""))="Devis 1", IFERROR(VALUE(TRIM(SUBSTITUTE(AK57,CHAR(160),""))),0),TRIM(SUBSTITUTE($AS57,CHAR(160),""))="Devis 2", IFERROR(VALUE(TRIM(SUBSTITUTE(AN57,CHAR(160),""))),0),TRIM(SUBSTITUTE($AS57,CHAR(160),""))="Devis 3", IFERROR(VALUE(TRIM(SUBSTITUTE(AQ57,CHAR(160),""))),0)),0) * IFERROR(VALUE(TRIM(SUBSTITUTE($AA57,CHAR(160),""))),0))))</f>
        <v/>
      </c>
      <c r="AZ57" s="73"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47"/>
      <c r="BB57" s="13"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71" t="str" cm="1">
        <f t="array" ref="BC57">IF(OR(AZ57="",X57="",AX57="",V57="",AY57="",W57=""),"",_xlfn.IFS((IFERROR(VALUE(TRIM(SUBSTITUTE(AZ57,CHAR(160),""))),0))&gt;(IFERROR(VALUE(TRIM(SUBSTITUTE(X57,CHAR(160),""))),0)),"KO : Le montant retenu TTC est supérieur au montant présenté TTC. Merci de revoir la ligne de dépense ou plafonner son montant.",(IFERROR(VALUE(TRIM(SUBSTITUTE(AX57,CHAR(160),""))),0))&gt;(IFERROR(VALUE(TRIM(SUBSTITUTE(V57,CHAR(160),""))),0)),"Attention : Le montant retenu HT est supérieur au montant HT présenté. Merci de revoir la ligne de dépense,plafonner son montant,ou justifier la reventillation HT/TVA.",(IFERROR(VALUE(TRIM(SUBSTITUTE(AY57,CHAR(160),""))),0))&gt;(IFERROR(VALUE(TRIM(SUBSTITUTE(W57,CHAR(160),""))),0)),"Attention : Le montant TVA retenu est supérieur au montant TVA présenté. Merci de revoir la ligne de dépense,plafonner son montant,ou justifier la reventillation HT/TVA.",(IFERROR(VALUE(TRIM(SUBSTITUTE(X57,CHAR(160),""))),0))=0,"",(IFERROR(VALUE(TRIM(SUBSTITUTE(AZ57,CHAR(160),""))),0))=(IFERROR(VALUE(TRIM(SUBSTITUTE(X57,CHAR(160),""))),0)),"OK",
OR((IFERROR(VALUE(TRIM(SUBSTITUTE(AZ57,CHAR(160),""))),0))=0,(IFERROR(VALUE(TRIM(SUBSTITUTE(AX57,CHAR(160),""))),0))=0),"Attention : montant présenté entièrement écarté",(IFERROR(VALUE(TRIM(SUBSTITUTE(AZ57,CHAR(160),""))),0))&lt;(IFERROR(VALUE(TRIM(SUBSTITUTE(X57,CHAR(160),""))),0)),"Attention : montant présenté partiellement écarté",TRUE,""))</f>
        <v/>
      </c>
      <c r="BD57" s="46" t="str">
        <f t="shared" si="57"/>
        <v/>
      </c>
      <c r="BE57" s="46" t="str">
        <f t="shared" si="58"/>
        <v/>
      </c>
      <c r="BF57" s="19" t="str">
        <f t="shared" si="59"/>
        <v/>
      </c>
    </row>
    <row r="58" spans="1:58" ht="15" customHeight="1">
      <c r="A58" s="69">
        <v>47</v>
      </c>
      <c r="B58" s="149"/>
      <c r="C58" s="150"/>
      <c r="D58" s="149"/>
      <c r="E58" s="149"/>
      <c r="F58" s="149"/>
      <c r="G58" s="149"/>
      <c r="H58" s="149"/>
      <c r="I58" s="149"/>
      <c r="J58" s="149"/>
      <c r="K58" s="149"/>
      <c r="L58" s="129"/>
      <c r="M58" s="7"/>
      <c r="N58" s="39" t="str">
        <f t="shared" si="30"/>
        <v/>
      </c>
      <c r="O58" s="9"/>
      <c r="P58" s="7"/>
      <c r="Q58" s="39" t="str">
        <f t="shared" si="31"/>
        <v/>
      </c>
      <c r="R58" s="10"/>
      <c r="S58" s="7"/>
      <c r="T58" s="130" t="str">
        <f t="shared" si="32"/>
        <v/>
      </c>
      <c r="U58" s="139"/>
      <c r="V58" s="138"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72"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141" t="str">
        <f t="shared" si="33"/>
        <v/>
      </c>
      <c r="Y58" s="142"/>
      <c r="Z58" s="162" t="str">
        <f t="shared" si="34"/>
        <v/>
      </c>
      <c r="AA58" s="162" t="str">
        <f t="shared" si="35"/>
        <v/>
      </c>
      <c r="AB58" s="162" t="str">
        <f t="shared" si="36"/>
        <v/>
      </c>
      <c r="AC58" s="162" t="str">
        <f t="shared" si="37"/>
        <v/>
      </c>
      <c r="AD58" s="162" t="str">
        <f t="shared" si="38"/>
        <v/>
      </c>
      <c r="AE58" s="162" t="str">
        <f t="shared" si="39"/>
        <v/>
      </c>
      <c r="AF58" s="162" t="str">
        <f t="shared" si="40"/>
        <v/>
      </c>
      <c r="AG58" s="162" t="str">
        <f t="shared" si="41"/>
        <v/>
      </c>
      <c r="AH58" s="162" t="str">
        <f t="shared" si="42"/>
        <v/>
      </c>
      <c r="AI58" s="162" t="str">
        <f t="shared" si="43"/>
        <v/>
      </c>
      <c r="AJ58" s="42" t="str">
        <f t="shared" si="44"/>
        <v/>
      </c>
      <c r="AK58" s="18" t="str">
        <f t="shared" si="45"/>
        <v/>
      </c>
      <c r="AL58" s="39" t="str">
        <f t="shared" si="46"/>
        <v/>
      </c>
      <c r="AM58" s="43" t="str">
        <f t="shared" si="47"/>
        <v/>
      </c>
      <c r="AN58" s="18" t="str">
        <f t="shared" si="48"/>
        <v/>
      </c>
      <c r="AO58" s="39" t="str">
        <f t="shared" si="49"/>
        <v/>
      </c>
      <c r="AP58" s="44" t="str">
        <f t="shared" si="50"/>
        <v/>
      </c>
      <c r="AQ58" s="18" t="str">
        <f t="shared" si="51"/>
        <v/>
      </c>
      <c r="AR58" s="45" t="str">
        <f t="shared" si="52"/>
        <v/>
      </c>
      <c r="AS58" s="41" t="str">
        <f t="shared" si="53"/>
        <v/>
      </c>
      <c r="AT58" s="168"/>
      <c r="AU58" s="46" t="str">
        <f t="shared" si="54"/>
        <v/>
      </c>
      <c r="AV58" s="46" t="str">
        <f t="shared" si="55"/>
        <v/>
      </c>
      <c r="AW58" s="46" t="str">
        <f t="shared" si="56"/>
        <v/>
      </c>
      <c r="AX58" s="73"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73" t="str" cm="1">
        <f t="array" ref="AY58">IF($AA58="","",IF((IFERROR(_xlfn.IFS(TRIM(SUBSTITUTE($AS58,CHAR(160),""))="Devis 1", IFERROR(VALUE(TRIM(SUBSTITUTE(AK58,CHAR(160),""))),0),TRIM(SUBSTITUTE($AS58,CHAR(160),""))="Devis 2", IFERROR(VALUE(TRIM(SUBSTITUTE(AN58,CHAR(160),""))),0),TRIM(SUBSTITUTE($AS58,CHAR(160),""))="Devis 3", IFERROR(VALUE(TRIM(SUBSTITUTE(AQ58,CHAR(160),""))),0)),0) * IFERROR(VALUE(TRIM(SUBSTITUTE($AA58,CHAR(160),""))),0)) = 0,IF(AX58&lt;&gt;"",0,""),(IFERROR(_xlfn.IFS(TRIM(SUBSTITUTE($AS58,CHAR(160),""))="Devis 1", IFERROR(VALUE(TRIM(SUBSTITUTE(AK58,CHAR(160),""))),0),TRIM(SUBSTITUTE($AS58,CHAR(160),""))="Devis 2", IFERROR(VALUE(TRIM(SUBSTITUTE(AN58,CHAR(160),""))),0),TRIM(SUBSTITUTE($AS58,CHAR(160),""))="Devis 3", IFERROR(VALUE(TRIM(SUBSTITUTE(AQ58,CHAR(160),""))),0)),0) * IFERROR(VALUE(TRIM(SUBSTITUTE($AA58,CHAR(160),""))),0))))</f>
        <v/>
      </c>
      <c r="AZ58" s="73"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47"/>
      <c r="BB58" s="13"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71" t="str" cm="1">
        <f t="array" ref="BC58">IF(OR(AZ58="",X58="",AX58="",V58="",AY58="",W58=""),"",_xlfn.IFS((IFERROR(VALUE(TRIM(SUBSTITUTE(AZ58,CHAR(160),""))),0))&gt;(IFERROR(VALUE(TRIM(SUBSTITUTE(X58,CHAR(160),""))),0)),"KO : Le montant retenu TTC est supérieur au montant présenté TTC. Merci de revoir la ligne de dépense ou plafonner son montant.",(IFERROR(VALUE(TRIM(SUBSTITUTE(AX58,CHAR(160),""))),0))&gt;(IFERROR(VALUE(TRIM(SUBSTITUTE(V58,CHAR(160),""))),0)),"Attention : Le montant retenu HT est supérieur au montant HT présenté. Merci de revoir la ligne de dépense,plafonner son montant,ou justifier la reventillation HT/TVA.",(IFERROR(VALUE(TRIM(SUBSTITUTE(AY58,CHAR(160),""))),0))&gt;(IFERROR(VALUE(TRIM(SUBSTITUTE(W58,CHAR(160),""))),0)),"Attention : Le montant TVA retenu est supérieur au montant TVA présenté. Merci de revoir la ligne de dépense,plafonner son montant,ou justifier la reventillation HT/TVA.",(IFERROR(VALUE(TRIM(SUBSTITUTE(X58,CHAR(160),""))),0))=0,"",(IFERROR(VALUE(TRIM(SUBSTITUTE(AZ58,CHAR(160),""))),0))=(IFERROR(VALUE(TRIM(SUBSTITUTE(X58,CHAR(160),""))),0)),"OK",
OR((IFERROR(VALUE(TRIM(SUBSTITUTE(AZ58,CHAR(160),""))),0))=0,(IFERROR(VALUE(TRIM(SUBSTITUTE(AX58,CHAR(160),""))),0))=0),"Attention : montant présenté entièrement écarté",(IFERROR(VALUE(TRIM(SUBSTITUTE(AZ58,CHAR(160),""))),0))&lt;(IFERROR(VALUE(TRIM(SUBSTITUTE(X58,CHAR(160),""))),0)),"Attention : montant présenté partiellement écarté",TRUE,""))</f>
        <v/>
      </c>
      <c r="BD58" s="46" t="str">
        <f t="shared" si="57"/>
        <v/>
      </c>
      <c r="BE58" s="46" t="str">
        <f t="shared" si="58"/>
        <v/>
      </c>
      <c r="BF58" s="19" t="str">
        <f t="shared" si="59"/>
        <v/>
      </c>
    </row>
    <row r="59" spans="1:58" ht="15" customHeight="1">
      <c r="A59" s="69">
        <v>48</v>
      </c>
      <c r="B59" s="149"/>
      <c r="C59" s="150"/>
      <c r="D59" s="149"/>
      <c r="E59" s="149"/>
      <c r="F59" s="149"/>
      <c r="G59" s="149"/>
      <c r="H59" s="149"/>
      <c r="I59" s="149"/>
      <c r="J59" s="149"/>
      <c r="K59" s="149"/>
      <c r="L59" s="129"/>
      <c r="M59" s="7"/>
      <c r="N59" s="39" t="str">
        <f t="shared" si="30"/>
        <v/>
      </c>
      <c r="O59" s="9"/>
      <c r="P59" s="7"/>
      <c r="Q59" s="39" t="str">
        <f t="shared" si="31"/>
        <v/>
      </c>
      <c r="R59" s="10"/>
      <c r="S59" s="7"/>
      <c r="T59" s="130" t="str">
        <f t="shared" si="32"/>
        <v/>
      </c>
      <c r="U59" s="139"/>
      <c r="V59" s="138"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72"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141" t="str">
        <f t="shared" si="33"/>
        <v/>
      </c>
      <c r="Y59" s="142"/>
      <c r="Z59" s="162" t="str">
        <f t="shared" si="34"/>
        <v/>
      </c>
      <c r="AA59" s="162" t="str">
        <f t="shared" si="35"/>
        <v/>
      </c>
      <c r="AB59" s="162" t="str">
        <f t="shared" si="36"/>
        <v/>
      </c>
      <c r="AC59" s="162" t="str">
        <f t="shared" si="37"/>
        <v/>
      </c>
      <c r="AD59" s="162" t="str">
        <f t="shared" si="38"/>
        <v/>
      </c>
      <c r="AE59" s="162" t="str">
        <f t="shared" si="39"/>
        <v/>
      </c>
      <c r="AF59" s="162" t="str">
        <f t="shared" si="40"/>
        <v/>
      </c>
      <c r="AG59" s="162" t="str">
        <f t="shared" si="41"/>
        <v/>
      </c>
      <c r="AH59" s="162" t="str">
        <f t="shared" si="42"/>
        <v/>
      </c>
      <c r="AI59" s="162" t="str">
        <f t="shared" si="43"/>
        <v/>
      </c>
      <c r="AJ59" s="42" t="str">
        <f t="shared" si="44"/>
        <v/>
      </c>
      <c r="AK59" s="18" t="str">
        <f t="shared" si="45"/>
        <v/>
      </c>
      <c r="AL59" s="39" t="str">
        <f t="shared" si="46"/>
        <v/>
      </c>
      <c r="AM59" s="43" t="str">
        <f t="shared" si="47"/>
        <v/>
      </c>
      <c r="AN59" s="18" t="str">
        <f t="shared" si="48"/>
        <v/>
      </c>
      <c r="AO59" s="39" t="str">
        <f t="shared" si="49"/>
        <v/>
      </c>
      <c r="AP59" s="44" t="str">
        <f t="shared" si="50"/>
        <v/>
      </c>
      <c r="AQ59" s="18" t="str">
        <f t="shared" si="51"/>
        <v/>
      </c>
      <c r="AR59" s="45" t="str">
        <f t="shared" si="52"/>
        <v/>
      </c>
      <c r="AS59" s="41" t="str">
        <f t="shared" si="53"/>
        <v/>
      </c>
      <c r="AT59" s="168"/>
      <c r="AU59" s="46" t="str">
        <f t="shared" si="54"/>
        <v/>
      </c>
      <c r="AV59" s="46" t="str">
        <f t="shared" si="55"/>
        <v/>
      </c>
      <c r="AW59" s="46" t="str">
        <f t="shared" si="56"/>
        <v/>
      </c>
      <c r="AX59" s="73"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73" t="str" cm="1">
        <f t="array" ref="AY59">IF($AA59="","",IF((IFERROR(_xlfn.IFS(TRIM(SUBSTITUTE($AS59,CHAR(160),""))="Devis 1", IFERROR(VALUE(TRIM(SUBSTITUTE(AK59,CHAR(160),""))),0),TRIM(SUBSTITUTE($AS59,CHAR(160),""))="Devis 2", IFERROR(VALUE(TRIM(SUBSTITUTE(AN59,CHAR(160),""))),0),TRIM(SUBSTITUTE($AS59,CHAR(160),""))="Devis 3", IFERROR(VALUE(TRIM(SUBSTITUTE(AQ59,CHAR(160),""))),0)),0) * IFERROR(VALUE(TRIM(SUBSTITUTE($AA59,CHAR(160),""))),0)) = 0,IF(AX59&lt;&gt;"",0,""),(IFERROR(_xlfn.IFS(TRIM(SUBSTITUTE($AS59,CHAR(160),""))="Devis 1", IFERROR(VALUE(TRIM(SUBSTITUTE(AK59,CHAR(160),""))),0),TRIM(SUBSTITUTE($AS59,CHAR(160),""))="Devis 2", IFERROR(VALUE(TRIM(SUBSTITUTE(AN59,CHAR(160),""))),0),TRIM(SUBSTITUTE($AS59,CHAR(160),""))="Devis 3", IFERROR(VALUE(TRIM(SUBSTITUTE(AQ59,CHAR(160),""))),0)),0) * IFERROR(VALUE(TRIM(SUBSTITUTE($AA59,CHAR(160),""))),0))))</f>
        <v/>
      </c>
      <c r="AZ59" s="73"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47"/>
      <c r="BB59" s="13"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71" t="str" cm="1">
        <f t="array" ref="BC59">IF(OR(AZ59="",X59="",AX59="",V59="",AY59="",W59=""),"",_xlfn.IFS((IFERROR(VALUE(TRIM(SUBSTITUTE(AZ59,CHAR(160),""))),0))&gt;(IFERROR(VALUE(TRIM(SUBSTITUTE(X59,CHAR(160),""))),0)),"KO : Le montant retenu TTC est supérieur au montant présenté TTC. Merci de revoir la ligne de dépense ou plafonner son montant.",(IFERROR(VALUE(TRIM(SUBSTITUTE(AX59,CHAR(160),""))),0))&gt;(IFERROR(VALUE(TRIM(SUBSTITUTE(V59,CHAR(160),""))),0)),"Attention : Le montant retenu HT est supérieur au montant HT présenté. Merci de revoir la ligne de dépense,plafonner son montant,ou justifier la reventillation HT/TVA.",(IFERROR(VALUE(TRIM(SUBSTITUTE(AY59,CHAR(160),""))),0))&gt;(IFERROR(VALUE(TRIM(SUBSTITUTE(W59,CHAR(160),""))),0)),"Attention : Le montant TVA retenu est supérieur au montant TVA présenté. Merci de revoir la ligne de dépense,plafonner son montant,ou justifier la reventillation HT/TVA.",(IFERROR(VALUE(TRIM(SUBSTITUTE(X59,CHAR(160),""))),0))=0,"",(IFERROR(VALUE(TRIM(SUBSTITUTE(AZ59,CHAR(160),""))),0))=(IFERROR(VALUE(TRIM(SUBSTITUTE(X59,CHAR(160),""))),0)),"OK",
OR((IFERROR(VALUE(TRIM(SUBSTITUTE(AZ59,CHAR(160),""))),0))=0,(IFERROR(VALUE(TRIM(SUBSTITUTE(AX59,CHAR(160),""))),0))=0),"Attention : montant présenté entièrement écarté",(IFERROR(VALUE(TRIM(SUBSTITUTE(AZ59,CHAR(160),""))),0))&lt;(IFERROR(VALUE(TRIM(SUBSTITUTE(X59,CHAR(160),""))),0)),"Attention : montant présenté partiellement écarté",TRUE,""))</f>
        <v/>
      </c>
      <c r="BD59" s="46" t="str">
        <f t="shared" si="57"/>
        <v/>
      </c>
      <c r="BE59" s="46" t="str">
        <f t="shared" si="58"/>
        <v/>
      </c>
      <c r="BF59" s="19" t="str">
        <f t="shared" si="59"/>
        <v/>
      </c>
    </row>
    <row r="60" spans="1:58" ht="15" customHeight="1">
      <c r="A60" s="69">
        <v>49</v>
      </c>
      <c r="B60" s="149"/>
      <c r="C60" s="150"/>
      <c r="D60" s="149"/>
      <c r="E60" s="149"/>
      <c r="F60" s="149"/>
      <c r="G60" s="149"/>
      <c r="H60" s="149"/>
      <c r="I60" s="149"/>
      <c r="J60" s="149"/>
      <c r="K60" s="149"/>
      <c r="L60" s="129"/>
      <c r="M60" s="7"/>
      <c r="N60" s="39" t="str">
        <f t="shared" si="30"/>
        <v/>
      </c>
      <c r="O60" s="9"/>
      <c r="P60" s="7"/>
      <c r="Q60" s="39" t="str">
        <f t="shared" si="31"/>
        <v/>
      </c>
      <c r="R60" s="10"/>
      <c r="S60" s="7"/>
      <c r="T60" s="130" t="str">
        <f t="shared" si="32"/>
        <v/>
      </c>
      <c r="U60" s="139"/>
      <c r="V60" s="138"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72"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141" t="str">
        <f t="shared" si="33"/>
        <v/>
      </c>
      <c r="Y60" s="142"/>
      <c r="Z60" s="162" t="str">
        <f t="shared" si="34"/>
        <v/>
      </c>
      <c r="AA60" s="162" t="str">
        <f t="shared" si="35"/>
        <v/>
      </c>
      <c r="AB60" s="162" t="str">
        <f t="shared" si="36"/>
        <v/>
      </c>
      <c r="AC60" s="162" t="str">
        <f t="shared" si="37"/>
        <v/>
      </c>
      <c r="AD60" s="162" t="str">
        <f t="shared" si="38"/>
        <v/>
      </c>
      <c r="AE60" s="162" t="str">
        <f t="shared" si="39"/>
        <v/>
      </c>
      <c r="AF60" s="162" t="str">
        <f t="shared" si="40"/>
        <v/>
      </c>
      <c r="AG60" s="162" t="str">
        <f t="shared" si="41"/>
        <v/>
      </c>
      <c r="AH60" s="162" t="str">
        <f t="shared" si="42"/>
        <v/>
      </c>
      <c r="AI60" s="162" t="str">
        <f t="shared" si="43"/>
        <v/>
      </c>
      <c r="AJ60" s="42" t="str">
        <f t="shared" si="44"/>
        <v/>
      </c>
      <c r="AK60" s="18" t="str">
        <f t="shared" si="45"/>
        <v/>
      </c>
      <c r="AL60" s="39" t="str">
        <f t="shared" si="46"/>
        <v/>
      </c>
      <c r="AM60" s="43" t="str">
        <f t="shared" si="47"/>
        <v/>
      </c>
      <c r="AN60" s="18" t="str">
        <f t="shared" si="48"/>
        <v/>
      </c>
      <c r="AO60" s="39" t="str">
        <f t="shared" si="49"/>
        <v/>
      </c>
      <c r="AP60" s="44" t="str">
        <f t="shared" si="50"/>
        <v/>
      </c>
      <c r="AQ60" s="18" t="str">
        <f t="shared" si="51"/>
        <v/>
      </c>
      <c r="AR60" s="45" t="str">
        <f t="shared" si="52"/>
        <v/>
      </c>
      <c r="AS60" s="41" t="str">
        <f t="shared" si="53"/>
        <v/>
      </c>
      <c r="AT60" s="168"/>
      <c r="AU60" s="46" t="str">
        <f t="shared" si="54"/>
        <v/>
      </c>
      <c r="AV60" s="46" t="str">
        <f t="shared" si="55"/>
        <v/>
      </c>
      <c r="AW60" s="46" t="str">
        <f t="shared" si="56"/>
        <v/>
      </c>
      <c r="AX60" s="73"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73" t="str" cm="1">
        <f t="array" ref="AY60">IF($AA60="","",IF((IFERROR(_xlfn.IFS(TRIM(SUBSTITUTE($AS60,CHAR(160),""))="Devis 1", IFERROR(VALUE(TRIM(SUBSTITUTE(AK60,CHAR(160),""))),0),TRIM(SUBSTITUTE($AS60,CHAR(160),""))="Devis 2", IFERROR(VALUE(TRIM(SUBSTITUTE(AN60,CHAR(160),""))),0),TRIM(SUBSTITUTE($AS60,CHAR(160),""))="Devis 3", IFERROR(VALUE(TRIM(SUBSTITUTE(AQ60,CHAR(160),""))),0)),0) * IFERROR(VALUE(TRIM(SUBSTITUTE($AA60,CHAR(160),""))),0)) = 0,IF(AX60&lt;&gt;"",0,""),(IFERROR(_xlfn.IFS(TRIM(SUBSTITUTE($AS60,CHAR(160),""))="Devis 1", IFERROR(VALUE(TRIM(SUBSTITUTE(AK60,CHAR(160),""))),0),TRIM(SUBSTITUTE($AS60,CHAR(160),""))="Devis 2", IFERROR(VALUE(TRIM(SUBSTITUTE(AN60,CHAR(160),""))),0),TRIM(SUBSTITUTE($AS60,CHAR(160),""))="Devis 3", IFERROR(VALUE(TRIM(SUBSTITUTE(AQ60,CHAR(160),""))),0)),0) * IFERROR(VALUE(TRIM(SUBSTITUTE($AA60,CHAR(160),""))),0))))</f>
        <v/>
      </c>
      <c r="AZ60" s="73"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47"/>
      <c r="BB60" s="13"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71" t="str" cm="1">
        <f t="array" ref="BC60">IF(OR(AZ60="",X60="",AX60="",V60="",AY60="",W60=""),"",_xlfn.IFS((IFERROR(VALUE(TRIM(SUBSTITUTE(AZ60,CHAR(160),""))),0))&gt;(IFERROR(VALUE(TRIM(SUBSTITUTE(X60,CHAR(160),""))),0)),"KO : Le montant retenu TTC est supérieur au montant présenté TTC. Merci de revoir la ligne de dépense ou plafonner son montant.",(IFERROR(VALUE(TRIM(SUBSTITUTE(AX60,CHAR(160),""))),0))&gt;(IFERROR(VALUE(TRIM(SUBSTITUTE(V60,CHAR(160),""))),0)),"Attention : Le montant retenu HT est supérieur au montant HT présenté. Merci de revoir la ligne de dépense,plafonner son montant,ou justifier la reventillation HT/TVA.",(IFERROR(VALUE(TRIM(SUBSTITUTE(AY60,CHAR(160),""))),0))&gt;(IFERROR(VALUE(TRIM(SUBSTITUTE(W60,CHAR(160),""))),0)),"Attention : Le montant TVA retenu est supérieur au montant TVA présenté. Merci de revoir la ligne de dépense,plafonner son montant,ou justifier la reventillation HT/TVA.",(IFERROR(VALUE(TRIM(SUBSTITUTE(X60,CHAR(160),""))),0))=0,"",(IFERROR(VALUE(TRIM(SUBSTITUTE(AZ60,CHAR(160),""))),0))=(IFERROR(VALUE(TRIM(SUBSTITUTE(X60,CHAR(160),""))),0)),"OK",
OR((IFERROR(VALUE(TRIM(SUBSTITUTE(AZ60,CHAR(160),""))),0))=0,(IFERROR(VALUE(TRIM(SUBSTITUTE(AX60,CHAR(160),""))),0))=0),"Attention : montant présenté entièrement écarté",(IFERROR(VALUE(TRIM(SUBSTITUTE(AZ60,CHAR(160),""))),0))&lt;(IFERROR(VALUE(TRIM(SUBSTITUTE(X60,CHAR(160),""))),0)),"Attention : montant présenté partiellement écarté",TRUE,""))</f>
        <v/>
      </c>
      <c r="BD60" s="46" t="str">
        <f t="shared" si="57"/>
        <v/>
      </c>
      <c r="BE60" s="46" t="str">
        <f t="shared" si="58"/>
        <v/>
      </c>
      <c r="BF60" s="19" t="str">
        <f t="shared" si="59"/>
        <v/>
      </c>
    </row>
    <row r="61" spans="1:58" ht="15" customHeight="1">
      <c r="A61" s="69">
        <v>50</v>
      </c>
      <c r="B61" s="149"/>
      <c r="C61" s="150"/>
      <c r="D61" s="149"/>
      <c r="E61" s="149"/>
      <c r="F61" s="149"/>
      <c r="G61" s="149"/>
      <c r="H61" s="149"/>
      <c r="I61" s="149"/>
      <c r="J61" s="149"/>
      <c r="K61" s="149"/>
      <c r="L61" s="129"/>
      <c r="M61" s="7"/>
      <c r="N61" s="39" t="str">
        <f t="shared" si="30"/>
        <v/>
      </c>
      <c r="O61" s="9"/>
      <c r="P61" s="7"/>
      <c r="Q61" s="39" t="str">
        <f t="shared" si="31"/>
        <v/>
      </c>
      <c r="R61" s="10"/>
      <c r="S61" s="7"/>
      <c r="T61" s="130" t="str">
        <f t="shared" si="32"/>
        <v/>
      </c>
      <c r="U61" s="139"/>
      <c r="V61" s="138"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72"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141" t="str">
        <f t="shared" si="33"/>
        <v/>
      </c>
      <c r="Y61" s="142"/>
      <c r="Z61" s="162" t="str">
        <f t="shared" si="34"/>
        <v/>
      </c>
      <c r="AA61" s="162" t="str">
        <f t="shared" si="35"/>
        <v/>
      </c>
      <c r="AB61" s="162" t="str">
        <f t="shared" si="36"/>
        <v/>
      </c>
      <c r="AC61" s="162" t="str">
        <f t="shared" si="37"/>
        <v/>
      </c>
      <c r="AD61" s="162" t="str">
        <f t="shared" si="38"/>
        <v/>
      </c>
      <c r="AE61" s="162" t="str">
        <f t="shared" si="39"/>
        <v/>
      </c>
      <c r="AF61" s="162" t="str">
        <f t="shared" si="40"/>
        <v/>
      </c>
      <c r="AG61" s="162" t="str">
        <f t="shared" si="41"/>
        <v/>
      </c>
      <c r="AH61" s="162" t="str">
        <f t="shared" si="42"/>
        <v/>
      </c>
      <c r="AI61" s="162" t="str">
        <f t="shared" si="43"/>
        <v/>
      </c>
      <c r="AJ61" s="42" t="str">
        <f t="shared" si="44"/>
        <v/>
      </c>
      <c r="AK61" s="18" t="str">
        <f t="shared" si="45"/>
        <v/>
      </c>
      <c r="AL61" s="39" t="str">
        <f t="shared" si="46"/>
        <v/>
      </c>
      <c r="AM61" s="43" t="str">
        <f t="shared" si="47"/>
        <v/>
      </c>
      <c r="AN61" s="18" t="str">
        <f t="shared" si="48"/>
        <v/>
      </c>
      <c r="AO61" s="39" t="str">
        <f t="shared" si="49"/>
        <v/>
      </c>
      <c r="AP61" s="44" t="str">
        <f t="shared" si="50"/>
        <v/>
      </c>
      <c r="AQ61" s="18" t="str">
        <f t="shared" si="51"/>
        <v/>
      </c>
      <c r="AR61" s="45" t="str">
        <f t="shared" si="52"/>
        <v/>
      </c>
      <c r="AS61" s="41" t="str">
        <f t="shared" si="53"/>
        <v/>
      </c>
      <c r="AT61" s="168"/>
      <c r="AU61" s="46" t="str">
        <f t="shared" si="54"/>
        <v/>
      </c>
      <c r="AV61" s="46" t="str">
        <f t="shared" si="55"/>
        <v/>
      </c>
      <c r="AW61" s="46" t="str">
        <f t="shared" si="56"/>
        <v/>
      </c>
      <c r="AX61" s="73"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73" t="str" cm="1">
        <f t="array" ref="AY61">IF($AA61="","",IF((IFERROR(_xlfn.IFS(TRIM(SUBSTITUTE($AS61,CHAR(160),""))="Devis 1", IFERROR(VALUE(TRIM(SUBSTITUTE(AK61,CHAR(160),""))),0),TRIM(SUBSTITUTE($AS61,CHAR(160),""))="Devis 2", IFERROR(VALUE(TRIM(SUBSTITUTE(AN61,CHAR(160),""))),0),TRIM(SUBSTITUTE($AS61,CHAR(160),""))="Devis 3", IFERROR(VALUE(TRIM(SUBSTITUTE(AQ61,CHAR(160),""))),0)),0) * IFERROR(VALUE(TRIM(SUBSTITUTE($AA61,CHAR(160),""))),0)) = 0,IF(AX61&lt;&gt;"",0,""),(IFERROR(_xlfn.IFS(TRIM(SUBSTITUTE($AS61,CHAR(160),""))="Devis 1", IFERROR(VALUE(TRIM(SUBSTITUTE(AK61,CHAR(160),""))),0),TRIM(SUBSTITUTE($AS61,CHAR(160),""))="Devis 2", IFERROR(VALUE(TRIM(SUBSTITUTE(AN61,CHAR(160),""))),0),TRIM(SUBSTITUTE($AS61,CHAR(160),""))="Devis 3", IFERROR(VALUE(TRIM(SUBSTITUTE(AQ61,CHAR(160),""))),0)),0) * IFERROR(VALUE(TRIM(SUBSTITUTE($AA61,CHAR(160),""))),0))))</f>
        <v/>
      </c>
      <c r="AZ61" s="73"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47"/>
      <c r="BB61" s="13"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71" t="str" cm="1">
        <f t="array" ref="BC61">IF(OR(AZ61="",X61="",AX61="",V61="",AY61="",W61=""),"",_xlfn.IFS((IFERROR(VALUE(TRIM(SUBSTITUTE(AZ61,CHAR(160),""))),0))&gt;(IFERROR(VALUE(TRIM(SUBSTITUTE(X61,CHAR(160),""))),0)),"KO : Le montant retenu TTC est supérieur au montant présenté TTC. Merci de revoir la ligne de dépense ou plafonner son montant.",(IFERROR(VALUE(TRIM(SUBSTITUTE(AX61,CHAR(160),""))),0))&gt;(IFERROR(VALUE(TRIM(SUBSTITUTE(V61,CHAR(160),""))),0)),"Attention : Le montant retenu HT est supérieur au montant HT présenté. Merci de revoir la ligne de dépense,plafonner son montant,ou justifier la reventillation HT/TVA.",(IFERROR(VALUE(TRIM(SUBSTITUTE(AY61,CHAR(160),""))),0))&gt;(IFERROR(VALUE(TRIM(SUBSTITUTE(W61,CHAR(160),""))),0)),"Attention : Le montant TVA retenu est supérieur au montant TVA présenté. Merci de revoir la ligne de dépense,plafonner son montant,ou justifier la reventillation HT/TVA.",(IFERROR(VALUE(TRIM(SUBSTITUTE(X61,CHAR(160),""))),0))=0,"",(IFERROR(VALUE(TRIM(SUBSTITUTE(AZ61,CHAR(160),""))),0))=(IFERROR(VALUE(TRIM(SUBSTITUTE(X61,CHAR(160),""))),0)),"OK",
OR((IFERROR(VALUE(TRIM(SUBSTITUTE(AZ61,CHAR(160),""))),0))=0,(IFERROR(VALUE(TRIM(SUBSTITUTE(AX61,CHAR(160),""))),0))=0),"Attention : montant présenté entièrement écarté",(IFERROR(VALUE(TRIM(SUBSTITUTE(AZ61,CHAR(160),""))),0))&lt;(IFERROR(VALUE(TRIM(SUBSTITUTE(X61,CHAR(160),""))),0)),"Attention : montant présenté partiellement écarté",TRUE,""))</f>
        <v/>
      </c>
      <c r="BD61" s="46" t="str">
        <f t="shared" si="57"/>
        <v/>
      </c>
      <c r="BE61" s="46" t="str">
        <f t="shared" si="58"/>
        <v/>
      </c>
      <c r="BF61" s="19" t="str">
        <f t="shared" si="59"/>
        <v/>
      </c>
    </row>
    <row r="62" spans="1:58" ht="15" customHeight="1">
      <c r="A62" s="69">
        <v>51</v>
      </c>
      <c r="B62" s="149"/>
      <c r="C62" s="150"/>
      <c r="D62" s="149"/>
      <c r="E62" s="149"/>
      <c r="F62" s="149"/>
      <c r="G62" s="149"/>
      <c r="H62" s="149"/>
      <c r="I62" s="149"/>
      <c r="J62" s="149"/>
      <c r="K62" s="149"/>
      <c r="L62" s="129"/>
      <c r="M62" s="7"/>
      <c r="N62" s="39" t="str">
        <f t="shared" si="30"/>
        <v/>
      </c>
      <c r="O62" s="9"/>
      <c r="P62" s="7"/>
      <c r="Q62" s="39" t="str">
        <f t="shared" si="31"/>
        <v/>
      </c>
      <c r="R62" s="10"/>
      <c r="S62" s="7"/>
      <c r="T62" s="130" t="str">
        <f t="shared" si="32"/>
        <v/>
      </c>
      <c r="U62" s="139"/>
      <c r="V62" s="138"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72"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141" t="str">
        <f t="shared" si="33"/>
        <v/>
      </c>
      <c r="Y62" s="142"/>
      <c r="Z62" s="162" t="str">
        <f t="shared" si="34"/>
        <v/>
      </c>
      <c r="AA62" s="162" t="str">
        <f t="shared" si="35"/>
        <v/>
      </c>
      <c r="AB62" s="162" t="str">
        <f t="shared" si="36"/>
        <v/>
      </c>
      <c r="AC62" s="162" t="str">
        <f t="shared" si="37"/>
        <v/>
      </c>
      <c r="AD62" s="162" t="str">
        <f t="shared" si="38"/>
        <v/>
      </c>
      <c r="AE62" s="162" t="str">
        <f t="shared" si="39"/>
        <v/>
      </c>
      <c r="AF62" s="162" t="str">
        <f t="shared" si="40"/>
        <v/>
      </c>
      <c r="AG62" s="162" t="str">
        <f t="shared" si="41"/>
        <v/>
      </c>
      <c r="AH62" s="162" t="str">
        <f t="shared" si="42"/>
        <v/>
      </c>
      <c r="AI62" s="162" t="str">
        <f t="shared" si="43"/>
        <v/>
      </c>
      <c r="AJ62" s="42" t="str">
        <f t="shared" si="44"/>
        <v/>
      </c>
      <c r="AK62" s="18" t="str">
        <f t="shared" si="45"/>
        <v/>
      </c>
      <c r="AL62" s="39" t="str">
        <f t="shared" si="46"/>
        <v/>
      </c>
      <c r="AM62" s="43" t="str">
        <f t="shared" si="47"/>
        <v/>
      </c>
      <c r="AN62" s="18" t="str">
        <f t="shared" si="48"/>
        <v/>
      </c>
      <c r="AO62" s="39" t="str">
        <f t="shared" si="49"/>
        <v/>
      </c>
      <c r="AP62" s="44" t="str">
        <f t="shared" si="50"/>
        <v/>
      </c>
      <c r="AQ62" s="18" t="str">
        <f t="shared" si="51"/>
        <v/>
      </c>
      <c r="AR62" s="45" t="str">
        <f t="shared" si="52"/>
        <v/>
      </c>
      <c r="AS62" s="41" t="str">
        <f t="shared" si="53"/>
        <v/>
      </c>
      <c r="AT62" s="168"/>
      <c r="AU62" s="46" t="str">
        <f t="shared" si="54"/>
        <v/>
      </c>
      <c r="AV62" s="46" t="str">
        <f t="shared" si="55"/>
        <v/>
      </c>
      <c r="AW62" s="46" t="str">
        <f t="shared" si="56"/>
        <v/>
      </c>
      <c r="AX62" s="73"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73" t="str" cm="1">
        <f t="array" ref="AY62">IF($AA62="","",IF((IFERROR(_xlfn.IFS(TRIM(SUBSTITUTE($AS62,CHAR(160),""))="Devis 1", IFERROR(VALUE(TRIM(SUBSTITUTE(AK62,CHAR(160),""))),0),TRIM(SUBSTITUTE($AS62,CHAR(160),""))="Devis 2", IFERROR(VALUE(TRIM(SUBSTITUTE(AN62,CHAR(160),""))),0),TRIM(SUBSTITUTE($AS62,CHAR(160),""))="Devis 3", IFERROR(VALUE(TRIM(SUBSTITUTE(AQ62,CHAR(160),""))),0)),0) * IFERROR(VALUE(TRIM(SUBSTITUTE($AA62,CHAR(160),""))),0)) = 0,IF(AX62&lt;&gt;"",0,""),(IFERROR(_xlfn.IFS(TRIM(SUBSTITUTE($AS62,CHAR(160),""))="Devis 1", IFERROR(VALUE(TRIM(SUBSTITUTE(AK62,CHAR(160),""))),0),TRIM(SUBSTITUTE($AS62,CHAR(160),""))="Devis 2", IFERROR(VALUE(TRIM(SUBSTITUTE(AN62,CHAR(160),""))),0),TRIM(SUBSTITUTE($AS62,CHAR(160),""))="Devis 3", IFERROR(VALUE(TRIM(SUBSTITUTE(AQ62,CHAR(160),""))),0)),0) * IFERROR(VALUE(TRIM(SUBSTITUTE($AA62,CHAR(160),""))),0))))</f>
        <v/>
      </c>
      <c r="AZ62" s="73"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47"/>
      <c r="BB62" s="13"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71" t="str" cm="1">
        <f t="array" ref="BC62">IF(OR(AZ62="",X62="",AX62="",V62="",AY62="",W62=""),"",_xlfn.IFS((IFERROR(VALUE(TRIM(SUBSTITUTE(AZ62,CHAR(160),""))),0))&gt;(IFERROR(VALUE(TRIM(SUBSTITUTE(X62,CHAR(160),""))),0)),"KO : Le montant retenu TTC est supérieur au montant présenté TTC. Merci de revoir la ligne de dépense ou plafonner son montant.",(IFERROR(VALUE(TRIM(SUBSTITUTE(AX62,CHAR(160),""))),0))&gt;(IFERROR(VALUE(TRIM(SUBSTITUTE(V62,CHAR(160),""))),0)),"Attention : Le montant retenu HT est supérieur au montant HT présenté. Merci de revoir la ligne de dépense,plafonner son montant,ou justifier la reventillation HT/TVA.",(IFERROR(VALUE(TRIM(SUBSTITUTE(AY62,CHAR(160),""))),0))&gt;(IFERROR(VALUE(TRIM(SUBSTITUTE(W62,CHAR(160),""))),0)),"Attention : Le montant TVA retenu est supérieur au montant TVA présenté. Merci de revoir la ligne de dépense,plafonner son montant,ou justifier la reventillation HT/TVA.",(IFERROR(VALUE(TRIM(SUBSTITUTE(X62,CHAR(160),""))),0))=0,"",(IFERROR(VALUE(TRIM(SUBSTITUTE(AZ62,CHAR(160),""))),0))=(IFERROR(VALUE(TRIM(SUBSTITUTE(X62,CHAR(160),""))),0)),"OK",
OR((IFERROR(VALUE(TRIM(SUBSTITUTE(AZ62,CHAR(160),""))),0))=0,(IFERROR(VALUE(TRIM(SUBSTITUTE(AX62,CHAR(160),""))),0))=0),"Attention : montant présenté entièrement écarté",(IFERROR(VALUE(TRIM(SUBSTITUTE(AZ62,CHAR(160),""))),0))&lt;(IFERROR(VALUE(TRIM(SUBSTITUTE(X62,CHAR(160),""))),0)),"Attention : montant présenté partiellement écarté",TRUE,""))</f>
        <v/>
      </c>
      <c r="BD62" s="46" t="str">
        <f t="shared" si="57"/>
        <v/>
      </c>
      <c r="BE62" s="46" t="str">
        <f t="shared" si="58"/>
        <v/>
      </c>
      <c r="BF62" s="19" t="str">
        <f t="shared" si="59"/>
        <v/>
      </c>
    </row>
    <row r="63" spans="1:58" ht="15" customHeight="1">
      <c r="A63" s="69">
        <v>52</v>
      </c>
      <c r="B63" s="149"/>
      <c r="C63" s="150"/>
      <c r="D63" s="149"/>
      <c r="E63" s="149"/>
      <c r="F63" s="149"/>
      <c r="G63" s="149"/>
      <c r="H63" s="149"/>
      <c r="I63" s="149"/>
      <c r="J63" s="149"/>
      <c r="K63" s="149"/>
      <c r="L63" s="129"/>
      <c r="M63" s="7"/>
      <c r="N63" s="39" t="str">
        <f t="shared" si="30"/>
        <v/>
      </c>
      <c r="O63" s="9"/>
      <c r="P63" s="7"/>
      <c r="Q63" s="39" t="str">
        <f t="shared" si="31"/>
        <v/>
      </c>
      <c r="R63" s="10"/>
      <c r="S63" s="7"/>
      <c r="T63" s="130" t="str">
        <f t="shared" si="32"/>
        <v/>
      </c>
      <c r="U63" s="139"/>
      <c r="V63" s="138"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72"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141" t="str">
        <f t="shared" si="33"/>
        <v/>
      </c>
      <c r="Y63" s="142"/>
      <c r="Z63" s="162" t="str">
        <f t="shared" si="34"/>
        <v/>
      </c>
      <c r="AA63" s="162" t="str">
        <f t="shared" si="35"/>
        <v/>
      </c>
      <c r="AB63" s="162" t="str">
        <f t="shared" si="36"/>
        <v/>
      </c>
      <c r="AC63" s="162" t="str">
        <f t="shared" si="37"/>
        <v/>
      </c>
      <c r="AD63" s="162" t="str">
        <f t="shared" si="38"/>
        <v/>
      </c>
      <c r="AE63" s="162" t="str">
        <f t="shared" si="39"/>
        <v/>
      </c>
      <c r="AF63" s="162" t="str">
        <f t="shared" si="40"/>
        <v/>
      </c>
      <c r="AG63" s="162" t="str">
        <f t="shared" si="41"/>
        <v/>
      </c>
      <c r="AH63" s="162" t="str">
        <f t="shared" si="42"/>
        <v/>
      </c>
      <c r="AI63" s="162" t="str">
        <f t="shared" si="43"/>
        <v/>
      </c>
      <c r="AJ63" s="42" t="str">
        <f t="shared" si="44"/>
        <v/>
      </c>
      <c r="AK63" s="18" t="str">
        <f t="shared" si="45"/>
        <v/>
      </c>
      <c r="AL63" s="39" t="str">
        <f t="shared" si="46"/>
        <v/>
      </c>
      <c r="AM63" s="43" t="str">
        <f t="shared" si="47"/>
        <v/>
      </c>
      <c r="AN63" s="18" t="str">
        <f t="shared" si="48"/>
        <v/>
      </c>
      <c r="AO63" s="39" t="str">
        <f t="shared" si="49"/>
        <v/>
      </c>
      <c r="AP63" s="44" t="str">
        <f t="shared" si="50"/>
        <v/>
      </c>
      <c r="AQ63" s="18" t="str">
        <f t="shared" si="51"/>
        <v/>
      </c>
      <c r="AR63" s="45" t="str">
        <f t="shared" si="52"/>
        <v/>
      </c>
      <c r="AS63" s="41" t="str">
        <f t="shared" si="53"/>
        <v/>
      </c>
      <c r="AT63" s="168"/>
      <c r="AU63" s="46" t="str">
        <f t="shared" si="54"/>
        <v/>
      </c>
      <c r="AV63" s="46" t="str">
        <f t="shared" si="55"/>
        <v/>
      </c>
      <c r="AW63" s="46" t="str">
        <f t="shared" si="56"/>
        <v/>
      </c>
      <c r="AX63" s="73"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73" t="str" cm="1">
        <f t="array" ref="AY63">IF($AA63="","",IF((IFERROR(_xlfn.IFS(TRIM(SUBSTITUTE($AS63,CHAR(160),""))="Devis 1", IFERROR(VALUE(TRIM(SUBSTITUTE(AK63,CHAR(160),""))),0),TRIM(SUBSTITUTE($AS63,CHAR(160),""))="Devis 2", IFERROR(VALUE(TRIM(SUBSTITUTE(AN63,CHAR(160),""))),0),TRIM(SUBSTITUTE($AS63,CHAR(160),""))="Devis 3", IFERROR(VALUE(TRIM(SUBSTITUTE(AQ63,CHAR(160),""))),0)),0) * IFERROR(VALUE(TRIM(SUBSTITUTE($AA63,CHAR(160),""))),0)) = 0,IF(AX63&lt;&gt;"",0,""),(IFERROR(_xlfn.IFS(TRIM(SUBSTITUTE($AS63,CHAR(160),""))="Devis 1", IFERROR(VALUE(TRIM(SUBSTITUTE(AK63,CHAR(160),""))),0),TRIM(SUBSTITUTE($AS63,CHAR(160),""))="Devis 2", IFERROR(VALUE(TRIM(SUBSTITUTE(AN63,CHAR(160),""))),0),TRIM(SUBSTITUTE($AS63,CHAR(160),""))="Devis 3", IFERROR(VALUE(TRIM(SUBSTITUTE(AQ63,CHAR(160),""))),0)),0) * IFERROR(VALUE(TRIM(SUBSTITUTE($AA63,CHAR(160),""))),0))))</f>
        <v/>
      </c>
      <c r="AZ63" s="73"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47"/>
      <c r="BB63" s="13"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71" t="str" cm="1">
        <f t="array" ref="BC63">IF(OR(AZ63="",X63="",AX63="",V63="",AY63="",W63=""),"",_xlfn.IFS((IFERROR(VALUE(TRIM(SUBSTITUTE(AZ63,CHAR(160),""))),0))&gt;(IFERROR(VALUE(TRIM(SUBSTITUTE(X63,CHAR(160),""))),0)),"KO : Le montant retenu TTC est supérieur au montant présenté TTC. Merci de revoir la ligne de dépense ou plafonner son montant.",(IFERROR(VALUE(TRIM(SUBSTITUTE(AX63,CHAR(160),""))),0))&gt;(IFERROR(VALUE(TRIM(SUBSTITUTE(V63,CHAR(160),""))),0)),"Attention : Le montant retenu HT est supérieur au montant HT présenté. Merci de revoir la ligne de dépense,plafonner son montant,ou justifier la reventillation HT/TVA.",(IFERROR(VALUE(TRIM(SUBSTITUTE(AY63,CHAR(160),""))),0))&gt;(IFERROR(VALUE(TRIM(SUBSTITUTE(W63,CHAR(160),""))),0)),"Attention : Le montant TVA retenu est supérieur au montant TVA présenté. Merci de revoir la ligne de dépense,plafonner son montant,ou justifier la reventillation HT/TVA.",(IFERROR(VALUE(TRIM(SUBSTITUTE(X63,CHAR(160),""))),0))=0,"",(IFERROR(VALUE(TRIM(SUBSTITUTE(AZ63,CHAR(160),""))),0))=(IFERROR(VALUE(TRIM(SUBSTITUTE(X63,CHAR(160),""))),0)),"OK",
OR((IFERROR(VALUE(TRIM(SUBSTITUTE(AZ63,CHAR(160),""))),0))=0,(IFERROR(VALUE(TRIM(SUBSTITUTE(AX63,CHAR(160),""))),0))=0),"Attention : montant présenté entièrement écarté",(IFERROR(VALUE(TRIM(SUBSTITUTE(AZ63,CHAR(160),""))),0))&lt;(IFERROR(VALUE(TRIM(SUBSTITUTE(X63,CHAR(160),""))),0)),"Attention : montant présenté partiellement écarté",TRUE,""))</f>
        <v/>
      </c>
      <c r="BD63" s="46" t="str">
        <f t="shared" si="57"/>
        <v/>
      </c>
      <c r="BE63" s="46" t="str">
        <f t="shared" si="58"/>
        <v/>
      </c>
      <c r="BF63" s="19" t="str">
        <f t="shared" si="59"/>
        <v/>
      </c>
    </row>
    <row r="64" spans="1:58" ht="15" customHeight="1">
      <c r="A64" s="69">
        <v>53</v>
      </c>
      <c r="B64" s="149"/>
      <c r="C64" s="150"/>
      <c r="D64" s="149"/>
      <c r="E64" s="149"/>
      <c r="F64" s="149"/>
      <c r="G64" s="149"/>
      <c r="H64" s="149"/>
      <c r="I64" s="149"/>
      <c r="J64" s="149"/>
      <c r="K64" s="149"/>
      <c r="L64" s="129"/>
      <c r="M64" s="7"/>
      <c r="N64" s="39" t="str">
        <f t="shared" si="30"/>
        <v/>
      </c>
      <c r="O64" s="9"/>
      <c r="P64" s="7"/>
      <c r="Q64" s="39" t="str">
        <f t="shared" si="31"/>
        <v/>
      </c>
      <c r="R64" s="10"/>
      <c r="S64" s="7"/>
      <c r="T64" s="130" t="str">
        <f t="shared" si="32"/>
        <v/>
      </c>
      <c r="U64" s="139"/>
      <c r="V64" s="138"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72"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141" t="str">
        <f t="shared" si="33"/>
        <v/>
      </c>
      <c r="Y64" s="142"/>
      <c r="Z64" s="162" t="str">
        <f t="shared" si="34"/>
        <v/>
      </c>
      <c r="AA64" s="162" t="str">
        <f t="shared" si="35"/>
        <v/>
      </c>
      <c r="AB64" s="162" t="str">
        <f t="shared" si="36"/>
        <v/>
      </c>
      <c r="AC64" s="162" t="str">
        <f t="shared" si="37"/>
        <v/>
      </c>
      <c r="AD64" s="162" t="str">
        <f t="shared" si="38"/>
        <v/>
      </c>
      <c r="AE64" s="162" t="str">
        <f t="shared" si="39"/>
        <v/>
      </c>
      <c r="AF64" s="162" t="str">
        <f t="shared" si="40"/>
        <v/>
      </c>
      <c r="AG64" s="162" t="str">
        <f t="shared" si="41"/>
        <v/>
      </c>
      <c r="AH64" s="162" t="str">
        <f t="shared" si="42"/>
        <v/>
      </c>
      <c r="AI64" s="162" t="str">
        <f t="shared" si="43"/>
        <v/>
      </c>
      <c r="AJ64" s="42" t="str">
        <f t="shared" si="44"/>
        <v/>
      </c>
      <c r="AK64" s="18" t="str">
        <f t="shared" si="45"/>
        <v/>
      </c>
      <c r="AL64" s="39" t="str">
        <f t="shared" si="46"/>
        <v/>
      </c>
      <c r="AM64" s="43" t="str">
        <f t="shared" si="47"/>
        <v/>
      </c>
      <c r="AN64" s="18" t="str">
        <f t="shared" si="48"/>
        <v/>
      </c>
      <c r="AO64" s="39" t="str">
        <f t="shared" si="49"/>
        <v/>
      </c>
      <c r="AP64" s="44" t="str">
        <f t="shared" si="50"/>
        <v/>
      </c>
      <c r="AQ64" s="18" t="str">
        <f t="shared" si="51"/>
        <v/>
      </c>
      <c r="AR64" s="45" t="str">
        <f t="shared" si="52"/>
        <v/>
      </c>
      <c r="AS64" s="41" t="str">
        <f t="shared" si="53"/>
        <v/>
      </c>
      <c r="AT64" s="168"/>
      <c r="AU64" s="46" t="str">
        <f t="shared" si="54"/>
        <v/>
      </c>
      <c r="AV64" s="46" t="str">
        <f t="shared" si="55"/>
        <v/>
      </c>
      <c r="AW64" s="46" t="str">
        <f t="shared" si="56"/>
        <v/>
      </c>
      <c r="AX64" s="73"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73" t="str" cm="1">
        <f t="array" ref="AY64">IF($AA64="","",IF((IFERROR(_xlfn.IFS(TRIM(SUBSTITUTE($AS64,CHAR(160),""))="Devis 1", IFERROR(VALUE(TRIM(SUBSTITUTE(AK64,CHAR(160),""))),0),TRIM(SUBSTITUTE($AS64,CHAR(160),""))="Devis 2", IFERROR(VALUE(TRIM(SUBSTITUTE(AN64,CHAR(160),""))),0),TRIM(SUBSTITUTE($AS64,CHAR(160),""))="Devis 3", IFERROR(VALUE(TRIM(SUBSTITUTE(AQ64,CHAR(160),""))),0)),0) * IFERROR(VALUE(TRIM(SUBSTITUTE($AA64,CHAR(160),""))),0)) = 0,IF(AX64&lt;&gt;"",0,""),(IFERROR(_xlfn.IFS(TRIM(SUBSTITUTE($AS64,CHAR(160),""))="Devis 1", IFERROR(VALUE(TRIM(SUBSTITUTE(AK64,CHAR(160),""))),0),TRIM(SUBSTITUTE($AS64,CHAR(160),""))="Devis 2", IFERROR(VALUE(TRIM(SUBSTITUTE(AN64,CHAR(160),""))),0),TRIM(SUBSTITUTE($AS64,CHAR(160),""))="Devis 3", IFERROR(VALUE(TRIM(SUBSTITUTE(AQ64,CHAR(160),""))),0)),0) * IFERROR(VALUE(TRIM(SUBSTITUTE($AA64,CHAR(160),""))),0))))</f>
        <v/>
      </c>
      <c r="AZ64" s="73"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47"/>
      <c r="BB64" s="13"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71" t="str" cm="1">
        <f t="array" ref="BC64">IF(OR(AZ64="",X64="",AX64="",V64="",AY64="",W64=""),"",_xlfn.IFS((IFERROR(VALUE(TRIM(SUBSTITUTE(AZ64,CHAR(160),""))),0))&gt;(IFERROR(VALUE(TRIM(SUBSTITUTE(X64,CHAR(160),""))),0)),"KO : Le montant retenu TTC est supérieur au montant présenté TTC. Merci de revoir la ligne de dépense ou plafonner son montant.",(IFERROR(VALUE(TRIM(SUBSTITUTE(AX64,CHAR(160),""))),0))&gt;(IFERROR(VALUE(TRIM(SUBSTITUTE(V64,CHAR(160),""))),0)),"Attention : Le montant retenu HT est supérieur au montant HT présenté. Merci de revoir la ligne de dépense,plafonner son montant,ou justifier la reventillation HT/TVA.",(IFERROR(VALUE(TRIM(SUBSTITUTE(AY64,CHAR(160),""))),0))&gt;(IFERROR(VALUE(TRIM(SUBSTITUTE(W64,CHAR(160),""))),0)),"Attention : Le montant TVA retenu est supérieur au montant TVA présenté. Merci de revoir la ligne de dépense,plafonner son montant,ou justifier la reventillation HT/TVA.",(IFERROR(VALUE(TRIM(SUBSTITUTE(X64,CHAR(160),""))),0))=0,"",(IFERROR(VALUE(TRIM(SUBSTITUTE(AZ64,CHAR(160),""))),0))=(IFERROR(VALUE(TRIM(SUBSTITUTE(X64,CHAR(160),""))),0)),"OK",
OR((IFERROR(VALUE(TRIM(SUBSTITUTE(AZ64,CHAR(160),""))),0))=0,(IFERROR(VALUE(TRIM(SUBSTITUTE(AX64,CHAR(160),""))),0))=0),"Attention : montant présenté entièrement écarté",(IFERROR(VALUE(TRIM(SUBSTITUTE(AZ64,CHAR(160),""))),0))&lt;(IFERROR(VALUE(TRIM(SUBSTITUTE(X64,CHAR(160),""))),0)),"Attention : montant présenté partiellement écarté",TRUE,""))</f>
        <v/>
      </c>
      <c r="BD64" s="46" t="str">
        <f t="shared" si="57"/>
        <v/>
      </c>
      <c r="BE64" s="46" t="str">
        <f t="shared" si="58"/>
        <v/>
      </c>
      <c r="BF64" s="19" t="str">
        <f t="shared" si="59"/>
        <v/>
      </c>
    </row>
    <row r="65" spans="1:58" ht="15" customHeight="1">
      <c r="A65" s="69">
        <v>54</v>
      </c>
      <c r="B65" s="149"/>
      <c r="C65" s="150"/>
      <c r="D65" s="149"/>
      <c r="E65" s="149"/>
      <c r="F65" s="149"/>
      <c r="G65" s="149"/>
      <c r="H65" s="149"/>
      <c r="I65" s="149"/>
      <c r="J65" s="149"/>
      <c r="K65" s="149"/>
      <c r="L65" s="129"/>
      <c r="M65" s="7"/>
      <c r="N65" s="39" t="str">
        <f t="shared" si="30"/>
        <v/>
      </c>
      <c r="O65" s="9"/>
      <c r="P65" s="7"/>
      <c r="Q65" s="39" t="str">
        <f t="shared" si="31"/>
        <v/>
      </c>
      <c r="R65" s="10"/>
      <c r="S65" s="7"/>
      <c r="T65" s="130" t="str">
        <f t="shared" si="32"/>
        <v/>
      </c>
      <c r="U65" s="139"/>
      <c r="V65" s="138"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72"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141" t="str">
        <f t="shared" si="33"/>
        <v/>
      </c>
      <c r="Y65" s="142"/>
      <c r="Z65" s="162" t="str">
        <f t="shared" si="34"/>
        <v/>
      </c>
      <c r="AA65" s="162" t="str">
        <f t="shared" si="35"/>
        <v/>
      </c>
      <c r="AB65" s="162" t="str">
        <f t="shared" si="36"/>
        <v/>
      </c>
      <c r="AC65" s="162" t="str">
        <f t="shared" si="37"/>
        <v/>
      </c>
      <c r="AD65" s="162" t="str">
        <f t="shared" si="38"/>
        <v/>
      </c>
      <c r="AE65" s="162" t="str">
        <f t="shared" si="39"/>
        <v/>
      </c>
      <c r="AF65" s="162" t="str">
        <f t="shared" si="40"/>
        <v/>
      </c>
      <c r="AG65" s="162" t="str">
        <f t="shared" si="41"/>
        <v/>
      </c>
      <c r="AH65" s="162" t="str">
        <f t="shared" si="42"/>
        <v/>
      </c>
      <c r="AI65" s="162" t="str">
        <f t="shared" si="43"/>
        <v/>
      </c>
      <c r="AJ65" s="42" t="str">
        <f t="shared" si="44"/>
        <v/>
      </c>
      <c r="AK65" s="18" t="str">
        <f t="shared" si="45"/>
        <v/>
      </c>
      <c r="AL65" s="39" t="str">
        <f t="shared" si="46"/>
        <v/>
      </c>
      <c r="AM65" s="43" t="str">
        <f t="shared" si="47"/>
        <v/>
      </c>
      <c r="AN65" s="18" t="str">
        <f t="shared" si="48"/>
        <v/>
      </c>
      <c r="AO65" s="39" t="str">
        <f t="shared" si="49"/>
        <v/>
      </c>
      <c r="AP65" s="44" t="str">
        <f t="shared" si="50"/>
        <v/>
      </c>
      <c r="AQ65" s="18" t="str">
        <f t="shared" si="51"/>
        <v/>
      </c>
      <c r="AR65" s="45" t="str">
        <f t="shared" si="52"/>
        <v/>
      </c>
      <c r="AS65" s="41" t="str">
        <f t="shared" si="53"/>
        <v/>
      </c>
      <c r="AT65" s="168"/>
      <c r="AU65" s="46" t="str">
        <f t="shared" si="54"/>
        <v/>
      </c>
      <c r="AV65" s="46" t="str">
        <f t="shared" si="55"/>
        <v/>
      </c>
      <c r="AW65" s="46" t="str">
        <f t="shared" si="56"/>
        <v/>
      </c>
      <c r="AX65" s="73"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73" t="str" cm="1">
        <f t="array" ref="AY65">IF($AA65="","",IF((IFERROR(_xlfn.IFS(TRIM(SUBSTITUTE($AS65,CHAR(160),""))="Devis 1", IFERROR(VALUE(TRIM(SUBSTITUTE(AK65,CHAR(160),""))),0),TRIM(SUBSTITUTE($AS65,CHAR(160),""))="Devis 2", IFERROR(VALUE(TRIM(SUBSTITUTE(AN65,CHAR(160),""))),0),TRIM(SUBSTITUTE($AS65,CHAR(160),""))="Devis 3", IFERROR(VALUE(TRIM(SUBSTITUTE(AQ65,CHAR(160),""))),0)),0) * IFERROR(VALUE(TRIM(SUBSTITUTE($AA65,CHAR(160),""))),0)) = 0,IF(AX65&lt;&gt;"",0,""),(IFERROR(_xlfn.IFS(TRIM(SUBSTITUTE($AS65,CHAR(160),""))="Devis 1", IFERROR(VALUE(TRIM(SUBSTITUTE(AK65,CHAR(160),""))),0),TRIM(SUBSTITUTE($AS65,CHAR(160),""))="Devis 2", IFERROR(VALUE(TRIM(SUBSTITUTE(AN65,CHAR(160),""))),0),TRIM(SUBSTITUTE($AS65,CHAR(160),""))="Devis 3", IFERROR(VALUE(TRIM(SUBSTITUTE(AQ65,CHAR(160),""))),0)),0) * IFERROR(VALUE(TRIM(SUBSTITUTE($AA65,CHAR(160),""))),0))))</f>
        <v/>
      </c>
      <c r="AZ65" s="73"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47"/>
      <c r="BB65" s="13"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71" t="str" cm="1">
        <f t="array" ref="BC65">IF(OR(AZ65="",X65="",AX65="",V65="",AY65="",W65=""),"",_xlfn.IFS((IFERROR(VALUE(TRIM(SUBSTITUTE(AZ65,CHAR(160),""))),0))&gt;(IFERROR(VALUE(TRIM(SUBSTITUTE(X65,CHAR(160),""))),0)),"KO : Le montant retenu TTC est supérieur au montant présenté TTC. Merci de revoir la ligne de dépense ou plafonner son montant.",(IFERROR(VALUE(TRIM(SUBSTITUTE(AX65,CHAR(160),""))),0))&gt;(IFERROR(VALUE(TRIM(SUBSTITUTE(V65,CHAR(160),""))),0)),"Attention : Le montant retenu HT est supérieur au montant HT présenté. Merci de revoir la ligne de dépense,plafonner son montant,ou justifier la reventillation HT/TVA.",(IFERROR(VALUE(TRIM(SUBSTITUTE(AY65,CHAR(160),""))),0))&gt;(IFERROR(VALUE(TRIM(SUBSTITUTE(W65,CHAR(160),""))),0)),"Attention : Le montant TVA retenu est supérieur au montant TVA présenté. Merci de revoir la ligne de dépense,plafonner son montant,ou justifier la reventillation HT/TVA.",(IFERROR(VALUE(TRIM(SUBSTITUTE(X65,CHAR(160),""))),0))=0,"",(IFERROR(VALUE(TRIM(SUBSTITUTE(AZ65,CHAR(160),""))),0))=(IFERROR(VALUE(TRIM(SUBSTITUTE(X65,CHAR(160),""))),0)),"OK",
OR((IFERROR(VALUE(TRIM(SUBSTITUTE(AZ65,CHAR(160),""))),0))=0,(IFERROR(VALUE(TRIM(SUBSTITUTE(AX65,CHAR(160),""))),0))=0),"Attention : montant présenté entièrement écarté",(IFERROR(VALUE(TRIM(SUBSTITUTE(AZ65,CHAR(160),""))),0))&lt;(IFERROR(VALUE(TRIM(SUBSTITUTE(X65,CHAR(160),""))),0)),"Attention : montant présenté partiellement écarté",TRUE,""))</f>
        <v/>
      </c>
      <c r="BD65" s="46" t="str">
        <f t="shared" si="57"/>
        <v/>
      </c>
      <c r="BE65" s="46" t="str">
        <f t="shared" si="58"/>
        <v/>
      </c>
      <c r="BF65" s="19" t="str">
        <f t="shared" si="59"/>
        <v/>
      </c>
    </row>
    <row r="66" spans="1:58" ht="15" customHeight="1">
      <c r="A66" s="69">
        <v>55</v>
      </c>
      <c r="B66" s="149"/>
      <c r="C66" s="150"/>
      <c r="D66" s="149"/>
      <c r="E66" s="149"/>
      <c r="F66" s="149"/>
      <c r="G66" s="149"/>
      <c r="H66" s="149"/>
      <c r="I66" s="149"/>
      <c r="J66" s="149"/>
      <c r="K66" s="149"/>
      <c r="L66" s="129"/>
      <c r="M66" s="7"/>
      <c r="N66" s="39" t="str">
        <f t="shared" si="30"/>
        <v/>
      </c>
      <c r="O66" s="9"/>
      <c r="P66" s="7"/>
      <c r="Q66" s="39" t="str">
        <f t="shared" si="31"/>
        <v/>
      </c>
      <c r="R66" s="10"/>
      <c r="S66" s="7"/>
      <c r="T66" s="130" t="str">
        <f t="shared" si="32"/>
        <v/>
      </c>
      <c r="U66" s="139"/>
      <c r="V66" s="138"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72"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141" t="str">
        <f t="shared" si="33"/>
        <v/>
      </c>
      <c r="Y66" s="142"/>
      <c r="Z66" s="162" t="str">
        <f t="shared" si="34"/>
        <v/>
      </c>
      <c r="AA66" s="162" t="str">
        <f t="shared" si="35"/>
        <v/>
      </c>
      <c r="AB66" s="162" t="str">
        <f t="shared" si="36"/>
        <v/>
      </c>
      <c r="AC66" s="162" t="str">
        <f t="shared" si="37"/>
        <v/>
      </c>
      <c r="AD66" s="162" t="str">
        <f t="shared" si="38"/>
        <v/>
      </c>
      <c r="AE66" s="162" t="str">
        <f t="shared" si="39"/>
        <v/>
      </c>
      <c r="AF66" s="162" t="str">
        <f t="shared" si="40"/>
        <v/>
      </c>
      <c r="AG66" s="162" t="str">
        <f t="shared" si="41"/>
        <v/>
      </c>
      <c r="AH66" s="162" t="str">
        <f t="shared" si="42"/>
        <v/>
      </c>
      <c r="AI66" s="162" t="str">
        <f t="shared" si="43"/>
        <v/>
      </c>
      <c r="AJ66" s="42" t="str">
        <f t="shared" si="44"/>
        <v/>
      </c>
      <c r="AK66" s="18" t="str">
        <f t="shared" si="45"/>
        <v/>
      </c>
      <c r="AL66" s="39" t="str">
        <f t="shared" si="46"/>
        <v/>
      </c>
      <c r="AM66" s="43" t="str">
        <f t="shared" si="47"/>
        <v/>
      </c>
      <c r="AN66" s="18" t="str">
        <f t="shared" si="48"/>
        <v/>
      </c>
      <c r="AO66" s="39" t="str">
        <f t="shared" si="49"/>
        <v/>
      </c>
      <c r="AP66" s="44" t="str">
        <f t="shared" si="50"/>
        <v/>
      </c>
      <c r="AQ66" s="18" t="str">
        <f t="shared" si="51"/>
        <v/>
      </c>
      <c r="AR66" s="45" t="str">
        <f t="shared" si="52"/>
        <v/>
      </c>
      <c r="AS66" s="41" t="str">
        <f t="shared" si="53"/>
        <v/>
      </c>
      <c r="AT66" s="168"/>
      <c r="AU66" s="46" t="str">
        <f t="shared" si="54"/>
        <v/>
      </c>
      <c r="AV66" s="46" t="str">
        <f t="shared" si="55"/>
        <v/>
      </c>
      <c r="AW66" s="46" t="str">
        <f t="shared" si="56"/>
        <v/>
      </c>
      <c r="AX66" s="73"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73" t="str" cm="1">
        <f t="array" ref="AY66">IF($AA66="","",IF((IFERROR(_xlfn.IFS(TRIM(SUBSTITUTE($AS66,CHAR(160),""))="Devis 1", IFERROR(VALUE(TRIM(SUBSTITUTE(AK66,CHAR(160),""))),0),TRIM(SUBSTITUTE($AS66,CHAR(160),""))="Devis 2", IFERROR(VALUE(TRIM(SUBSTITUTE(AN66,CHAR(160),""))),0),TRIM(SUBSTITUTE($AS66,CHAR(160),""))="Devis 3", IFERROR(VALUE(TRIM(SUBSTITUTE(AQ66,CHAR(160),""))),0)),0) * IFERROR(VALUE(TRIM(SUBSTITUTE($AA66,CHAR(160),""))),0)) = 0,IF(AX66&lt;&gt;"",0,""),(IFERROR(_xlfn.IFS(TRIM(SUBSTITUTE($AS66,CHAR(160),""))="Devis 1", IFERROR(VALUE(TRIM(SUBSTITUTE(AK66,CHAR(160),""))),0),TRIM(SUBSTITUTE($AS66,CHAR(160),""))="Devis 2", IFERROR(VALUE(TRIM(SUBSTITUTE(AN66,CHAR(160),""))),0),TRIM(SUBSTITUTE($AS66,CHAR(160),""))="Devis 3", IFERROR(VALUE(TRIM(SUBSTITUTE(AQ66,CHAR(160),""))),0)),0) * IFERROR(VALUE(TRIM(SUBSTITUTE($AA66,CHAR(160),""))),0))))</f>
        <v/>
      </c>
      <c r="AZ66" s="73"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47"/>
      <c r="BB66" s="13"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71" t="str" cm="1">
        <f t="array" ref="BC66">IF(OR(AZ66="",X66="",AX66="",V66="",AY66="",W66=""),"",_xlfn.IFS((IFERROR(VALUE(TRIM(SUBSTITUTE(AZ66,CHAR(160),""))),0))&gt;(IFERROR(VALUE(TRIM(SUBSTITUTE(X66,CHAR(160),""))),0)),"KO : Le montant retenu TTC est supérieur au montant présenté TTC. Merci de revoir la ligne de dépense ou plafonner son montant.",(IFERROR(VALUE(TRIM(SUBSTITUTE(AX66,CHAR(160),""))),0))&gt;(IFERROR(VALUE(TRIM(SUBSTITUTE(V66,CHAR(160),""))),0)),"Attention : Le montant retenu HT est supérieur au montant HT présenté. Merci de revoir la ligne de dépense,plafonner son montant,ou justifier la reventillation HT/TVA.",(IFERROR(VALUE(TRIM(SUBSTITUTE(AY66,CHAR(160),""))),0))&gt;(IFERROR(VALUE(TRIM(SUBSTITUTE(W66,CHAR(160),""))),0)),"Attention : Le montant TVA retenu est supérieur au montant TVA présenté. Merci de revoir la ligne de dépense,plafonner son montant,ou justifier la reventillation HT/TVA.",(IFERROR(VALUE(TRIM(SUBSTITUTE(X66,CHAR(160),""))),0))=0,"",(IFERROR(VALUE(TRIM(SUBSTITUTE(AZ66,CHAR(160),""))),0))=(IFERROR(VALUE(TRIM(SUBSTITUTE(X66,CHAR(160),""))),0)),"OK",
OR((IFERROR(VALUE(TRIM(SUBSTITUTE(AZ66,CHAR(160),""))),0))=0,(IFERROR(VALUE(TRIM(SUBSTITUTE(AX66,CHAR(160),""))),0))=0),"Attention : montant présenté entièrement écarté",(IFERROR(VALUE(TRIM(SUBSTITUTE(AZ66,CHAR(160),""))),0))&lt;(IFERROR(VALUE(TRIM(SUBSTITUTE(X66,CHAR(160),""))),0)),"Attention : montant présenté partiellement écarté",TRUE,""))</f>
        <v/>
      </c>
      <c r="BD66" s="46" t="str">
        <f t="shared" si="57"/>
        <v/>
      </c>
      <c r="BE66" s="46" t="str">
        <f t="shared" si="58"/>
        <v/>
      </c>
      <c r="BF66" s="19" t="str">
        <f t="shared" si="59"/>
        <v/>
      </c>
    </row>
    <row r="67" spans="1:58" ht="15" customHeight="1">
      <c r="A67" s="69">
        <v>56</v>
      </c>
      <c r="B67" s="149"/>
      <c r="C67" s="150"/>
      <c r="D67" s="149"/>
      <c r="E67" s="149"/>
      <c r="F67" s="149"/>
      <c r="G67" s="149"/>
      <c r="H67" s="149"/>
      <c r="I67" s="149"/>
      <c r="J67" s="149"/>
      <c r="K67" s="149"/>
      <c r="L67" s="129"/>
      <c r="M67" s="7"/>
      <c r="N67" s="39" t="str">
        <f t="shared" si="30"/>
        <v/>
      </c>
      <c r="O67" s="9"/>
      <c r="P67" s="7"/>
      <c r="Q67" s="39" t="str">
        <f t="shared" si="31"/>
        <v/>
      </c>
      <c r="R67" s="10"/>
      <c r="S67" s="7"/>
      <c r="T67" s="130" t="str">
        <f t="shared" si="32"/>
        <v/>
      </c>
      <c r="U67" s="139"/>
      <c r="V67" s="138"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72"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141" t="str">
        <f t="shared" si="33"/>
        <v/>
      </c>
      <c r="Y67" s="142"/>
      <c r="Z67" s="162" t="str">
        <f t="shared" si="34"/>
        <v/>
      </c>
      <c r="AA67" s="162" t="str">
        <f t="shared" si="35"/>
        <v/>
      </c>
      <c r="AB67" s="162" t="str">
        <f t="shared" si="36"/>
        <v/>
      </c>
      <c r="AC67" s="162" t="str">
        <f t="shared" si="37"/>
        <v/>
      </c>
      <c r="AD67" s="162" t="str">
        <f t="shared" si="38"/>
        <v/>
      </c>
      <c r="AE67" s="162" t="str">
        <f t="shared" si="39"/>
        <v/>
      </c>
      <c r="AF67" s="162" t="str">
        <f t="shared" si="40"/>
        <v/>
      </c>
      <c r="AG67" s="162" t="str">
        <f t="shared" si="41"/>
        <v/>
      </c>
      <c r="AH67" s="162" t="str">
        <f t="shared" si="42"/>
        <v/>
      </c>
      <c r="AI67" s="162" t="str">
        <f t="shared" si="43"/>
        <v/>
      </c>
      <c r="AJ67" s="42" t="str">
        <f t="shared" si="44"/>
        <v/>
      </c>
      <c r="AK67" s="18" t="str">
        <f t="shared" si="45"/>
        <v/>
      </c>
      <c r="AL67" s="39" t="str">
        <f t="shared" si="46"/>
        <v/>
      </c>
      <c r="AM67" s="43" t="str">
        <f t="shared" si="47"/>
        <v/>
      </c>
      <c r="AN67" s="18" t="str">
        <f t="shared" si="48"/>
        <v/>
      </c>
      <c r="AO67" s="39" t="str">
        <f t="shared" si="49"/>
        <v/>
      </c>
      <c r="AP67" s="44" t="str">
        <f t="shared" si="50"/>
        <v/>
      </c>
      <c r="AQ67" s="18" t="str">
        <f t="shared" si="51"/>
        <v/>
      </c>
      <c r="AR67" s="45" t="str">
        <f t="shared" si="52"/>
        <v/>
      </c>
      <c r="AS67" s="41" t="str">
        <f t="shared" si="53"/>
        <v/>
      </c>
      <c r="AT67" s="168"/>
      <c r="AU67" s="46" t="str">
        <f t="shared" si="54"/>
        <v/>
      </c>
      <c r="AV67" s="46" t="str">
        <f t="shared" si="55"/>
        <v/>
      </c>
      <c r="AW67" s="46" t="str">
        <f t="shared" si="56"/>
        <v/>
      </c>
      <c r="AX67" s="73"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73" t="str" cm="1">
        <f t="array" ref="AY67">IF($AA67="","",IF((IFERROR(_xlfn.IFS(TRIM(SUBSTITUTE($AS67,CHAR(160),""))="Devis 1", IFERROR(VALUE(TRIM(SUBSTITUTE(AK67,CHAR(160),""))),0),TRIM(SUBSTITUTE($AS67,CHAR(160),""))="Devis 2", IFERROR(VALUE(TRIM(SUBSTITUTE(AN67,CHAR(160),""))),0),TRIM(SUBSTITUTE($AS67,CHAR(160),""))="Devis 3", IFERROR(VALUE(TRIM(SUBSTITUTE(AQ67,CHAR(160),""))),0)),0) * IFERROR(VALUE(TRIM(SUBSTITUTE($AA67,CHAR(160),""))),0)) = 0,IF(AX67&lt;&gt;"",0,""),(IFERROR(_xlfn.IFS(TRIM(SUBSTITUTE($AS67,CHAR(160),""))="Devis 1", IFERROR(VALUE(TRIM(SUBSTITUTE(AK67,CHAR(160),""))),0),TRIM(SUBSTITUTE($AS67,CHAR(160),""))="Devis 2", IFERROR(VALUE(TRIM(SUBSTITUTE(AN67,CHAR(160),""))),0),TRIM(SUBSTITUTE($AS67,CHAR(160),""))="Devis 3", IFERROR(VALUE(TRIM(SUBSTITUTE(AQ67,CHAR(160),""))),0)),0) * IFERROR(VALUE(TRIM(SUBSTITUTE($AA67,CHAR(160),""))),0))))</f>
        <v/>
      </c>
      <c r="AZ67" s="73"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47"/>
      <c r="BB67" s="13"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71" t="str" cm="1">
        <f t="array" ref="BC67">IF(OR(AZ67="",X67="",AX67="",V67="",AY67="",W67=""),"",_xlfn.IFS((IFERROR(VALUE(TRIM(SUBSTITUTE(AZ67,CHAR(160),""))),0))&gt;(IFERROR(VALUE(TRIM(SUBSTITUTE(X67,CHAR(160),""))),0)),"KO : Le montant retenu TTC est supérieur au montant présenté TTC. Merci de revoir la ligne de dépense ou plafonner son montant.",(IFERROR(VALUE(TRIM(SUBSTITUTE(AX67,CHAR(160),""))),0))&gt;(IFERROR(VALUE(TRIM(SUBSTITUTE(V67,CHAR(160),""))),0)),"Attention : Le montant retenu HT est supérieur au montant HT présenté. Merci de revoir la ligne de dépense,plafonner son montant,ou justifier la reventillation HT/TVA.",(IFERROR(VALUE(TRIM(SUBSTITUTE(AY67,CHAR(160),""))),0))&gt;(IFERROR(VALUE(TRIM(SUBSTITUTE(W67,CHAR(160),""))),0)),"Attention : Le montant TVA retenu est supérieur au montant TVA présenté. Merci de revoir la ligne de dépense,plafonner son montant,ou justifier la reventillation HT/TVA.",(IFERROR(VALUE(TRIM(SUBSTITUTE(X67,CHAR(160),""))),0))=0,"",(IFERROR(VALUE(TRIM(SUBSTITUTE(AZ67,CHAR(160),""))),0))=(IFERROR(VALUE(TRIM(SUBSTITUTE(X67,CHAR(160),""))),0)),"OK",
OR((IFERROR(VALUE(TRIM(SUBSTITUTE(AZ67,CHAR(160),""))),0))=0,(IFERROR(VALUE(TRIM(SUBSTITUTE(AX67,CHAR(160),""))),0))=0),"Attention : montant présenté entièrement écarté",(IFERROR(VALUE(TRIM(SUBSTITUTE(AZ67,CHAR(160),""))),0))&lt;(IFERROR(VALUE(TRIM(SUBSTITUTE(X67,CHAR(160),""))),0)),"Attention : montant présenté partiellement écarté",TRUE,""))</f>
        <v/>
      </c>
      <c r="BD67" s="46" t="str">
        <f t="shared" si="57"/>
        <v/>
      </c>
      <c r="BE67" s="46" t="str">
        <f t="shared" si="58"/>
        <v/>
      </c>
      <c r="BF67" s="19" t="str">
        <f t="shared" si="59"/>
        <v/>
      </c>
    </row>
    <row r="68" spans="1:58" ht="15" customHeight="1">
      <c r="A68" s="69">
        <v>57</v>
      </c>
      <c r="B68" s="149"/>
      <c r="C68" s="150"/>
      <c r="D68" s="149"/>
      <c r="E68" s="149"/>
      <c r="F68" s="149"/>
      <c r="G68" s="149"/>
      <c r="H68" s="149"/>
      <c r="I68" s="149"/>
      <c r="J68" s="149"/>
      <c r="K68" s="149"/>
      <c r="L68" s="129"/>
      <c r="M68" s="7"/>
      <c r="N68" s="39" t="str">
        <f t="shared" si="30"/>
        <v/>
      </c>
      <c r="O68" s="9"/>
      <c r="P68" s="7"/>
      <c r="Q68" s="39" t="str">
        <f t="shared" si="31"/>
        <v/>
      </c>
      <c r="R68" s="10"/>
      <c r="S68" s="7"/>
      <c r="T68" s="130" t="str">
        <f t="shared" si="32"/>
        <v/>
      </c>
      <c r="U68" s="139"/>
      <c r="V68" s="138"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72"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141" t="str">
        <f t="shared" si="33"/>
        <v/>
      </c>
      <c r="Y68" s="142"/>
      <c r="Z68" s="162" t="str">
        <f t="shared" si="34"/>
        <v/>
      </c>
      <c r="AA68" s="162" t="str">
        <f t="shared" si="35"/>
        <v/>
      </c>
      <c r="AB68" s="162" t="str">
        <f t="shared" si="36"/>
        <v/>
      </c>
      <c r="AC68" s="162" t="str">
        <f t="shared" si="37"/>
        <v/>
      </c>
      <c r="AD68" s="162" t="str">
        <f t="shared" si="38"/>
        <v/>
      </c>
      <c r="AE68" s="162" t="str">
        <f t="shared" si="39"/>
        <v/>
      </c>
      <c r="AF68" s="162" t="str">
        <f t="shared" si="40"/>
        <v/>
      </c>
      <c r="AG68" s="162" t="str">
        <f t="shared" si="41"/>
        <v/>
      </c>
      <c r="AH68" s="162" t="str">
        <f t="shared" si="42"/>
        <v/>
      </c>
      <c r="AI68" s="162" t="str">
        <f t="shared" si="43"/>
        <v/>
      </c>
      <c r="AJ68" s="42" t="str">
        <f t="shared" si="44"/>
        <v/>
      </c>
      <c r="AK68" s="18" t="str">
        <f t="shared" si="45"/>
        <v/>
      </c>
      <c r="AL68" s="39" t="str">
        <f t="shared" si="46"/>
        <v/>
      </c>
      <c r="AM68" s="43" t="str">
        <f t="shared" si="47"/>
        <v/>
      </c>
      <c r="AN68" s="18" t="str">
        <f t="shared" si="48"/>
        <v/>
      </c>
      <c r="AO68" s="39" t="str">
        <f t="shared" si="49"/>
        <v/>
      </c>
      <c r="AP68" s="44" t="str">
        <f t="shared" si="50"/>
        <v/>
      </c>
      <c r="AQ68" s="18" t="str">
        <f t="shared" si="51"/>
        <v/>
      </c>
      <c r="AR68" s="45" t="str">
        <f t="shared" si="52"/>
        <v/>
      </c>
      <c r="AS68" s="41" t="str">
        <f t="shared" si="53"/>
        <v/>
      </c>
      <c r="AT68" s="168"/>
      <c r="AU68" s="46" t="str">
        <f t="shared" si="54"/>
        <v/>
      </c>
      <c r="AV68" s="46" t="str">
        <f t="shared" si="55"/>
        <v/>
      </c>
      <c r="AW68" s="46" t="str">
        <f t="shared" si="56"/>
        <v/>
      </c>
      <c r="AX68" s="73"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73" t="str" cm="1">
        <f t="array" ref="AY68">IF($AA68="","",IF((IFERROR(_xlfn.IFS(TRIM(SUBSTITUTE($AS68,CHAR(160),""))="Devis 1", IFERROR(VALUE(TRIM(SUBSTITUTE(AK68,CHAR(160),""))),0),TRIM(SUBSTITUTE($AS68,CHAR(160),""))="Devis 2", IFERROR(VALUE(TRIM(SUBSTITUTE(AN68,CHAR(160),""))),0),TRIM(SUBSTITUTE($AS68,CHAR(160),""))="Devis 3", IFERROR(VALUE(TRIM(SUBSTITUTE(AQ68,CHAR(160),""))),0)),0) * IFERROR(VALUE(TRIM(SUBSTITUTE($AA68,CHAR(160),""))),0)) = 0,IF(AX68&lt;&gt;"",0,""),(IFERROR(_xlfn.IFS(TRIM(SUBSTITUTE($AS68,CHAR(160),""))="Devis 1", IFERROR(VALUE(TRIM(SUBSTITUTE(AK68,CHAR(160),""))),0),TRIM(SUBSTITUTE($AS68,CHAR(160),""))="Devis 2", IFERROR(VALUE(TRIM(SUBSTITUTE(AN68,CHAR(160),""))),0),TRIM(SUBSTITUTE($AS68,CHAR(160),""))="Devis 3", IFERROR(VALUE(TRIM(SUBSTITUTE(AQ68,CHAR(160),""))),0)),0) * IFERROR(VALUE(TRIM(SUBSTITUTE($AA68,CHAR(160),""))),0))))</f>
        <v/>
      </c>
      <c r="AZ68" s="73"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47"/>
      <c r="BB68" s="13"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71" t="str" cm="1">
        <f t="array" ref="BC68">IF(OR(AZ68="",X68="",AX68="",V68="",AY68="",W68=""),"",_xlfn.IFS((IFERROR(VALUE(TRIM(SUBSTITUTE(AZ68,CHAR(160),""))),0))&gt;(IFERROR(VALUE(TRIM(SUBSTITUTE(X68,CHAR(160),""))),0)),"KO : Le montant retenu TTC est supérieur au montant présenté TTC. Merci de revoir la ligne de dépense ou plafonner son montant.",(IFERROR(VALUE(TRIM(SUBSTITUTE(AX68,CHAR(160),""))),0))&gt;(IFERROR(VALUE(TRIM(SUBSTITUTE(V68,CHAR(160),""))),0)),"Attention : Le montant retenu HT est supérieur au montant HT présenté. Merci de revoir la ligne de dépense,plafonner son montant,ou justifier la reventillation HT/TVA.",(IFERROR(VALUE(TRIM(SUBSTITUTE(AY68,CHAR(160),""))),0))&gt;(IFERROR(VALUE(TRIM(SUBSTITUTE(W68,CHAR(160),""))),0)),"Attention : Le montant TVA retenu est supérieur au montant TVA présenté. Merci de revoir la ligne de dépense,plafonner son montant,ou justifier la reventillation HT/TVA.",(IFERROR(VALUE(TRIM(SUBSTITUTE(X68,CHAR(160),""))),0))=0,"",(IFERROR(VALUE(TRIM(SUBSTITUTE(AZ68,CHAR(160),""))),0))=(IFERROR(VALUE(TRIM(SUBSTITUTE(X68,CHAR(160),""))),0)),"OK",
OR((IFERROR(VALUE(TRIM(SUBSTITUTE(AZ68,CHAR(160),""))),0))=0,(IFERROR(VALUE(TRIM(SUBSTITUTE(AX68,CHAR(160),""))),0))=0),"Attention : montant présenté entièrement écarté",(IFERROR(VALUE(TRIM(SUBSTITUTE(AZ68,CHAR(160),""))),0))&lt;(IFERROR(VALUE(TRIM(SUBSTITUTE(X68,CHAR(160),""))),0)),"Attention : montant présenté partiellement écarté",TRUE,""))</f>
        <v/>
      </c>
      <c r="BD68" s="46" t="str">
        <f t="shared" si="57"/>
        <v/>
      </c>
      <c r="BE68" s="46" t="str">
        <f t="shared" si="58"/>
        <v/>
      </c>
      <c r="BF68" s="19" t="str">
        <f t="shared" si="59"/>
        <v/>
      </c>
    </row>
    <row r="69" spans="1:58" ht="15" customHeight="1">
      <c r="A69" s="69">
        <v>58</v>
      </c>
      <c r="B69" s="149"/>
      <c r="C69" s="150"/>
      <c r="D69" s="149"/>
      <c r="E69" s="149"/>
      <c r="F69" s="149"/>
      <c r="G69" s="149"/>
      <c r="H69" s="149"/>
      <c r="I69" s="149"/>
      <c r="J69" s="149"/>
      <c r="K69" s="149"/>
      <c r="L69" s="129"/>
      <c r="M69" s="7"/>
      <c r="N69" s="39" t="str">
        <f t="shared" si="30"/>
        <v/>
      </c>
      <c r="O69" s="9"/>
      <c r="P69" s="7"/>
      <c r="Q69" s="39" t="str">
        <f t="shared" si="31"/>
        <v/>
      </c>
      <c r="R69" s="10"/>
      <c r="S69" s="7"/>
      <c r="T69" s="130" t="str">
        <f t="shared" si="32"/>
        <v/>
      </c>
      <c r="U69" s="139"/>
      <c r="V69" s="138"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72"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141" t="str">
        <f t="shared" si="33"/>
        <v/>
      </c>
      <c r="Y69" s="142"/>
      <c r="Z69" s="162" t="str">
        <f t="shared" si="34"/>
        <v/>
      </c>
      <c r="AA69" s="162" t="str">
        <f t="shared" si="35"/>
        <v/>
      </c>
      <c r="AB69" s="162" t="str">
        <f t="shared" si="36"/>
        <v/>
      </c>
      <c r="AC69" s="162" t="str">
        <f t="shared" si="37"/>
        <v/>
      </c>
      <c r="AD69" s="162" t="str">
        <f t="shared" si="38"/>
        <v/>
      </c>
      <c r="AE69" s="162" t="str">
        <f t="shared" si="39"/>
        <v/>
      </c>
      <c r="AF69" s="162" t="str">
        <f t="shared" si="40"/>
        <v/>
      </c>
      <c r="AG69" s="162" t="str">
        <f t="shared" si="41"/>
        <v/>
      </c>
      <c r="AH69" s="162" t="str">
        <f t="shared" si="42"/>
        <v/>
      </c>
      <c r="AI69" s="162" t="str">
        <f t="shared" si="43"/>
        <v/>
      </c>
      <c r="AJ69" s="42" t="str">
        <f t="shared" si="44"/>
        <v/>
      </c>
      <c r="AK69" s="18" t="str">
        <f t="shared" si="45"/>
        <v/>
      </c>
      <c r="AL69" s="39" t="str">
        <f t="shared" si="46"/>
        <v/>
      </c>
      <c r="AM69" s="43" t="str">
        <f t="shared" si="47"/>
        <v/>
      </c>
      <c r="AN69" s="18" t="str">
        <f t="shared" si="48"/>
        <v/>
      </c>
      <c r="AO69" s="39" t="str">
        <f t="shared" si="49"/>
        <v/>
      </c>
      <c r="AP69" s="44" t="str">
        <f t="shared" si="50"/>
        <v/>
      </c>
      <c r="AQ69" s="18" t="str">
        <f t="shared" si="51"/>
        <v/>
      </c>
      <c r="AR69" s="45" t="str">
        <f t="shared" si="52"/>
        <v/>
      </c>
      <c r="AS69" s="41" t="str">
        <f t="shared" si="53"/>
        <v/>
      </c>
      <c r="AT69" s="168"/>
      <c r="AU69" s="46" t="str">
        <f t="shared" si="54"/>
        <v/>
      </c>
      <c r="AV69" s="46" t="str">
        <f t="shared" si="55"/>
        <v/>
      </c>
      <c r="AW69" s="46" t="str">
        <f t="shared" si="56"/>
        <v/>
      </c>
      <c r="AX69" s="73"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73" t="str" cm="1">
        <f t="array" ref="AY69">IF($AA69="","",IF((IFERROR(_xlfn.IFS(TRIM(SUBSTITUTE($AS69,CHAR(160),""))="Devis 1", IFERROR(VALUE(TRIM(SUBSTITUTE(AK69,CHAR(160),""))),0),TRIM(SUBSTITUTE($AS69,CHAR(160),""))="Devis 2", IFERROR(VALUE(TRIM(SUBSTITUTE(AN69,CHAR(160),""))),0),TRIM(SUBSTITUTE($AS69,CHAR(160),""))="Devis 3", IFERROR(VALUE(TRIM(SUBSTITUTE(AQ69,CHAR(160),""))),0)),0) * IFERROR(VALUE(TRIM(SUBSTITUTE($AA69,CHAR(160),""))),0)) = 0,IF(AX69&lt;&gt;"",0,""),(IFERROR(_xlfn.IFS(TRIM(SUBSTITUTE($AS69,CHAR(160),""))="Devis 1", IFERROR(VALUE(TRIM(SUBSTITUTE(AK69,CHAR(160),""))),0),TRIM(SUBSTITUTE($AS69,CHAR(160),""))="Devis 2", IFERROR(VALUE(TRIM(SUBSTITUTE(AN69,CHAR(160),""))),0),TRIM(SUBSTITUTE($AS69,CHAR(160),""))="Devis 3", IFERROR(VALUE(TRIM(SUBSTITUTE(AQ69,CHAR(160),""))),0)),0) * IFERROR(VALUE(TRIM(SUBSTITUTE($AA69,CHAR(160),""))),0))))</f>
        <v/>
      </c>
      <c r="AZ69" s="73"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47"/>
      <c r="BB69" s="13"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71" t="str" cm="1">
        <f t="array" ref="BC69">IF(OR(AZ69="",X69="",AX69="",V69="",AY69="",W69=""),"",_xlfn.IFS((IFERROR(VALUE(TRIM(SUBSTITUTE(AZ69,CHAR(160),""))),0))&gt;(IFERROR(VALUE(TRIM(SUBSTITUTE(X69,CHAR(160),""))),0)),"KO : Le montant retenu TTC est supérieur au montant présenté TTC. Merci de revoir la ligne de dépense ou plafonner son montant.",(IFERROR(VALUE(TRIM(SUBSTITUTE(AX69,CHAR(160),""))),0))&gt;(IFERROR(VALUE(TRIM(SUBSTITUTE(V69,CHAR(160),""))),0)),"Attention : Le montant retenu HT est supérieur au montant HT présenté. Merci de revoir la ligne de dépense,plafonner son montant,ou justifier la reventillation HT/TVA.",(IFERROR(VALUE(TRIM(SUBSTITUTE(AY69,CHAR(160),""))),0))&gt;(IFERROR(VALUE(TRIM(SUBSTITUTE(W69,CHAR(160),""))),0)),"Attention : Le montant TVA retenu est supérieur au montant TVA présenté. Merci de revoir la ligne de dépense,plafonner son montant,ou justifier la reventillation HT/TVA.",(IFERROR(VALUE(TRIM(SUBSTITUTE(X69,CHAR(160),""))),0))=0,"",(IFERROR(VALUE(TRIM(SUBSTITUTE(AZ69,CHAR(160),""))),0))=(IFERROR(VALUE(TRIM(SUBSTITUTE(X69,CHAR(160),""))),0)),"OK",
OR((IFERROR(VALUE(TRIM(SUBSTITUTE(AZ69,CHAR(160),""))),0))=0,(IFERROR(VALUE(TRIM(SUBSTITUTE(AX69,CHAR(160),""))),0))=0),"Attention : montant présenté entièrement écarté",(IFERROR(VALUE(TRIM(SUBSTITUTE(AZ69,CHAR(160),""))),0))&lt;(IFERROR(VALUE(TRIM(SUBSTITUTE(X69,CHAR(160),""))),0)),"Attention : montant présenté partiellement écarté",TRUE,""))</f>
        <v/>
      </c>
      <c r="BD69" s="46" t="str">
        <f t="shared" si="57"/>
        <v/>
      </c>
      <c r="BE69" s="46" t="str">
        <f t="shared" si="58"/>
        <v/>
      </c>
      <c r="BF69" s="19" t="str">
        <f t="shared" si="59"/>
        <v/>
      </c>
    </row>
    <row r="70" spans="1:58" ht="15" customHeight="1">
      <c r="A70" s="69">
        <v>59</v>
      </c>
      <c r="B70" s="149"/>
      <c r="C70" s="150"/>
      <c r="D70" s="149"/>
      <c r="E70" s="149"/>
      <c r="F70" s="149"/>
      <c r="G70" s="149"/>
      <c r="H70" s="149"/>
      <c r="I70" s="149"/>
      <c r="J70" s="149"/>
      <c r="K70" s="149"/>
      <c r="L70" s="129"/>
      <c r="M70" s="7"/>
      <c r="N70" s="39" t="str">
        <f t="shared" si="30"/>
        <v/>
      </c>
      <c r="O70" s="9"/>
      <c r="P70" s="7"/>
      <c r="Q70" s="39" t="str">
        <f t="shared" si="31"/>
        <v/>
      </c>
      <c r="R70" s="10"/>
      <c r="S70" s="7"/>
      <c r="T70" s="130" t="str">
        <f t="shared" si="32"/>
        <v/>
      </c>
      <c r="U70" s="139"/>
      <c r="V70" s="138"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72"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141" t="str">
        <f t="shared" si="33"/>
        <v/>
      </c>
      <c r="Y70" s="142"/>
      <c r="Z70" s="162" t="str">
        <f t="shared" si="34"/>
        <v/>
      </c>
      <c r="AA70" s="162" t="str">
        <f t="shared" si="35"/>
        <v/>
      </c>
      <c r="AB70" s="162" t="str">
        <f t="shared" si="36"/>
        <v/>
      </c>
      <c r="AC70" s="162" t="str">
        <f t="shared" si="37"/>
        <v/>
      </c>
      <c r="AD70" s="162" t="str">
        <f t="shared" si="38"/>
        <v/>
      </c>
      <c r="AE70" s="162" t="str">
        <f t="shared" si="39"/>
        <v/>
      </c>
      <c r="AF70" s="162" t="str">
        <f t="shared" si="40"/>
        <v/>
      </c>
      <c r="AG70" s="162" t="str">
        <f t="shared" si="41"/>
        <v/>
      </c>
      <c r="AH70" s="162" t="str">
        <f t="shared" si="42"/>
        <v/>
      </c>
      <c r="AI70" s="162" t="str">
        <f t="shared" si="43"/>
        <v/>
      </c>
      <c r="AJ70" s="42" t="str">
        <f t="shared" si="44"/>
        <v/>
      </c>
      <c r="AK70" s="18" t="str">
        <f t="shared" si="45"/>
        <v/>
      </c>
      <c r="AL70" s="39" t="str">
        <f t="shared" si="46"/>
        <v/>
      </c>
      <c r="AM70" s="43" t="str">
        <f t="shared" si="47"/>
        <v/>
      </c>
      <c r="AN70" s="18" t="str">
        <f t="shared" si="48"/>
        <v/>
      </c>
      <c r="AO70" s="39" t="str">
        <f t="shared" si="49"/>
        <v/>
      </c>
      <c r="AP70" s="44" t="str">
        <f t="shared" si="50"/>
        <v/>
      </c>
      <c r="AQ70" s="18" t="str">
        <f t="shared" si="51"/>
        <v/>
      </c>
      <c r="AR70" s="45" t="str">
        <f t="shared" si="52"/>
        <v/>
      </c>
      <c r="AS70" s="41" t="str">
        <f t="shared" si="53"/>
        <v/>
      </c>
      <c r="AT70" s="168"/>
      <c r="AU70" s="46" t="str">
        <f t="shared" si="54"/>
        <v/>
      </c>
      <c r="AV70" s="46" t="str">
        <f t="shared" si="55"/>
        <v/>
      </c>
      <c r="AW70" s="46" t="str">
        <f t="shared" si="56"/>
        <v/>
      </c>
      <c r="AX70" s="73"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73" t="str" cm="1">
        <f t="array" ref="AY70">IF($AA70="","",IF((IFERROR(_xlfn.IFS(TRIM(SUBSTITUTE($AS70,CHAR(160),""))="Devis 1", IFERROR(VALUE(TRIM(SUBSTITUTE(AK70,CHAR(160),""))),0),TRIM(SUBSTITUTE($AS70,CHAR(160),""))="Devis 2", IFERROR(VALUE(TRIM(SUBSTITUTE(AN70,CHAR(160),""))),0),TRIM(SUBSTITUTE($AS70,CHAR(160),""))="Devis 3", IFERROR(VALUE(TRIM(SUBSTITUTE(AQ70,CHAR(160),""))),0)),0) * IFERROR(VALUE(TRIM(SUBSTITUTE($AA70,CHAR(160),""))),0)) = 0,IF(AX70&lt;&gt;"",0,""),(IFERROR(_xlfn.IFS(TRIM(SUBSTITUTE($AS70,CHAR(160),""))="Devis 1", IFERROR(VALUE(TRIM(SUBSTITUTE(AK70,CHAR(160),""))),0),TRIM(SUBSTITUTE($AS70,CHAR(160),""))="Devis 2", IFERROR(VALUE(TRIM(SUBSTITUTE(AN70,CHAR(160),""))),0),TRIM(SUBSTITUTE($AS70,CHAR(160),""))="Devis 3", IFERROR(VALUE(TRIM(SUBSTITUTE(AQ70,CHAR(160),""))),0)),0) * IFERROR(VALUE(TRIM(SUBSTITUTE($AA70,CHAR(160),""))),0))))</f>
        <v/>
      </c>
      <c r="AZ70" s="73"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47"/>
      <c r="BB70" s="13"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71" t="str" cm="1">
        <f t="array" ref="BC70">IF(OR(AZ70="",X70="",AX70="",V70="",AY70="",W70=""),"",_xlfn.IFS((IFERROR(VALUE(TRIM(SUBSTITUTE(AZ70,CHAR(160),""))),0))&gt;(IFERROR(VALUE(TRIM(SUBSTITUTE(X70,CHAR(160),""))),0)),"KO : Le montant retenu TTC est supérieur au montant présenté TTC. Merci de revoir la ligne de dépense ou plafonner son montant.",(IFERROR(VALUE(TRIM(SUBSTITUTE(AX70,CHAR(160),""))),0))&gt;(IFERROR(VALUE(TRIM(SUBSTITUTE(V70,CHAR(160),""))),0)),"Attention : Le montant retenu HT est supérieur au montant HT présenté. Merci de revoir la ligne de dépense,plafonner son montant,ou justifier la reventillation HT/TVA.",(IFERROR(VALUE(TRIM(SUBSTITUTE(AY70,CHAR(160),""))),0))&gt;(IFERROR(VALUE(TRIM(SUBSTITUTE(W70,CHAR(160),""))),0)),"Attention : Le montant TVA retenu est supérieur au montant TVA présenté. Merci de revoir la ligne de dépense,plafonner son montant,ou justifier la reventillation HT/TVA.",(IFERROR(VALUE(TRIM(SUBSTITUTE(X70,CHAR(160),""))),0))=0,"",(IFERROR(VALUE(TRIM(SUBSTITUTE(AZ70,CHAR(160),""))),0))=(IFERROR(VALUE(TRIM(SUBSTITUTE(X70,CHAR(160),""))),0)),"OK",
OR((IFERROR(VALUE(TRIM(SUBSTITUTE(AZ70,CHAR(160),""))),0))=0,(IFERROR(VALUE(TRIM(SUBSTITUTE(AX70,CHAR(160),""))),0))=0),"Attention : montant présenté entièrement écarté",(IFERROR(VALUE(TRIM(SUBSTITUTE(AZ70,CHAR(160),""))),0))&lt;(IFERROR(VALUE(TRIM(SUBSTITUTE(X70,CHAR(160),""))),0)),"Attention : montant présenté partiellement écarté",TRUE,""))</f>
        <v/>
      </c>
      <c r="BD70" s="46" t="str">
        <f t="shared" si="57"/>
        <v/>
      </c>
      <c r="BE70" s="46" t="str">
        <f t="shared" si="58"/>
        <v/>
      </c>
      <c r="BF70" s="19" t="str">
        <f t="shared" si="59"/>
        <v/>
      </c>
    </row>
    <row r="71" spans="1:58" ht="15" customHeight="1">
      <c r="A71" s="69">
        <v>60</v>
      </c>
      <c r="B71" s="149"/>
      <c r="C71" s="150"/>
      <c r="D71" s="149"/>
      <c r="E71" s="149"/>
      <c r="F71" s="149"/>
      <c r="G71" s="149"/>
      <c r="H71" s="149"/>
      <c r="I71" s="149"/>
      <c r="J71" s="149"/>
      <c r="K71" s="149"/>
      <c r="L71" s="129"/>
      <c r="M71" s="7"/>
      <c r="N71" s="39" t="str">
        <f t="shared" si="30"/>
        <v/>
      </c>
      <c r="O71" s="9"/>
      <c r="P71" s="7"/>
      <c r="Q71" s="39" t="str">
        <f t="shared" si="31"/>
        <v/>
      </c>
      <c r="R71" s="10"/>
      <c r="S71" s="7"/>
      <c r="T71" s="130" t="str">
        <f t="shared" si="32"/>
        <v/>
      </c>
      <c r="U71" s="139"/>
      <c r="V71" s="138"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72"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141" t="str">
        <f t="shared" si="33"/>
        <v/>
      </c>
      <c r="Y71" s="142"/>
      <c r="Z71" s="162" t="str">
        <f t="shared" si="34"/>
        <v/>
      </c>
      <c r="AA71" s="162" t="str">
        <f t="shared" si="35"/>
        <v/>
      </c>
      <c r="AB71" s="162" t="str">
        <f t="shared" si="36"/>
        <v/>
      </c>
      <c r="AC71" s="162" t="str">
        <f t="shared" si="37"/>
        <v/>
      </c>
      <c r="AD71" s="162" t="str">
        <f t="shared" si="38"/>
        <v/>
      </c>
      <c r="AE71" s="162" t="str">
        <f t="shared" si="39"/>
        <v/>
      </c>
      <c r="AF71" s="162" t="str">
        <f t="shared" si="40"/>
        <v/>
      </c>
      <c r="AG71" s="162" t="str">
        <f t="shared" si="41"/>
        <v/>
      </c>
      <c r="AH71" s="162" t="str">
        <f t="shared" si="42"/>
        <v/>
      </c>
      <c r="AI71" s="162" t="str">
        <f t="shared" si="43"/>
        <v/>
      </c>
      <c r="AJ71" s="42" t="str">
        <f t="shared" si="44"/>
        <v/>
      </c>
      <c r="AK71" s="18" t="str">
        <f t="shared" si="45"/>
        <v/>
      </c>
      <c r="AL71" s="39" t="str">
        <f t="shared" si="46"/>
        <v/>
      </c>
      <c r="AM71" s="43" t="str">
        <f t="shared" si="47"/>
        <v/>
      </c>
      <c r="AN71" s="18" t="str">
        <f t="shared" si="48"/>
        <v/>
      </c>
      <c r="AO71" s="39" t="str">
        <f t="shared" si="49"/>
        <v/>
      </c>
      <c r="AP71" s="44" t="str">
        <f t="shared" si="50"/>
        <v/>
      </c>
      <c r="AQ71" s="18" t="str">
        <f t="shared" si="51"/>
        <v/>
      </c>
      <c r="AR71" s="45" t="str">
        <f t="shared" si="52"/>
        <v/>
      </c>
      <c r="AS71" s="41" t="str">
        <f t="shared" si="53"/>
        <v/>
      </c>
      <c r="AT71" s="168"/>
      <c r="AU71" s="46" t="str">
        <f t="shared" si="54"/>
        <v/>
      </c>
      <c r="AV71" s="46" t="str">
        <f t="shared" si="55"/>
        <v/>
      </c>
      <c r="AW71" s="46" t="str">
        <f t="shared" si="56"/>
        <v/>
      </c>
      <c r="AX71" s="73"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73" t="str" cm="1">
        <f t="array" ref="AY71">IF($AA71="","",IF((IFERROR(_xlfn.IFS(TRIM(SUBSTITUTE($AS71,CHAR(160),""))="Devis 1", IFERROR(VALUE(TRIM(SUBSTITUTE(AK71,CHAR(160),""))),0),TRIM(SUBSTITUTE($AS71,CHAR(160),""))="Devis 2", IFERROR(VALUE(TRIM(SUBSTITUTE(AN71,CHAR(160),""))),0),TRIM(SUBSTITUTE($AS71,CHAR(160),""))="Devis 3", IFERROR(VALUE(TRIM(SUBSTITUTE(AQ71,CHAR(160),""))),0)),0) * IFERROR(VALUE(TRIM(SUBSTITUTE($AA71,CHAR(160),""))),0)) = 0,IF(AX71&lt;&gt;"",0,""),(IFERROR(_xlfn.IFS(TRIM(SUBSTITUTE($AS71,CHAR(160),""))="Devis 1", IFERROR(VALUE(TRIM(SUBSTITUTE(AK71,CHAR(160),""))),0),TRIM(SUBSTITUTE($AS71,CHAR(160),""))="Devis 2", IFERROR(VALUE(TRIM(SUBSTITUTE(AN71,CHAR(160),""))),0),TRIM(SUBSTITUTE($AS71,CHAR(160),""))="Devis 3", IFERROR(VALUE(TRIM(SUBSTITUTE(AQ71,CHAR(160),""))),0)),0) * IFERROR(VALUE(TRIM(SUBSTITUTE($AA71,CHAR(160),""))),0))))</f>
        <v/>
      </c>
      <c r="AZ71" s="73"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47"/>
      <c r="BB71" s="13"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71" t="str" cm="1">
        <f t="array" ref="BC71">IF(OR(AZ71="",X71="",AX71="",V71="",AY71="",W71=""),"",_xlfn.IFS((IFERROR(VALUE(TRIM(SUBSTITUTE(AZ71,CHAR(160),""))),0))&gt;(IFERROR(VALUE(TRIM(SUBSTITUTE(X71,CHAR(160),""))),0)),"KO : Le montant retenu TTC est supérieur au montant présenté TTC. Merci de revoir la ligne de dépense ou plafonner son montant.",(IFERROR(VALUE(TRIM(SUBSTITUTE(AX71,CHAR(160),""))),0))&gt;(IFERROR(VALUE(TRIM(SUBSTITUTE(V71,CHAR(160),""))),0)),"Attention : Le montant retenu HT est supérieur au montant HT présenté. Merci de revoir la ligne de dépense,plafonner son montant,ou justifier la reventillation HT/TVA.",(IFERROR(VALUE(TRIM(SUBSTITUTE(AY71,CHAR(160),""))),0))&gt;(IFERROR(VALUE(TRIM(SUBSTITUTE(W71,CHAR(160),""))),0)),"Attention : Le montant TVA retenu est supérieur au montant TVA présenté. Merci de revoir la ligne de dépense,plafonner son montant,ou justifier la reventillation HT/TVA.",(IFERROR(VALUE(TRIM(SUBSTITUTE(X71,CHAR(160),""))),0))=0,"",(IFERROR(VALUE(TRIM(SUBSTITUTE(AZ71,CHAR(160),""))),0))=(IFERROR(VALUE(TRIM(SUBSTITUTE(X71,CHAR(160),""))),0)),"OK",
OR((IFERROR(VALUE(TRIM(SUBSTITUTE(AZ71,CHAR(160),""))),0))=0,(IFERROR(VALUE(TRIM(SUBSTITUTE(AX71,CHAR(160),""))),0))=0),"Attention : montant présenté entièrement écarté",(IFERROR(VALUE(TRIM(SUBSTITUTE(AZ71,CHAR(160),""))),0))&lt;(IFERROR(VALUE(TRIM(SUBSTITUTE(X71,CHAR(160),""))),0)),"Attention : montant présenté partiellement écarté",TRUE,""))</f>
        <v/>
      </c>
      <c r="BD71" s="46" t="str">
        <f t="shared" si="57"/>
        <v/>
      </c>
      <c r="BE71" s="46" t="str">
        <f t="shared" si="58"/>
        <v/>
      </c>
      <c r="BF71" s="19" t="str">
        <f t="shared" si="59"/>
        <v/>
      </c>
    </row>
    <row r="72" spans="1:58" ht="15" customHeight="1">
      <c r="A72" s="69">
        <v>61</v>
      </c>
      <c r="B72" s="149"/>
      <c r="C72" s="150"/>
      <c r="D72" s="149"/>
      <c r="E72" s="149"/>
      <c r="F72" s="149"/>
      <c r="G72" s="149"/>
      <c r="H72" s="149"/>
      <c r="I72" s="149"/>
      <c r="J72" s="149"/>
      <c r="K72" s="149"/>
      <c r="L72" s="129"/>
      <c r="M72" s="7"/>
      <c r="N72" s="39" t="str">
        <f t="shared" si="30"/>
        <v/>
      </c>
      <c r="O72" s="9"/>
      <c r="P72" s="7"/>
      <c r="Q72" s="39" t="str">
        <f t="shared" si="31"/>
        <v/>
      </c>
      <c r="R72" s="10"/>
      <c r="S72" s="7"/>
      <c r="T72" s="130" t="str">
        <f t="shared" si="32"/>
        <v/>
      </c>
      <c r="U72" s="139"/>
      <c r="V72" s="138"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72"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141" t="str">
        <f t="shared" si="33"/>
        <v/>
      </c>
      <c r="Y72" s="142"/>
      <c r="Z72" s="162" t="str">
        <f t="shared" si="34"/>
        <v/>
      </c>
      <c r="AA72" s="162" t="str">
        <f t="shared" si="35"/>
        <v/>
      </c>
      <c r="AB72" s="162" t="str">
        <f t="shared" si="36"/>
        <v/>
      </c>
      <c r="AC72" s="162" t="str">
        <f t="shared" si="37"/>
        <v/>
      </c>
      <c r="AD72" s="162" t="str">
        <f t="shared" si="38"/>
        <v/>
      </c>
      <c r="AE72" s="162" t="str">
        <f t="shared" si="39"/>
        <v/>
      </c>
      <c r="AF72" s="162" t="str">
        <f t="shared" si="40"/>
        <v/>
      </c>
      <c r="AG72" s="162" t="str">
        <f t="shared" si="41"/>
        <v/>
      </c>
      <c r="AH72" s="162" t="str">
        <f t="shared" si="42"/>
        <v/>
      </c>
      <c r="AI72" s="162" t="str">
        <f t="shared" si="43"/>
        <v/>
      </c>
      <c r="AJ72" s="42" t="str">
        <f t="shared" si="44"/>
        <v/>
      </c>
      <c r="AK72" s="18" t="str">
        <f t="shared" si="45"/>
        <v/>
      </c>
      <c r="AL72" s="39" t="str">
        <f t="shared" si="46"/>
        <v/>
      </c>
      <c r="AM72" s="43" t="str">
        <f t="shared" si="47"/>
        <v/>
      </c>
      <c r="AN72" s="18" t="str">
        <f t="shared" si="48"/>
        <v/>
      </c>
      <c r="AO72" s="39" t="str">
        <f t="shared" si="49"/>
        <v/>
      </c>
      <c r="AP72" s="44" t="str">
        <f t="shared" si="50"/>
        <v/>
      </c>
      <c r="AQ72" s="18" t="str">
        <f t="shared" si="51"/>
        <v/>
      </c>
      <c r="AR72" s="45" t="str">
        <f t="shared" si="52"/>
        <v/>
      </c>
      <c r="AS72" s="41" t="str">
        <f t="shared" si="53"/>
        <v/>
      </c>
      <c r="AT72" s="168"/>
      <c r="AU72" s="46" t="str">
        <f t="shared" si="54"/>
        <v/>
      </c>
      <c r="AV72" s="46" t="str">
        <f t="shared" si="55"/>
        <v/>
      </c>
      <c r="AW72" s="46" t="str">
        <f t="shared" si="56"/>
        <v/>
      </c>
      <c r="AX72" s="73"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73" t="str" cm="1">
        <f t="array" ref="AY72">IF($AA72="","",IF((IFERROR(_xlfn.IFS(TRIM(SUBSTITUTE($AS72,CHAR(160),""))="Devis 1", IFERROR(VALUE(TRIM(SUBSTITUTE(AK72,CHAR(160),""))),0),TRIM(SUBSTITUTE($AS72,CHAR(160),""))="Devis 2", IFERROR(VALUE(TRIM(SUBSTITUTE(AN72,CHAR(160),""))),0),TRIM(SUBSTITUTE($AS72,CHAR(160),""))="Devis 3", IFERROR(VALUE(TRIM(SUBSTITUTE(AQ72,CHAR(160),""))),0)),0) * IFERROR(VALUE(TRIM(SUBSTITUTE($AA72,CHAR(160),""))),0)) = 0,IF(AX72&lt;&gt;"",0,""),(IFERROR(_xlfn.IFS(TRIM(SUBSTITUTE($AS72,CHAR(160),""))="Devis 1", IFERROR(VALUE(TRIM(SUBSTITUTE(AK72,CHAR(160),""))),0),TRIM(SUBSTITUTE($AS72,CHAR(160),""))="Devis 2", IFERROR(VALUE(TRIM(SUBSTITUTE(AN72,CHAR(160),""))),0),TRIM(SUBSTITUTE($AS72,CHAR(160),""))="Devis 3", IFERROR(VALUE(TRIM(SUBSTITUTE(AQ72,CHAR(160),""))),0)),0) * IFERROR(VALUE(TRIM(SUBSTITUTE($AA72,CHAR(160),""))),0))))</f>
        <v/>
      </c>
      <c r="AZ72" s="73"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47"/>
      <c r="BB72" s="13"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71" t="str" cm="1">
        <f t="array" ref="BC72">IF(OR(AZ72="",X72="",AX72="",V72="",AY72="",W72=""),"",_xlfn.IFS((IFERROR(VALUE(TRIM(SUBSTITUTE(AZ72,CHAR(160),""))),0))&gt;(IFERROR(VALUE(TRIM(SUBSTITUTE(X72,CHAR(160),""))),0)),"KO : Le montant retenu TTC est supérieur au montant présenté TTC. Merci de revoir la ligne de dépense ou plafonner son montant.",(IFERROR(VALUE(TRIM(SUBSTITUTE(AX72,CHAR(160),""))),0))&gt;(IFERROR(VALUE(TRIM(SUBSTITUTE(V72,CHAR(160),""))),0)),"Attention : Le montant retenu HT est supérieur au montant HT présenté. Merci de revoir la ligne de dépense,plafonner son montant,ou justifier la reventillation HT/TVA.",(IFERROR(VALUE(TRIM(SUBSTITUTE(AY72,CHAR(160),""))),0))&gt;(IFERROR(VALUE(TRIM(SUBSTITUTE(W72,CHAR(160),""))),0)),"Attention : Le montant TVA retenu est supérieur au montant TVA présenté. Merci de revoir la ligne de dépense,plafonner son montant,ou justifier la reventillation HT/TVA.",(IFERROR(VALUE(TRIM(SUBSTITUTE(X72,CHAR(160),""))),0))=0,"",(IFERROR(VALUE(TRIM(SUBSTITUTE(AZ72,CHAR(160),""))),0))=(IFERROR(VALUE(TRIM(SUBSTITUTE(X72,CHAR(160),""))),0)),"OK",
OR((IFERROR(VALUE(TRIM(SUBSTITUTE(AZ72,CHAR(160),""))),0))=0,(IFERROR(VALUE(TRIM(SUBSTITUTE(AX72,CHAR(160),""))),0))=0),"Attention : montant présenté entièrement écarté",(IFERROR(VALUE(TRIM(SUBSTITUTE(AZ72,CHAR(160),""))),0))&lt;(IFERROR(VALUE(TRIM(SUBSTITUTE(X72,CHAR(160),""))),0)),"Attention : montant présenté partiellement écarté",TRUE,""))</f>
        <v/>
      </c>
      <c r="BD72" s="46" t="str">
        <f t="shared" si="57"/>
        <v/>
      </c>
      <c r="BE72" s="46" t="str">
        <f t="shared" si="58"/>
        <v/>
      </c>
      <c r="BF72" s="19" t="str">
        <f t="shared" si="59"/>
        <v/>
      </c>
    </row>
    <row r="73" spans="1:58" ht="15" customHeight="1">
      <c r="A73" s="69">
        <v>62</v>
      </c>
      <c r="B73" s="149"/>
      <c r="C73" s="150"/>
      <c r="D73" s="149"/>
      <c r="E73" s="149"/>
      <c r="F73" s="149"/>
      <c r="G73" s="149"/>
      <c r="H73" s="149"/>
      <c r="I73" s="149"/>
      <c r="J73" s="149"/>
      <c r="K73" s="149"/>
      <c r="L73" s="129"/>
      <c r="M73" s="7"/>
      <c r="N73" s="39" t="str">
        <f t="shared" si="30"/>
        <v/>
      </c>
      <c r="O73" s="9"/>
      <c r="P73" s="7"/>
      <c r="Q73" s="39" t="str">
        <f t="shared" si="31"/>
        <v/>
      </c>
      <c r="R73" s="10"/>
      <c r="S73" s="7"/>
      <c r="T73" s="130" t="str">
        <f t="shared" si="32"/>
        <v/>
      </c>
      <c r="U73" s="139"/>
      <c r="V73" s="138"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72"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141" t="str">
        <f t="shared" si="33"/>
        <v/>
      </c>
      <c r="Y73" s="142"/>
      <c r="Z73" s="162" t="str">
        <f t="shared" si="34"/>
        <v/>
      </c>
      <c r="AA73" s="162" t="str">
        <f t="shared" si="35"/>
        <v/>
      </c>
      <c r="AB73" s="162" t="str">
        <f t="shared" si="36"/>
        <v/>
      </c>
      <c r="AC73" s="162" t="str">
        <f t="shared" si="37"/>
        <v/>
      </c>
      <c r="AD73" s="162" t="str">
        <f t="shared" si="38"/>
        <v/>
      </c>
      <c r="AE73" s="162" t="str">
        <f t="shared" si="39"/>
        <v/>
      </c>
      <c r="AF73" s="162" t="str">
        <f t="shared" si="40"/>
        <v/>
      </c>
      <c r="AG73" s="162" t="str">
        <f t="shared" si="41"/>
        <v/>
      </c>
      <c r="AH73" s="162" t="str">
        <f t="shared" si="42"/>
        <v/>
      </c>
      <c r="AI73" s="162" t="str">
        <f t="shared" si="43"/>
        <v/>
      </c>
      <c r="AJ73" s="42" t="str">
        <f t="shared" si="44"/>
        <v/>
      </c>
      <c r="AK73" s="18" t="str">
        <f t="shared" si="45"/>
        <v/>
      </c>
      <c r="AL73" s="39" t="str">
        <f t="shared" si="46"/>
        <v/>
      </c>
      <c r="AM73" s="43" t="str">
        <f t="shared" si="47"/>
        <v/>
      </c>
      <c r="AN73" s="18" t="str">
        <f t="shared" si="48"/>
        <v/>
      </c>
      <c r="AO73" s="39" t="str">
        <f t="shared" si="49"/>
        <v/>
      </c>
      <c r="AP73" s="44" t="str">
        <f t="shared" si="50"/>
        <v/>
      </c>
      <c r="AQ73" s="18" t="str">
        <f t="shared" si="51"/>
        <v/>
      </c>
      <c r="AR73" s="45" t="str">
        <f t="shared" si="52"/>
        <v/>
      </c>
      <c r="AS73" s="41" t="str">
        <f t="shared" si="53"/>
        <v/>
      </c>
      <c r="AT73" s="168"/>
      <c r="AU73" s="46" t="str">
        <f t="shared" si="54"/>
        <v/>
      </c>
      <c r="AV73" s="46" t="str">
        <f t="shared" si="55"/>
        <v/>
      </c>
      <c r="AW73" s="46" t="str">
        <f t="shared" si="56"/>
        <v/>
      </c>
      <c r="AX73" s="73"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73" t="str" cm="1">
        <f t="array" ref="AY73">IF($AA73="","",IF((IFERROR(_xlfn.IFS(TRIM(SUBSTITUTE($AS73,CHAR(160),""))="Devis 1", IFERROR(VALUE(TRIM(SUBSTITUTE(AK73,CHAR(160),""))),0),TRIM(SUBSTITUTE($AS73,CHAR(160),""))="Devis 2", IFERROR(VALUE(TRIM(SUBSTITUTE(AN73,CHAR(160),""))),0),TRIM(SUBSTITUTE($AS73,CHAR(160),""))="Devis 3", IFERROR(VALUE(TRIM(SUBSTITUTE(AQ73,CHAR(160),""))),0)),0) * IFERROR(VALUE(TRIM(SUBSTITUTE($AA73,CHAR(160),""))),0)) = 0,IF(AX73&lt;&gt;"",0,""),(IFERROR(_xlfn.IFS(TRIM(SUBSTITUTE($AS73,CHAR(160),""))="Devis 1", IFERROR(VALUE(TRIM(SUBSTITUTE(AK73,CHAR(160),""))),0),TRIM(SUBSTITUTE($AS73,CHAR(160),""))="Devis 2", IFERROR(VALUE(TRIM(SUBSTITUTE(AN73,CHAR(160),""))),0),TRIM(SUBSTITUTE($AS73,CHAR(160),""))="Devis 3", IFERROR(VALUE(TRIM(SUBSTITUTE(AQ73,CHAR(160),""))),0)),0) * IFERROR(VALUE(TRIM(SUBSTITUTE($AA73,CHAR(160),""))),0))))</f>
        <v/>
      </c>
      <c r="AZ73" s="73"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47"/>
      <c r="BB73" s="13"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71" t="str" cm="1">
        <f t="array" ref="BC73">IF(OR(AZ73="",X73="",AX73="",V73="",AY73="",W73=""),"",_xlfn.IFS((IFERROR(VALUE(TRIM(SUBSTITUTE(AZ73,CHAR(160),""))),0))&gt;(IFERROR(VALUE(TRIM(SUBSTITUTE(X73,CHAR(160),""))),0)),"KO : Le montant retenu TTC est supérieur au montant présenté TTC. Merci de revoir la ligne de dépense ou plafonner son montant.",(IFERROR(VALUE(TRIM(SUBSTITUTE(AX73,CHAR(160),""))),0))&gt;(IFERROR(VALUE(TRIM(SUBSTITUTE(V73,CHAR(160),""))),0)),"Attention : Le montant retenu HT est supérieur au montant HT présenté. Merci de revoir la ligne de dépense,plafonner son montant,ou justifier la reventillation HT/TVA.",(IFERROR(VALUE(TRIM(SUBSTITUTE(AY73,CHAR(160),""))),0))&gt;(IFERROR(VALUE(TRIM(SUBSTITUTE(W73,CHAR(160),""))),0)),"Attention : Le montant TVA retenu est supérieur au montant TVA présenté. Merci de revoir la ligne de dépense,plafonner son montant,ou justifier la reventillation HT/TVA.",(IFERROR(VALUE(TRIM(SUBSTITUTE(X73,CHAR(160),""))),0))=0,"",(IFERROR(VALUE(TRIM(SUBSTITUTE(AZ73,CHAR(160),""))),0))=(IFERROR(VALUE(TRIM(SUBSTITUTE(X73,CHAR(160),""))),0)),"OK",
OR((IFERROR(VALUE(TRIM(SUBSTITUTE(AZ73,CHAR(160),""))),0))=0,(IFERROR(VALUE(TRIM(SUBSTITUTE(AX73,CHAR(160),""))),0))=0),"Attention : montant présenté entièrement écarté",(IFERROR(VALUE(TRIM(SUBSTITUTE(AZ73,CHAR(160),""))),0))&lt;(IFERROR(VALUE(TRIM(SUBSTITUTE(X73,CHAR(160),""))),0)),"Attention : montant présenté partiellement écarté",TRUE,""))</f>
        <v/>
      </c>
      <c r="BD73" s="46" t="str">
        <f t="shared" si="57"/>
        <v/>
      </c>
      <c r="BE73" s="46" t="str">
        <f t="shared" si="58"/>
        <v/>
      </c>
      <c r="BF73" s="19" t="str">
        <f t="shared" si="59"/>
        <v/>
      </c>
    </row>
    <row r="74" spans="1:58" ht="15" customHeight="1">
      <c r="A74" s="69">
        <v>63</v>
      </c>
      <c r="B74" s="149"/>
      <c r="C74" s="150"/>
      <c r="D74" s="149"/>
      <c r="E74" s="149"/>
      <c r="F74" s="149"/>
      <c r="G74" s="149"/>
      <c r="H74" s="149"/>
      <c r="I74" s="149"/>
      <c r="J74" s="149"/>
      <c r="K74" s="149"/>
      <c r="L74" s="129"/>
      <c r="M74" s="7"/>
      <c r="N74" s="39" t="str">
        <f t="shared" si="30"/>
        <v/>
      </c>
      <c r="O74" s="9"/>
      <c r="P74" s="7"/>
      <c r="Q74" s="39" t="str">
        <f t="shared" si="31"/>
        <v/>
      </c>
      <c r="R74" s="10"/>
      <c r="S74" s="7"/>
      <c r="T74" s="130" t="str">
        <f t="shared" si="32"/>
        <v/>
      </c>
      <c r="U74" s="139"/>
      <c r="V74" s="138"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72"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141" t="str">
        <f t="shared" si="33"/>
        <v/>
      </c>
      <c r="Y74" s="142"/>
      <c r="Z74" s="162" t="str">
        <f t="shared" si="34"/>
        <v/>
      </c>
      <c r="AA74" s="162" t="str">
        <f t="shared" si="35"/>
        <v/>
      </c>
      <c r="AB74" s="162" t="str">
        <f t="shared" si="36"/>
        <v/>
      </c>
      <c r="AC74" s="162" t="str">
        <f t="shared" si="37"/>
        <v/>
      </c>
      <c r="AD74" s="162" t="str">
        <f t="shared" si="38"/>
        <v/>
      </c>
      <c r="AE74" s="162" t="str">
        <f t="shared" si="39"/>
        <v/>
      </c>
      <c r="AF74" s="162" t="str">
        <f t="shared" si="40"/>
        <v/>
      </c>
      <c r="AG74" s="162" t="str">
        <f t="shared" si="41"/>
        <v/>
      </c>
      <c r="AH74" s="162" t="str">
        <f t="shared" si="42"/>
        <v/>
      </c>
      <c r="AI74" s="162" t="str">
        <f t="shared" si="43"/>
        <v/>
      </c>
      <c r="AJ74" s="42" t="str">
        <f t="shared" si="44"/>
        <v/>
      </c>
      <c r="AK74" s="18" t="str">
        <f t="shared" si="45"/>
        <v/>
      </c>
      <c r="AL74" s="39" t="str">
        <f t="shared" si="46"/>
        <v/>
      </c>
      <c r="AM74" s="43" t="str">
        <f t="shared" si="47"/>
        <v/>
      </c>
      <c r="AN74" s="18" t="str">
        <f t="shared" si="48"/>
        <v/>
      </c>
      <c r="AO74" s="39" t="str">
        <f t="shared" si="49"/>
        <v/>
      </c>
      <c r="AP74" s="44" t="str">
        <f t="shared" si="50"/>
        <v/>
      </c>
      <c r="AQ74" s="18" t="str">
        <f t="shared" si="51"/>
        <v/>
      </c>
      <c r="AR74" s="45" t="str">
        <f t="shared" si="52"/>
        <v/>
      </c>
      <c r="AS74" s="41" t="str">
        <f t="shared" si="53"/>
        <v/>
      </c>
      <c r="AT74" s="168"/>
      <c r="AU74" s="46" t="str">
        <f t="shared" si="54"/>
        <v/>
      </c>
      <c r="AV74" s="46" t="str">
        <f t="shared" si="55"/>
        <v/>
      </c>
      <c r="AW74" s="46" t="str">
        <f t="shared" si="56"/>
        <v/>
      </c>
      <c r="AX74" s="73"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73" t="str" cm="1">
        <f t="array" ref="AY74">IF($AA74="","",IF((IFERROR(_xlfn.IFS(TRIM(SUBSTITUTE($AS74,CHAR(160),""))="Devis 1", IFERROR(VALUE(TRIM(SUBSTITUTE(AK74,CHAR(160),""))),0),TRIM(SUBSTITUTE($AS74,CHAR(160),""))="Devis 2", IFERROR(VALUE(TRIM(SUBSTITUTE(AN74,CHAR(160),""))),0),TRIM(SUBSTITUTE($AS74,CHAR(160),""))="Devis 3", IFERROR(VALUE(TRIM(SUBSTITUTE(AQ74,CHAR(160),""))),0)),0) * IFERROR(VALUE(TRIM(SUBSTITUTE($AA74,CHAR(160),""))),0)) = 0,IF(AX74&lt;&gt;"",0,""),(IFERROR(_xlfn.IFS(TRIM(SUBSTITUTE($AS74,CHAR(160),""))="Devis 1", IFERROR(VALUE(TRIM(SUBSTITUTE(AK74,CHAR(160),""))),0),TRIM(SUBSTITUTE($AS74,CHAR(160),""))="Devis 2", IFERROR(VALUE(TRIM(SUBSTITUTE(AN74,CHAR(160),""))),0),TRIM(SUBSTITUTE($AS74,CHAR(160),""))="Devis 3", IFERROR(VALUE(TRIM(SUBSTITUTE(AQ74,CHAR(160),""))),0)),0) * IFERROR(VALUE(TRIM(SUBSTITUTE($AA74,CHAR(160),""))),0))))</f>
        <v/>
      </c>
      <c r="AZ74" s="73"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47"/>
      <c r="BB74" s="13"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71" t="str" cm="1">
        <f t="array" ref="BC74">IF(OR(AZ74="",X74="",AX74="",V74="",AY74="",W74=""),"",_xlfn.IFS((IFERROR(VALUE(TRIM(SUBSTITUTE(AZ74,CHAR(160),""))),0))&gt;(IFERROR(VALUE(TRIM(SUBSTITUTE(X74,CHAR(160),""))),0)),"KO : Le montant retenu TTC est supérieur au montant présenté TTC. Merci de revoir la ligne de dépense ou plafonner son montant.",(IFERROR(VALUE(TRIM(SUBSTITUTE(AX74,CHAR(160),""))),0))&gt;(IFERROR(VALUE(TRIM(SUBSTITUTE(V74,CHAR(160),""))),0)),"Attention : Le montant retenu HT est supérieur au montant HT présenté. Merci de revoir la ligne de dépense,plafonner son montant,ou justifier la reventillation HT/TVA.",(IFERROR(VALUE(TRIM(SUBSTITUTE(AY74,CHAR(160),""))),0))&gt;(IFERROR(VALUE(TRIM(SUBSTITUTE(W74,CHAR(160),""))),0)),"Attention : Le montant TVA retenu est supérieur au montant TVA présenté. Merci de revoir la ligne de dépense,plafonner son montant,ou justifier la reventillation HT/TVA.",(IFERROR(VALUE(TRIM(SUBSTITUTE(X74,CHAR(160),""))),0))=0,"",(IFERROR(VALUE(TRIM(SUBSTITUTE(AZ74,CHAR(160),""))),0))=(IFERROR(VALUE(TRIM(SUBSTITUTE(X74,CHAR(160),""))),0)),"OK",
OR((IFERROR(VALUE(TRIM(SUBSTITUTE(AZ74,CHAR(160),""))),0))=0,(IFERROR(VALUE(TRIM(SUBSTITUTE(AX74,CHAR(160),""))),0))=0),"Attention : montant présenté entièrement écarté",(IFERROR(VALUE(TRIM(SUBSTITUTE(AZ74,CHAR(160),""))),0))&lt;(IFERROR(VALUE(TRIM(SUBSTITUTE(X74,CHAR(160),""))),0)),"Attention : montant présenté partiellement écarté",TRUE,""))</f>
        <v/>
      </c>
      <c r="BD74" s="46" t="str">
        <f t="shared" si="57"/>
        <v/>
      </c>
      <c r="BE74" s="46" t="str">
        <f t="shared" si="58"/>
        <v/>
      </c>
      <c r="BF74" s="19" t="str">
        <f t="shared" si="59"/>
        <v/>
      </c>
    </row>
    <row r="75" spans="1:58" ht="15" customHeight="1">
      <c r="A75" s="69">
        <v>64</v>
      </c>
      <c r="B75" s="149"/>
      <c r="C75" s="150"/>
      <c r="D75" s="149"/>
      <c r="E75" s="149"/>
      <c r="F75" s="149"/>
      <c r="G75" s="149"/>
      <c r="H75" s="149"/>
      <c r="I75" s="149"/>
      <c r="J75" s="149"/>
      <c r="K75" s="149"/>
      <c r="L75" s="129"/>
      <c r="M75" s="7"/>
      <c r="N75" s="39" t="str">
        <f t="shared" ref="N75:N106" si="60">IF(OR(L75="", M75=""), "", IFERROR(VALUE(TRIM(SUBSTITUTE(L75,CHAR(160),""))),0) + IFERROR(VALUE(TRIM(SUBSTITUTE(M75,CHAR(160),""))),0))</f>
        <v/>
      </c>
      <c r="O75" s="9"/>
      <c r="P75" s="7"/>
      <c r="Q75" s="39" t="str">
        <f t="shared" ref="Q75:Q106" si="61">IF(OR(O75="", P75=""), "", IFERROR(VALUE(TRIM(SUBSTITUTE(O75,CHAR(160),""))),0) + IFERROR(VALUE(TRIM(SUBSTITUTE(P75,CHAR(160),""))),0))</f>
        <v/>
      </c>
      <c r="R75" s="10"/>
      <c r="S75" s="7"/>
      <c r="T75" s="130" t="str">
        <f t="shared" ref="T75:T106" si="62">IF(OR(R75="", S75=""), "", IFERROR(VALUE(TRIM(SUBSTITUTE(R75,CHAR(160),""))),0) + IFERROR(VALUE(TRIM(SUBSTITUTE(S75,CHAR(160),""))),0))</f>
        <v/>
      </c>
      <c r="U75" s="139"/>
      <c r="V75" s="138"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72"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141" t="str">
        <f t="shared" ref="X75:X106" si="63">IF(OR(V75="", W75=""), "", IFERROR(VALUE(TRIM(SUBSTITUTE(V75,CHAR(160),""))),0) + IFERROR(VALUE(TRIM(SUBSTITUTE(W75,CHAR(160),""))),0))</f>
        <v/>
      </c>
      <c r="Y75" s="142"/>
      <c r="Z75" s="162" t="str">
        <f t="shared" ref="Z75:Z111" si="64">IF(B75="","",B75)</f>
        <v/>
      </c>
      <c r="AA75" s="162" t="str">
        <f t="shared" ref="AA75:AA111" si="65">IF(C75="","",C75)</f>
        <v/>
      </c>
      <c r="AB75" s="162" t="str">
        <f t="shared" ref="AB75:AB111" si="66">IF(D75="","",D75)</f>
        <v/>
      </c>
      <c r="AC75" s="162" t="str">
        <f t="shared" ref="AC75:AC111" si="67">IF(E75="","",E75)</f>
        <v/>
      </c>
      <c r="AD75" s="162" t="str">
        <f t="shared" ref="AD75:AD111" si="68">IF(F75="","",F75)</f>
        <v/>
      </c>
      <c r="AE75" s="162" t="str">
        <f t="shared" ref="AE75:AE111" si="69">IF(G75="","",G75)</f>
        <v/>
      </c>
      <c r="AF75" s="162" t="str">
        <f t="shared" ref="AF75:AF111" si="70">IF(H75="","",H75)</f>
        <v/>
      </c>
      <c r="AG75" s="162" t="str">
        <f t="shared" ref="AG75:AG111" si="71">IF(I75="","",I75)</f>
        <v/>
      </c>
      <c r="AH75" s="162" t="str">
        <f t="shared" ref="AH75:AH111" si="72">IF(J75="","",J75)</f>
        <v/>
      </c>
      <c r="AI75" s="162" t="str">
        <f t="shared" ref="AI75:AI111" si="73">IF(K75="","",K75)</f>
        <v/>
      </c>
      <c r="AJ75" s="42" t="str">
        <f t="shared" ref="AJ75:AJ111" si="74">IF(L75="","",L75)</f>
        <v/>
      </c>
      <c r="AK75" s="18" t="str">
        <f t="shared" ref="AK75:AK111" si="75">IF(M75="","",M75)</f>
        <v/>
      </c>
      <c r="AL75" s="39" t="str">
        <f t="shared" ref="AL75:AL106" si="76">IF(OR(AJ75="", AK75=""), "", IFERROR(VALUE(TRIM(SUBSTITUTE(AJ75,CHAR(160),""))),0) + IFERROR(VALUE(TRIM(SUBSTITUTE(AK75,CHAR(160),""))),0))</f>
        <v/>
      </c>
      <c r="AM75" s="43" t="str">
        <f t="shared" ref="AM75:AM111" si="77">IF(O75="","",O75)</f>
        <v/>
      </c>
      <c r="AN75" s="18" t="str">
        <f t="shared" ref="AN75:AN111" si="78">IF(P75="","",P75)</f>
        <v/>
      </c>
      <c r="AO75" s="39" t="str">
        <f t="shared" ref="AO75:AO106" si="79">IF(OR(AM75="",AN75=""),"",IFERROR(VALUE(TRIM(SUBSTITUTE(AM75,CHAR(160),""))),0)+IFERROR(VALUE(TRIM(SUBSTITUTE(AN75,CHAR(160),""))),0))</f>
        <v/>
      </c>
      <c r="AP75" s="44" t="str">
        <f t="shared" ref="AP75:AP111" si="80">IF(R75="","",R75)</f>
        <v/>
      </c>
      <c r="AQ75" s="18" t="str">
        <f t="shared" ref="AQ75:AQ111" si="81">IF(S75="","",S75)</f>
        <v/>
      </c>
      <c r="AR75" s="45" t="str">
        <f t="shared" ref="AR75:AR106" si="82">IF(OR(AP75="",AQ75=""),"",IFERROR(VALUE(TRIM(SUBSTITUTE(AP75,CHAR(160),""))),0)+IFERROR(VALUE(TRIM(SUBSTITUTE(AQ75,CHAR(160),""))),0))</f>
        <v/>
      </c>
      <c r="AS75" s="41" t="str">
        <f t="shared" ref="AS75:AS111" si="83">IF(U75="","",U75)</f>
        <v/>
      </c>
      <c r="AT75" s="168"/>
      <c r="AU75" s="46" t="str">
        <f t="shared" ref="AU75:AU111" si="84">IF((1.15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0,"",(1.15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f>
        <v/>
      </c>
      <c r="AV75" s="46" t="str">
        <f t="shared" ref="AV75:AV106" si="85">IF(AU75="","",IF( AND(IFERROR(VALUE(TRIM(SUBSTITUTE(AK75,CHAR(160),""))),0)=0,IFERROR(VALUE(TRIM(SUBSTITUTE(AN75,CHAR(160),""))),0)=0,IFERROR(VALUE(TRIM(SUBSTITUTE(AQ75,CHAR(160),""))),0)=0),0,1.15*MIN(IF(IFERROR(VALUE(TRIM(SUBSTITUTE(AK75,CHAR(160),""))),0)=0, 1E+30, IFERROR(VALUE(TRIM(SUBSTITUTE(AK75,CHAR(160),""))),0)),IF(IFERROR(VALUE(TRIM(SUBSTITUTE(AN75,CHAR(160),""))),0)=0, 1E+30, IFERROR(VALUE(TRIM(SUBSTITUTE(AN75,CHAR(160),""))),0)),IF(IFERROR(VALUE(TRIM(SUBSTITUTE(AQ75,CHAR(160),""))),0)=0, 1E+30, IFERROR(VALUE(TRIM(SUBSTITUTE(AQ75,CHAR(160),""))),0))) *IFERROR(VALUE(TRIM(SUBSTITUTE(AA75,CHAR(160),""))),0)))</f>
        <v/>
      </c>
      <c r="AW75" s="46" t="str">
        <f t="shared" ref="AW75:AW106" si="86">IF(AU75="","",AU75+AV75)</f>
        <v/>
      </c>
      <c r="AX75" s="73"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73" t="str" cm="1">
        <f t="array" ref="AY75">IF($AA75="","",IF((IFERROR(_xlfn.IFS(TRIM(SUBSTITUTE($AS75,CHAR(160),""))="Devis 1", IFERROR(VALUE(TRIM(SUBSTITUTE(AK75,CHAR(160),""))),0),TRIM(SUBSTITUTE($AS75,CHAR(160),""))="Devis 2", IFERROR(VALUE(TRIM(SUBSTITUTE(AN75,CHAR(160),""))),0),TRIM(SUBSTITUTE($AS75,CHAR(160),""))="Devis 3", IFERROR(VALUE(TRIM(SUBSTITUTE(AQ75,CHAR(160),""))),0)),0) * IFERROR(VALUE(TRIM(SUBSTITUTE($AA75,CHAR(160),""))),0)) = 0,IF(AX75&lt;&gt;"",0,""),(IFERROR(_xlfn.IFS(TRIM(SUBSTITUTE($AS75,CHAR(160),""))="Devis 1", IFERROR(VALUE(TRIM(SUBSTITUTE(AK75,CHAR(160),""))),0),TRIM(SUBSTITUTE($AS75,CHAR(160),""))="Devis 2", IFERROR(VALUE(TRIM(SUBSTITUTE(AN75,CHAR(160),""))),0),TRIM(SUBSTITUTE($AS75,CHAR(160),""))="Devis 3", IFERROR(VALUE(TRIM(SUBSTITUTE(AQ75,CHAR(160),""))),0)),0) * IFERROR(VALUE(TRIM(SUBSTITUTE($AA75,CHAR(160),""))),0))))</f>
        <v/>
      </c>
      <c r="AZ75" s="73"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47"/>
      <c r="BB75" s="13"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71" t="str" cm="1">
        <f t="array" ref="BC75">IF(OR(AZ75="",X75="",AX75="",V75="",AY75="",W75=""),"",_xlfn.IFS((IFERROR(VALUE(TRIM(SUBSTITUTE(AZ75,CHAR(160),""))),0))&gt;(IFERROR(VALUE(TRIM(SUBSTITUTE(X75,CHAR(160),""))),0)),"KO : Le montant retenu TTC est supérieur au montant présenté TTC. Merci de revoir la ligne de dépense ou plafonner son montant.",(IFERROR(VALUE(TRIM(SUBSTITUTE(AX75,CHAR(160),""))),0))&gt;(IFERROR(VALUE(TRIM(SUBSTITUTE(V75,CHAR(160),""))),0)),"Attention : Le montant retenu HT est supérieur au montant HT présenté. Merci de revoir la ligne de dépense,plafonner son montant,ou justifier la reventillation HT/TVA.",(IFERROR(VALUE(TRIM(SUBSTITUTE(AY75,CHAR(160),""))),0))&gt;(IFERROR(VALUE(TRIM(SUBSTITUTE(W75,CHAR(160),""))),0)),"Attention : Le montant TVA retenu est supérieur au montant TVA présenté. Merci de revoir la ligne de dépense,plafonner son montant,ou justifier la reventillation HT/TVA.",(IFERROR(VALUE(TRIM(SUBSTITUTE(X75,CHAR(160),""))),0))=0,"",(IFERROR(VALUE(TRIM(SUBSTITUTE(AZ75,CHAR(160),""))),0))=(IFERROR(VALUE(TRIM(SUBSTITUTE(X75,CHAR(160),""))),0)),"OK",
OR((IFERROR(VALUE(TRIM(SUBSTITUTE(AZ75,CHAR(160),""))),0))=0,(IFERROR(VALUE(TRIM(SUBSTITUTE(AX75,CHAR(160),""))),0))=0),"Attention : montant présenté entièrement écarté",(IFERROR(VALUE(TRIM(SUBSTITUTE(AZ75,CHAR(160),""))),0))&lt;(IFERROR(VALUE(TRIM(SUBSTITUTE(X75,CHAR(160),""))),0)),"Attention : montant présenté partiellement écarté",TRUE,""))</f>
        <v/>
      </c>
      <c r="BD75" s="46" t="str">
        <f t="shared" ref="BD75:BD111" si="87">IF(OR(V75="",AX75=""),"",(IFERROR(VALUE(TRIM(SUBSTITUTE(V75,CHAR(160),""))),0))-(IFERROR(VALUE(TRIM(SUBSTITUTE(AX75,CHAR(160),""))),0)))</f>
        <v/>
      </c>
      <c r="BE75" s="46" t="str">
        <f t="shared" ref="BE75:BE111" si="88">IF(OR(W75="",AY75=""),"",(IFERROR(VALUE(TRIM(SUBSTITUTE(W75,CHAR(160),""))),0))-(IFERROR(VALUE(TRIM(SUBSTITUTE(AY75,CHAR(160),""))),0)))</f>
        <v/>
      </c>
      <c r="BF75" s="19" t="str">
        <f t="shared" ref="BF75:BF111" si="89">IF(OR(X75="",AZ75=""),"",(IFERROR(VALUE(TRIM(SUBSTITUTE(X75,CHAR(160),""))),0))-(IFERROR(VALUE(TRIM(SUBSTITUTE(AZ75,CHAR(160),""))),0)))</f>
        <v/>
      </c>
    </row>
    <row r="76" spans="1:58" ht="15" customHeight="1">
      <c r="A76" s="69">
        <v>65</v>
      </c>
      <c r="B76" s="149"/>
      <c r="C76" s="150"/>
      <c r="D76" s="149"/>
      <c r="E76" s="149"/>
      <c r="F76" s="149"/>
      <c r="G76" s="149"/>
      <c r="H76" s="149"/>
      <c r="I76" s="149"/>
      <c r="J76" s="149"/>
      <c r="K76" s="149"/>
      <c r="L76" s="129"/>
      <c r="M76" s="7"/>
      <c r="N76" s="39" t="str">
        <f t="shared" si="60"/>
        <v/>
      </c>
      <c r="O76" s="9"/>
      <c r="P76" s="7"/>
      <c r="Q76" s="39" t="str">
        <f t="shared" si="61"/>
        <v/>
      </c>
      <c r="R76" s="10"/>
      <c r="S76" s="7"/>
      <c r="T76" s="130" t="str">
        <f t="shared" si="62"/>
        <v/>
      </c>
      <c r="U76" s="139"/>
      <c r="V76" s="138"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72"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141" t="str">
        <f t="shared" si="63"/>
        <v/>
      </c>
      <c r="Y76" s="142"/>
      <c r="Z76" s="162" t="str">
        <f t="shared" si="64"/>
        <v/>
      </c>
      <c r="AA76" s="162" t="str">
        <f t="shared" si="65"/>
        <v/>
      </c>
      <c r="AB76" s="162" t="str">
        <f t="shared" si="66"/>
        <v/>
      </c>
      <c r="AC76" s="162" t="str">
        <f t="shared" si="67"/>
        <v/>
      </c>
      <c r="AD76" s="162" t="str">
        <f t="shared" si="68"/>
        <v/>
      </c>
      <c r="AE76" s="162" t="str">
        <f t="shared" si="69"/>
        <v/>
      </c>
      <c r="AF76" s="162" t="str">
        <f t="shared" si="70"/>
        <v/>
      </c>
      <c r="AG76" s="162" t="str">
        <f t="shared" si="71"/>
        <v/>
      </c>
      <c r="AH76" s="162" t="str">
        <f t="shared" si="72"/>
        <v/>
      </c>
      <c r="AI76" s="162" t="str">
        <f t="shared" si="73"/>
        <v/>
      </c>
      <c r="AJ76" s="42" t="str">
        <f t="shared" si="74"/>
        <v/>
      </c>
      <c r="AK76" s="18" t="str">
        <f t="shared" si="75"/>
        <v/>
      </c>
      <c r="AL76" s="39" t="str">
        <f t="shared" si="76"/>
        <v/>
      </c>
      <c r="AM76" s="43" t="str">
        <f t="shared" si="77"/>
        <v/>
      </c>
      <c r="AN76" s="18" t="str">
        <f t="shared" si="78"/>
        <v/>
      </c>
      <c r="AO76" s="39" t="str">
        <f t="shared" si="79"/>
        <v/>
      </c>
      <c r="AP76" s="44" t="str">
        <f t="shared" si="80"/>
        <v/>
      </c>
      <c r="AQ76" s="18" t="str">
        <f t="shared" si="81"/>
        <v/>
      </c>
      <c r="AR76" s="45" t="str">
        <f t="shared" si="82"/>
        <v/>
      </c>
      <c r="AS76" s="41" t="str">
        <f t="shared" si="83"/>
        <v/>
      </c>
      <c r="AT76" s="168"/>
      <c r="AU76" s="46" t="str">
        <f t="shared" si="84"/>
        <v/>
      </c>
      <c r="AV76" s="46" t="str">
        <f t="shared" si="85"/>
        <v/>
      </c>
      <c r="AW76" s="46" t="str">
        <f t="shared" si="86"/>
        <v/>
      </c>
      <c r="AX76" s="73"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73" t="str" cm="1">
        <f t="array" ref="AY76">IF($AA76="","",IF((IFERROR(_xlfn.IFS(TRIM(SUBSTITUTE($AS76,CHAR(160),""))="Devis 1", IFERROR(VALUE(TRIM(SUBSTITUTE(AK76,CHAR(160),""))),0),TRIM(SUBSTITUTE($AS76,CHAR(160),""))="Devis 2", IFERROR(VALUE(TRIM(SUBSTITUTE(AN76,CHAR(160),""))),0),TRIM(SUBSTITUTE($AS76,CHAR(160),""))="Devis 3", IFERROR(VALUE(TRIM(SUBSTITUTE(AQ76,CHAR(160),""))),0)),0) * IFERROR(VALUE(TRIM(SUBSTITUTE($AA76,CHAR(160),""))),0)) = 0,IF(AX76&lt;&gt;"",0,""),(IFERROR(_xlfn.IFS(TRIM(SUBSTITUTE($AS76,CHAR(160),""))="Devis 1", IFERROR(VALUE(TRIM(SUBSTITUTE(AK76,CHAR(160),""))),0),TRIM(SUBSTITUTE($AS76,CHAR(160),""))="Devis 2", IFERROR(VALUE(TRIM(SUBSTITUTE(AN76,CHAR(160),""))),0),TRIM(SUBSTITUTE($AS76,CHAR(160),""))="Devis 3", IFERROR(VALUE(TRIM(SUBSTITUTE(AQ76,CHAR(160),""))),0)),0) * IFERROR(VALUE(TRIM(SUBSTITUTE($AA76,CHAR(160),""))),0))))</f>
        <v/>
      </c>
      <c r="AZ76" s="73"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47"/>
      <c r="BB76" s="13"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71" t="str" cm="1">
        <f t="array" ref="BC76">IF(OR(AZ76="",X76="",AX76="",V76="",AY76="",W76=""),"",_xlfn.IFS((IFERROR(VALUE(TRIM(SUBSTITUTE(AZ76,CHAR(160),""))),0))&gt;(IFERROR(VALUE(TRIM(SUBSTITUTE(X76,CHAR(160),""))),0)),"KO : Le montant retenu TTC est supérieur au montant présenté TTC. Merci de revoir la ligne de dépense ou plafonner son montant.",(IFERROR(VALUE(TRIM(SUBSTITUTE(AX76,CHAR(160),""))),0))&gt;(IFERROR(VALUE(TRIM(SUBSTITUTE(V76,CHAR(160),""))),0)),"Attention : Le montant retenu HT est supérieur au montant HT présenté. Merci de revoir la ligne de dépense,plafonner son montant,ou justifier la reventillation HT/TVA.",(IFERROR(VALUE(TRIM(SUBSTITUTE(AY76,CHAR(160),""))),0))&gt;(IFERROR(VALUE(TRIM(SUBSTITUTE(W76,CHAR(160),""))),0)),"Attention : Le montant TVA retenu est supérieur au montant TVA présenté. Merci de revoir la ligne de dépense,plafonner son montant,ou justifier la reventillation HT/TVA.",(IFERROR(VALUE(TRIM(SUBSTITUTE(X76,CHAR(160),""))),0))=0,"",(IFERROR(VALUE(TRIM(SUBSTITUTE(AZ76,CHAR(160),""))),0))=(IFERROR(VALUE(TRIM(SUBSTITUTE(X76,CHAR(160),""))),0)),"OK",
OR((IFERROR(VALUE(TRIM(SUBSTITUTE(AZ76,CHAR(160),""))),0))=0,(IFERROR(VALUE(TRIM(SUBSTITUTE(AX76,CHAR(160),""))),0))=0),"Attention : montant présenté entièrement écarté",(IFERROR(VALUE(TRIM(SUBSTITUTE(AZ76,CHAR(160),""))),0))&lt;(IFERROR(VALUE(TRIM(SUBSTITUTE(X76,CHAR(160),""))),0)),"Attention : montant présenté partiellement écarté",TRUE,""))</f>
        <v/>
      </c>
      <c r="BD76" s="46" t="str">
        <f t="shared" si="87"/>
        <v/>
      </c>
      <c r="BE76" s="46" t="str">
        <f t="shared" si="88"/>
        <v/>
      </c>
      <c r="BF76" s="19" t="str">
        <f t="shared" si="89"/>
        <v/>
      </c>
    </row>
    <row r="77" spans="1:58" ht="15" customHeight="1">
      <c r="A77" s="69">
        <v>66</v>
      </c>
      <c r="B77" s="149"/>
      <c r="C77" s="150"/>
      <c r="D77" s="149"/>
      <c r="E77" s="149"/>
      <c r="F77" s="149"/>
      <c r="G77" s="149"/>
      <c r="H77" s="149"/>
      <c r="I77" s="149"/>
      <c r="J77" s="149"/>
      <c r="K77" s="149"/>
      <c r="L77" s="129"/>
      <c r="M77" s="7"/>
      <c r="N77" s="39" t="str">
        <f t="shared" si="60"/>
        <v/>
      </c>
      <c r="O77" s="9"/>
      <c r="P77" s="7"/>
      <c r="Q77" s="39" t="str">
        <f t="shared" si="61"/>
        <v/>
      </c>
      <c r="R77" s="10"/>
      <c r="S77" s="7"/>
      <c r="T77" s="130" t="str">
        <f t="shared" si="62"/>
        <v/>
      </c>
      <c r="U77" s="139"/>
      <c r="V77" s="138"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72"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141" t="str">
        <f t="shared" si="63"/>
        <v/>
      </c>
      <c r="Y77" s="142"/>
      <c r="Z77" s="162" t="str">
        <f t="shared" si="64"/>
        <v/>
      </c>
      <c r="AA77" s="162" t="str">
        <f t="shared" si="65"/>
        <v/>
      </c>
      <c r="AB77" s="162" t="str">
        <f t="shared" si="66"/>
        <v/>
      </c>
      <c r="AC77" s="162" t="str">
        <f t="shared" si="67"/>
        <v/>
      </c>
      <c r="AD77" s="162" t="str">
        <f t="shared" si="68"/>
        <v/>
      </c>
      <c r="AE77" s="162" t="str">
        <f t="shared" si="69"/>
        <v/>
      </c>
      <c r="AF77" s="162" t="str">
        <f t="shared" si="70"/>
        <v/>
      </c>
      <c r="AG77" s="162" t="str">
        <f t="shared" si="71"/>
        <v/>
      </c>
      <c r="AH77" s="162" t="str">
        <f t="shared" si="72"/>
        <v/>
      </c>
      <c r="AI77" s="162" t="str">
        <f t="shared" si="73"/>
        <v/>
      </c>
      <c r="AJ77" s="42" t="str">
        <f t="shared" si="74"/>
        <v/>
      </c>
      <c r="AK77" s="18" t="str">
        <f t="shared" si="75"/>
        <v/>
      </c>
      <c r="AL77" s="39" t="str">
        <f t="shared" si="76"/>
        <v/>
      </c>
      <c r="AM77" s="43" t="str">
        <f t="shared" si="77"/>
        <v/>
      </c>
      <c r="AN77" s="18" t="str">
        <f t="shared" si="78"/>
        <v/>
      </c>
      <c r="AO77" s="39" t="str">
        <f t="shared" si="79"/>
        <v/>
      </c>
      <c r="AP77" s="44" t="str">
        <f t="shared" si="80"/>
        <v/>
      </c>
      <c r="AQ77" s="18" t="str">
        <f t="shared" si="81"/>
        <v/>
      </c>
      <c r="AR77" s="45" t="str">
        <f t="shared" si="82"/>
        <v/>
      </c>
      <c r="AS77" s="41" t="str">
        <f t="shared" si="83"/>
        <v/>
      </c>
      <c r="AT77" s="168"/>
      <c r="AU77" s="46" t="str">
        <f t="shared" si="84"/>
        <v/>
      </c>
      <c r="AV77" s="46" t="str">
        <f t="shared" si="85"/>
        <v/>
      </c>
      <c r="AW77" s="46" t="str">
        <f t="shared" si="86"/>
        <v/>
      </c>
      <c r="AX77" s="73"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73" t="str" cm="1">
        <f t="array" ref="AY77">IF($AA77="","",IF((IFERROR(_xlfn.IFS(TRIM(SUBSTITUTE($AS77,CHAR(160),""))="Devis 1", IFERROR(VALUE(TRIM(SUBSTITUTE(AK77,CHAR(160),""))),0),TRIM(SUBSTITUTE($AS77,CHAR(160),""))="Devis 2", IFERROR(VALUE(TRIM(SUBSTITUTE(AN77,CHAR(160),""))),0),TRIM(SUBSTITUTE($AS77,CHAR(160),""))="Devis 3", IFERROR(VALUE(TRIM(SUBSTITUTE(AQ77,CHAR(160),""))),0)),0) * IFERROR(VALUE(TRIM(SUBSTITUTE($AA77,CHAR(160),""))),0)) = 0,IF(AX77&lt;&gt;"",0,""),(IFERROR(_xlfn.IFS(TRIM(SUBSTITUTE($AS77,CHAR(160),""))="Devis 1", IFERROR(VALUE(TRIM(SUBSTITUTE(AK77,CHAR(160),""))),0),TRIM(SUBSTITUTE($AS77,CHAR(160),""))="Devis 2", IFERROR(VALUE(TRIM(SUBSTITUTE(AN77,CHAR(160),""))),0),TRIM(SUBSTITUTE($AS77,CHAR(160),""))="Devis 3", IFERROR(VALUE(TRIM(SUBSTITUTE(AQ77,CHAR(160),""))),0)),0) * IFERROR(VALUE(TRIM(SUBSTITUTE($AA77,CHAR(160),""))),0))))</f>
        <v/>
      </c>
      <c r="AZ77" s="73"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47"/>
      <c r="BB77" s="13"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71" t="str" cm="1">
        <f t="array" ref="BC77">IF(OR(AZ77="",X77="",AX77="",V77="",AY77="",W77=""),"",_xlfn.IFS((IFERROR(VALUE(TRIM(SUBSTITUTE(AZ77,CHAR(160),""))),0))&gt;(IFERROR(VALUE(TRIM(SUBSTITUTE(X77,CHAR(160),""))),0)),"KO : Le montant retenu TTC est supérieur au montant présenté TTC. Merci de revoir la ligne de dépense ou plafonner son montant.",(IFERROR(VALUE(TRIM(SUBSTITUTE(AX77,CHAR(160),""))),0))&gt;(IFERROR(VALUE(TRIM(SUBSTITUTE(V77,CHAR(160),""))),0)),"Attention : Le montant retenu HT est supérieur au montant HT présenté. Merci de revoir la ligne de dépense,plafonner son montant,ou justifier la reventillation HT/TVA.",(IFERROR(VALUE(TRIM(SUBSTITUTE(AY77,CHAR(160),""))),0))&gt;(IFERROR(VALUE(TRIM(SUBSTITUTE(W77,CHAR(160),""))),0)),"Attention : Le montant TVA retenu est supérieur au montant TVA présenté. Merci de revoir la ligne de dépense,plafonner son montant,ou justifier la reventillation HT/TVA.",(IFERROR(VALUE(TRIM(SUBSTITUTE(X77,CHAR(160),""))),0))=0,"",(IFERROR(VALUE(TRIM(SUBSTITUTE(AZ77,CHAR(160),""))),0))=(IFERROR(VALUE(TRIM(SUBSTITUTE(X77,CHAR(160),""))),0)),"OK",
OR((IFERROR(VALUE(TRIM(SUBSTITUTE(AZ77,CHAR(160),""))),0))=0,(IFERROR(VALUE(TRIM(SUBSTITUTE(AX77,CHAR(160),""))),0))=0),"Attention : montant présenté entièrement écarté",(IFERROR(VALUE(TRIM(SUBSTITUTE(AZ77,CHAR(160),""))),0))&lt;(IFERROR(VALUE(TRIM(SUBSTITUTE(X77,CHAR(160),""))),0)),"Attention : montant présenté partiellement écarté",TRUE,""))</f>
        <v/>
      </c>
      <c r="BD77" s="46" t="str">
        <f t="shared" si="87"/>
        <v/>
      </c>
      <c r="BE77" s="46" t="str">
        <f t="shared" si="88"/>
        <v/>
      </c>
      <c r="BF77" s="19" t="str">
        <f t="shared" si="89"/>
        <v/>
      </c>
    </row>
    <row r="78" spans="1:58" ht="15" customHeight="1">
      <c r="A78" s="69">
        <v>67</v>
      </c>
      <c r="B78" s="149"/>
      <c r="C78" s="150"/>
      <c r="D78" s="149"/>
      <c r="E78" s="149"/>
      <c r="F78" s="149"/>
      <c r="G78" s="149"/>
      <c r="H78" s="149"/>
      <c r="I78" s="149"/>
      <c r="J78" s="149"/>
      <c r="K78" s="149"/>
      <c r="L78" s="129"/>
      <c r="M78" s="7"/>
      <c r="N78" s="39" t="str">
        <f t="shared" si="60"/>
        <v/>
      </c>
      <c r="O78" s="9"/>
      <c r="P78" s="7"/>
      <c r="Q78" s="39" t="str">
        <f t="shared" si="61"/>
        <v/>
      </c>
      <c r="R78" s="10"/>
      <c r="S78" s="7"/>
      <c r="T78" s="130" t="str">
        <f t="shared" si="62"/>
        <v/>
      </c>
      <c r="U78" s="139"/>
      <c r="V78" s="138"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72"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141" t="str">
        <f t="shared" si="63"/>
        <v/>
      </c>
      <c r="Y78" s="142"/>
      <c r="Z78" s="162" t="str">
        <f t="shared" si="64"/>
        <v/>
      </c>
      <c r="AA78" s="162" t="str">
        <f t="shared" si="65"/>
        <v/>
      </c>
      <c r="AB78" s="162" t="str">
        <f t="shared" si="66"/>
        <v/>
      </c>
      <c r="AC78" s="162" t="str">
        <f t="shared" si="67"/>
        <v/>
      </c>
      <c r="AD78" s="162" t="str">
        <f t="shared" si="68"/>
        <v/>
      </c>
      <c r="AE78" s="162" t="str">
        <f t="shared" si="69"/>
        <v/>
      </c>
      <c r="AF78" s="162" t="str">
        <f t="shared" si="70"/>
        <v/>
      </c>
      <c r="AG78" s="162" t="str">
        <f t="shared" si="71"/>
        <v/>
      </c>
      <c r="AH78" s="162" t="str">
        <f t="shared" si="72"/>
        <v/>
      </c>
      <c r="AI78" s="162" t="str">
        <f t="shared" si="73"/>
        <v/>
      </c>
      <c r="AJ78" s="42" t="str">
        <f t="shared" si="74"/>
        <v/>
      </c>
      <c r="AK78" s="18" t="str">
        <f t="shared" si="75"/>
        <v/>
      </c>
      <c r="AL78" s="39" t="str">
        <f t="shared" si="76"/>
        <v/>
      </c>
      <c r="AM78" s="43" t="str">
        <f t="shared" si="77"/>
        <v/>
      </c>
      <c r="AN78" s="18" t="str">
        <f t="shared" si="78"/>
        <v/>
      </c>
      <c r="AO78" s="39" t="str">
        <f t="shared" si="79"/>
        <v/>
      </c>
      <c r="AP78" s="44" t="str">
        <f t="shared" si="80"/>
        <v/>
      </c>
      <c r="AQ78" s="18" t="str">
        <f t="shared" si="81"/>
        <v/>
      </c>
      <c r="AR78" s="45" t="str">
        <f t="shared" si="82"/>
        <v/>
      </c>
      <c r="AS78" s="41" t="str">
        <f t="shared" si="83"/>
        <v/>
      </c>
      <c r="AT78" s="168"/>
      <c r="AU78" s="46" t="str">
        <f t="shared" si="84"/>
        <v/>
      </c>
      <c r="AV78" s="46" t="str">
        <f t="shared" si="85"/>
        <v/>
      </c>
      <c r="AW78" s="46" t="str">
        <f t="shared" si="86"/>
        <v/>
      </c>
      <c r="AX78" s="73"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73" t="str" cm="1">
        <f t="array" ref="AY78">IF($AA78="","",IF((IFERROR(_xlfn.IFS(TRIM(SUBSTITUTE($AS78,CHAR(160),""))="Devis 1", IFERROR(VALUE(TRIM(SUBSTITUTE(AK78,CHAR(160),""))),0),TRIM(SUBSTITUTE($AS78,CHAR(160),""))="Devis 2", IFERROR(VALUE(TRIM(SUBSTITUTE(AN78,CHAR(160),""))),0),TRIM(SUBSTITUTE($AS78,CHAR(160),""))="Devis 3", IFERROR(VALUE(TRIM(SUBSTITUTE(AQ78,CHAR(160),""))),0)),0) * IFERROR(VALUE(TRIM(SUBSTITUTE($AA78,CHAR(160),""))),0)) = 0,IF(AX78&lt;&gt;"",0,""),(IFERROR(_xlfn.IFS(TRIM(SUBSTITUTE($AS78,CHAR(160),""))="Devis 1", IFERROR(VALUE(TRIM(SUBSTITUTE(AK78,CHAR(160),""))),0),TRIM(SUBSTITUTE($AS78,CHAR(160),""))="Devis 2", IFERROR(VALUE(TRIM(SUBSTITUTE(AN78,CHAR(160),""))),0),TRIM(SUBSTITUTE($AS78,CHAR(160),""))="Devis 3", IFERROR(VALUE(TRIM(SUBSTITUTE(AQ78,CHAR(160),""))),0)),0) * IFERROR(VALUE(TRIM(SUBSTITUTE($AA78,CHAR(160),""))),0))))</f>
        <v/>
      </c>
      <c r="AZ78" s="73"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47"/>
      <c r="BB78" s="13"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71" t="str" cm="1">
        <f t="array" ref="BC78">IF(OR(AZ78="",X78="",AX78="",V78="",AY78="",W78=""),"",_xlfn.IFS((IFERROR(VALUE(TRIM(SUBSTITUTE(AZ78,CHAR(160),""))),0))&gt;(IFERROR(VALUE(TRIM(SUBSTITUTE(X78,CHAR(160),""))),0)),"KO : Le montant retenu TTC est supérieur au montant présenté TTC. Merci de revoir la ligne de dépense ou plafonner son montant.",(IFERROR(VALUE(TRIM(SUBSTITUTE(AX78,CHAR(160),""))),0))&gt;(IFERROR(VALUE(TRIM(SUBSTITUTE(V78,CHAR(160),""))),0)),"Attention : Le montant retenu HT est supérieur au montant HT présenté. Merci de revoir la ligne de dépense,plafonner son montant,ou justifier la reventillation HT/TVA.",(IFERROR(VALUE(TRIM(SUBSTITUTE(AY78,CHAR(160),""))),0))&gt;(IFERROR(VALUE(TRIM(SUBSTITUTE(W78,CHAR(160),""))),0)),"Attention : Le montant TVA retenu est supérieur au montant TVA présenté. Merci de revoir la ligne de dépense,plafonner son montant,ou justifier la reventillation HT/TVA.",(IFERROR(VALUE(TRIM(SUBSTITUTE(X78,CHAR(160),""))),0))=0,"",(IFERROR(VALUE(TRIM(SUBSTITUTE(AZ78,CHAR(160),""))),0))=(IFERROR(VALUE(TRIM(SUBSTITUTE(X78,CHAR(160),""))),0)),"OK",
OR((IFERROR(VALUE(TRIM(SUBSTITUTE(AZ78,CHAR(160),""))),0))=0,(IFERROR(VALUE(TRIM(SUBSTITUTE(AX78,CHAR(160),""))),0))=0),"Attention : montant présenté entièrement écarté",(IFERROR(VALUE(TRIM(SUBSTITUTE(AZ78,CHAR(160),""))),0))&lt;(IFERROR(VALUE(TRIM(SUBSTITUTE(X78,CHAR(160),""))),0)),"Attention : montant présenté partiellement écarté",TRUE,""))</f>
        <v/>
      </c>
      <c r="BD78" s="46" t="str">
        <f t="shared" si="87"/>
        <v/>
      </c>
      <c r="BE78" s="46" t="str">
        <f t="shared" si="88"/>
        <v/>
      </c>
      <c r="BF78" s="19" t="str">
        <f t="shared" si="89"/>
        <v/>
      </c>
    </row>
    <row r="79" spans="1:58" ht="15" customHeight="1">
      <c r="A79" s="69">
        <v>68</v>
      </c>
      <c r="B79" s="149"/>
      <c r="C79" s="150"/>
      <c r="D79" s="149"/>
      <c r="E79" s="149"/>
      <c r="F79" s="149"/>
      <c r="G79" s="149"/>
      <c r="H79" s="149"/>
      <c r="I79" s="149"/>
      <c r="J79" s="149"/>
      <c r="K79" s="149"/>
      <c r="L79" s="129"/>
      <c r="M79" s="7"/>
      <c r="N79" s="39" t="str">
        <f t="shared" si="60"/>
        <v/>
      </c>
      <c r="O79" s="9"/>
      <c r="P79" s="7"/>
      <c r="Q79" s="39" t="str">
        <f t="shared" si="61"/>
        <v/>
      </c>
      <c r="R79" s="10"/>
      <c r="S79" s="7"/>
      <c r="T79" s="130" t="str">
        <f t="shared" si="62"/>
        <v/>
      </c>
      <c r="U79" s="139"/>
      <c r="V79" s="138"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72"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141" t="str">
        <f t="shared" si="63"/>
        <v/>
      </c>
      <c r="Y79" s="142"/>
      <c r="Z79" s="162" t="str">
        <f t="shared" si="64"/>
        <v/>
      </c>
      <c r="AA79" s="162" t="str">
        <f t="shared" si="65"/>
        <v/>
      </c>
      <c r="AB79" s="162" t="str">
        <f t="shared" si="66"/>
        <v/>
      </c>
      <c r="AC79" s="162" t="str">
        <f t="shared" si="67"/>
        <v/>
      </c>
      <c r="AD79" s="162" t="str">
        <f t="shared" si="68"/>
        <v/>
      </c>
      <c r="AE79" s="162" t="str">
        <f t="shared" si="69"/>
        <v/>
      </c>
      <c r="AF79" s="162" t="str">
        <f t="shared" si="70"/>
        <v/>
      </c>
      <c r="AG79" s="162" t="str">
        <f t="shared" si="71"/>
        <v/>
      </c>
      <c r="AH79" s="162" t="str">
        <f t="shared" si="72"/>
        <v/>
      </c>
      <c r="AI79" s="162" t="str">
        <f t="shared" si="73"/>
        <v/>
      </c>
      <c r="AJ79" s="42" t="str">
        <f t="shared" si="74"/>
        <v/>
      </c>
      <c r="AK79" s="18" t="str">
        <f t="shared" si="75"/>
        <v/>
      </c>
      <c r="AL79" s="39" t="str">
        <f t="shared" si="76"/>
        <v/>
      </c>
      <c r="AM79" s="43" t="str">
        <f t="shared" si="77"/>
        <v/>
      </c>
      <c r="AN79" s="18" t="str">
        <f t="shared" si="78"/>
        <v/>
      </c>
      <c r="AO79" s="39" t="str">
        <f t="shared" si="79"/>
        <v/>
      </c>
      <c r="AP79" s="44" t="str">
        <f t="shared" si="80"/>
        <v/>
      </c>
      <c r="AQ79" s="18" t="str">
        <f t="shared" si="81"/>
        <v/>
      </c>
      <c r="AR79" s="45" t="str">
        <f t="shared" si="82"/>
        <v/>
      </c>
      <c r="AS79" s="41" t="str">
        <f t="shared" si="83"/>
        <v/>
      </c>
      <c r="AT79" s="168"/>
      <c r="AU79" s="46" t="str">
        <f t="shared" si="84"/>
        <v/>
      </c>
      <c r="AV79" s="46" t="str">
        <f t="shared" si="85"/>
        <v/>
      </c>
      <c r="AW79" s="46" t="str">
        <f t="shared" si="86"/>
        <v/>
      </c>
      <c r="AX79" s="73"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73" t="str" cm="1">
        <f t="array" ref="AY79">IF($AA79="","",IF((IFERROR(_xlfn.IFS(TRIM(SUBSTITUTE($AS79,CHAR(160),""))="Devis 1", IFERROR(VALUE(TRIM(SUBSTITUTE(AK79,CHAR(160),""))),0),TRIM(SUBSTITUTE($AS79,CHAR(160),""))="Devis 2", IFERROR(VALUE(TRIM(SUBSTITUTE(AN79,CHAR(160),""))),0),TRIM(SUBSTITUTE($AS79,CHAR(160),""))="Devis 3", IFERROR(VALUE(TRIM(SUBSTITUTE(AQ79,CHAR(160),""))),0)),0) * IFERROR(VALUE(TRIM(SUBSTITUTE($AA79,CHAR(160),""))),0)) = 0,IF(AX79&lt;&gt;"",0,""),(IFERROR(_xlfn.IFS(TRIM(SUBSTITUTE($AS79,CHAR(160),""))="Devis 1", IFERROR(VALUE(TRIM(SUBSTITUTE(AK79,CHAR(160),""))),0),TRIM(SUBSTITUTE($AS79,CHAR(160),""))="Devis 2", IFERROR(VALUE(TRIM(SUBSTITUTE(AN79,CHAR(160),""))),0),TRIM(SUBSTITUTE($AS79,CHAR(160),""))="Devis 3", IFERROR(VALUE(TRIM(SUBSTITUTE(AQ79,CHAR(160),""))),0)),0) * IFERROR(VALUE(TRIM(SUBSTITUTE($AA79,CHAR(160),""))),0))))</f>
        <v/>
      </c>
      <c r="AZ79" s="73"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47"/>
      <c r="BB79" s="13"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71" t="str" cm="1">
        <f t="array" ref="BC79">IF(OR(AZ79="",X79="",AX79="",V79="",AY79="",W79=""),"",_xlfn.IFS((IFERROR(VALUE(TRIM(SUBSTITUTE(AZ79,CHAR(160),""))),0))&gt;(IFERROR(VALUE(TRIM(SUBSTITUTE(X79,CHAR(160),""))),0)),"KO : Le montant retenu TTC est supérieur au montant présenté TTC. Merci de revoir la ligne de dépense ou plafonner son montant.",(IFERROR(VALUE(TRIM(SUBSTITUTE(AX79,CHAR(160),""))),0))&gt;(IFERROR(VALUE(TRIM(SUBSTITUTE(V79,CHAR(160),""))),0)),"Attention : Le montant retenu HT est supérieur au montant HT présenté. Merci de revoir la ligne de dépense,plafonner son montant,ou justifier la reventillation HT/TVA.",(IFERROR(VALUE(TRIM(SUBSTITUTE(AY79,CHAR(160),""))),0))&gt;(IFERROR(VALUE(TRIM(SUBSTITUTE(W79,CHAR(160),""))),0)),"Attention : Le montant TVA retenu est supérieur au montant TVA présenté. Merci de revoir la ligne de dépense,plafonner son montant,ou justifier la reventillation HT/TVA.",(IFERROR(VALUE(TRIM(SUBSTITUTE(X79,CHAR(160),""))),0))=0,"",(IFERROR(VALUE(TRIM(SUBSTITUTE(AZ79,CHAR(160),""))),0))=(IFERROR(VALUE(TRIM(SUBSTITUTE(X79,CHAR(160),""))),0)),"OK",
OR((IFERROR(VALUE(TRIM(SUBSTITUTE(AZ79,CHAR(160),""))),0))=0,(IFERROR(VALUE(TRIM(SUBSTITUTE(AX79,CHAR(160),""))),0))=0),"Attention : montant présenté entièrement écarté",(IFERROR(VALUE(TRIM(SUBSTITUTE(AZ79,CHAR(160),""))),0))&lt;(IFERROR(VALUE(TRIM(SUBSTITUTE(X79,CHAR(160),""))),0)),"Attention : montant présenté partiellement écarté",TRUE,""))</f>
        <v/>
      </c>
      <c r="BD79" s="46" t="str">
        <f t="shared" si="87"/>
        <v/>
      </c>
      <c r="BE79" s="46" t="str">
        <f t="shared" si="88"/>
        <v/>
      </c>
      <c r="BF79" s="19" t="str">
        <f t="shared" si="89"/>
        <v/>
      </c>
    </row>
    <row r="80" spans="1:58" ht="15" customHeight="1">
      <c r="A80" s="69">
        <v>69</v>
      </c>
      <c r="B80" s="149"/>
      <c r="C80" s="150"/>
      <c r="D80" s="149"/>
      <c r="E80" s="149"/>
      <c r="F80" s="149"/>
      <c r="G80" s="149"/>
      <c r="H80" s="149"/>
      <c r="I80" s="149"/>
      <c r="J80" s="149"/>
      <c r="K80" s="149"/>
      <c r="L80" s="129"/>
      <c r="M80" s="7"/>
      <c r="N80" s="39" t="str">
        <f t="shared" si="60"/>
        <v/>
      </c>
      <c r="O80" s="9"/>
      <c r="P80" s="7"/>
      <c r="Q80" s="39" t="str">
        <f t="shared" si="61"/>
        <v/>
      </c>
      <c r="R80" s="10"/>
      <c r="S80" s="7"/>
      <c r="T80" s="130" t="str">
        <f t="shared" si="62"/>
        <v/>
      </c>
      <c r="U80" s="139"/>
      <c r="V80" s="138"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72"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141" t="str">
        <f t="shared" si="63"/>
        <v/>
      </c>
      <c r="Y80" s="142"/>
      <c r="Z80" s="162" t="str">
        <f t="shared" si="64"/>
        <v/>
      </c>
      <c r="AA80" s="162" t="str">
        <f t="shared" si="65"/>
        <v/>
      </c>
      <c r="AB80" s="162" t="str">
        <f t="shared" si="66"/>
        <v/>
      </c>
      <c r="AC80" s="162" t="str">
        <f t="shared" si="67"/>
        <v/>
      </c>
      <c r="AD80" s="162" t="str">
        <f t="shared" si="68"/>
        <v/>
      </c>
      <c r="AE80" s="162" t="str">
        <f t="shared" si="69"/>
        <v/>
      </c>
      <c r="AF80" s="162" t="str">
        <f t="shared" si="70"/>
        <v/>
      </c>
      <c r="AG80" s="162" t="str">
        <f t="shared" si="71"/>
        <v/>
      </c>
      <c r="AH80" s="162" t="str">
        <f t="shared" si="72"/>
        <v/>
      </c>
      <c r="AI80" s="162" t="str">
        <f t="shared" si="73"/>
        <v/>
      </c>
      <c r="AJ80" s="42" t="str">
        <f t="shared" si="74"/>
        <v/>
      </c>
      <c r="AK80" s="18" t="str">
        <f t="shared" si="75"/>
        <v/>
      </c>
      <c r="AL80" s="39" t="str">
        <f t="shared" si="76"/>
        <v/>
      </c>
      <c r="AM80" s="43" t="str">
        <f t="shared" si="77"/>
        <v/>
      </c>
      <c r="AN80" s="18" t="str">
        <f t="shared" si="78"/>
        <v/>
      </c>
      <c r="AO80" s="39" t="str">
        <f t="shared" si="79"/>
        <v/>
      </c>
      <c r="AP80" s="44" t="str">
        <f t="shared" si="80"/>
        <v/>
      </c>
      <c r="AQ80" s="18" t="str">
        <f t="shared" si="81"/>
        <v/>
      </c>
      <c r="AR80" s="45" t="str">
        <f t="shared" si="82"/>
        <v/>
      </c>
      <c r="AS80" s="41" t="str">
        <f t="shared" si="83"/>
        <v/>
      </c>
      <c r="AT80" s="168"/>
      <c r="AU80" s="46" t="str">
        <f t="shared" si="84"/>
        <v/>
      </c>
      <c r="AV80" s="46" t="str">
        <f t="shared" si="85"/>
        <v/>
      </c>
      <c r="AW80" s="46" t="str">
        <f t="shared" si="86"/>
        <v/>
      </c>
      <c r="AX80" s="73"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73" t="str" cm="1">
        <f t="array" ref="AY80">IF($AA80="","",IF((IFERROR(_xlfn.IFS(TRIM(SUBSTITUTE($AS80,CHAR(160),""))="Devis 1", IFERROR(VALUE(TRIM(SUBSTITUTE(AK80,CHAR(160),""))),0),TRIM(SUBSTITUTE($AS80,CHAR(160),""))="Devis 2", IFERROR(VALUE(TRIM(SUBSTITUTE(AN80,CHAR(160),""))),0),TRIM(SUBSTITUTE($AS80,CHAR(160),""))="Devis 3", IFERROR(VALUE(TRIM(SUBSTITUTE(AQ80,CHAR(160),""))),0)),0) * IFERROR(VALUE(TRIM(SUBSTITUTE($AA80,CHAR(160),""))),0)) = 0,IF(AX80&lt;&gt;"",0,""),(IFERROR(_xlfn.IFS(TRIM(SUBSTITUTE($AS80,CHAR(160),""))="Devis 1", IFERROR(VALUE(TRIM(SUBSTITUTE(AK80,CHAR(160),""))),0),TRIM(SUBSTITUTE($AS80,CHAR(160),""))="Devis 2", IFERROR(VALUE(TRIM(SUBSTITUTE(AN80,CHAR(160),""))),0),TRIM(SUBSTITUTE($AS80,CHAR(160),""))="Devis 3", IFERROR(VALUE(TRIM(SUBSTITUTE(AQ80,CHAR(160),""))),0)),0) * IFERROR(VALUE(TRIM(SUBSTITUTE($AA80,CHAR(160),""))),0))))</f>
        <v/>
      </c>
      <c r="AZ80" s="73"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47"/>
      <c r="BB80" s="13"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71" t="str" cm="1">
        <f t="array" ref="BC80">IF(OR(AZ80="",X80="",AX80="",V80="",AY80="",W80=""),"",_xlfn.IFS((IFERROR(VALUE(TRIM(SUBSTITUTE(AZ80,CHAR(160),""))),0))&gt;(IFERROR(VALUE(TRIM(SUBSTITUTE(X80,CHAR(160),""))),0)),"KO : Le montant retenu TTC est supérieur au montant présenté TTC. Merci de revoir la ligne de dépense ou plafonner son montant.",(IFERROR(VALUE(TRIM(SUBSTITUTE(AX80,CHAR(160),""))),0))&gt;(IFERROR(VALUE(TRIM(SUBSTITUTE(V80,CHAR(160),""))),0)),"Attention : Le montant retenu HT est supérieur au montant HT présenté. Merci de revoir la ligne de dépense,plafonner son montant,ou justifier la reventillation HT/TVA.",(IFERROR(VALUE(TRIM(SUBSTITUTE(AY80,CHAR(160),""))),0))&gt;(IFERROR(VALUE(TRIM(SUBSTITUTE(W80,CHAR(160),""))),0)),"Attention : Le montant TVA retenu est supérieur au montant TVA présenté. Merci de revoir la ligne de dépense,plafonner son montant,ou justifier la reventillation HT/TVA.",(IFERROR(VALUE(TRIM(SUBSTITUTE(X80,CHAR(160),""))),0))=0,"",(IFERROR(VALUE(TRIM(SUBSTITUTE(AZ80,CHAR(160),""))),0))=(IFERROR(VALUE(TRIM(SUBSTITUTE(X80,CHAR(160),""))),0)),"OK",
OR((IFERROR(VALUE(TRIM(SUBSTITUTE(AZ80,CHAR(160),""))),0))=0,(IFERROR(VALUE(TRIM(SUBSTITUTE(AX80,CHAR(160),""))),0))=0),"Attention : montant présenté entièrement écarté",(IFERROR(VALUE(TRIM(SUBSTITUTE(AZ80,CHAR(160),""))),0))&lt;(IFERROR(VALUE(TRIM(SUBSTITUTE(X80,CHAR(160),""))),0)),"Attention : montant présenté partiellement écarté",TRUE,""))</f>
        <v/>
      </c>
      <c r="BD80" s="46" t="str">
        <f t="shared" si="87"/>
        <v/>
      </c>
      <c r="BE80" s="46" t="str">
        <f t="shared" si="88"/>
        <v/>
      </c>
      <c r="BF80" s="19" t="str">
        <f t="shared" si="89"/>
        <v/>
      </c>
    </row>
    <row r="81" spans="1:58" ht="15" customHeight="1">
      <c r="A81" s="69">
        <v>70</v>
      </c>
      <c r="B81" s="149"/>
      <c r="C81" s="150"/>
      <c r="D81" s="149"/>
      <c r="E81" s="149"/>
      <c r="F81" s="149"/>
      <c r="G81" s="149"/>
      <c r="H81" s="149"/>
      <c r="I81" s="149"/>
      <c r="J81" s="149"/>
      <c r="K81" s="149"/>
      <c r="L81" s="129"/>
      <c r="M81" s="7"/>
      <c r="N81" s="39" t="str">
        <f t="shared" si="60"/>
        <v/>
      </c>
      <c r="O81" s="9"/>
      <c r="P81" s="7"/>
      <c r="Q81" s="39" t="str">
        <f t="shared" si="61"/>
        <v/>
      </c>
      <c r="R81" s="10"/>
      <c r="S81" s="7"/>
      <c r="T81" s="130" t="str">
        <f t="shared" si="62"/>
        <v/>
      </c>
      <c r="U81" s="139"/>
      <c r="V81" s="138"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72"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141" t="str">
        <f t="shared" si="63"/>
        <v/>
      </c>
      <c r="Y81" s="142"/>
      <c r="Z81" s="162" t="str">
        <f t="shared" si="64"/>
        <v/>
      </c>
      <c r="AA81" s="162" t="str">
        <f t="shared" si="65"/>
        <v/>
      </c>
      <c r="AB81" s="162" t="str">
        <f t="shared" si="66"/>
        <v/>
      </c>
      <c r="AC81" s="162" t="str">
        <f t="shared" si="67"/>
        <v/>
      </c>
      <c r="AD81" s="162" t="str">
        <f t="shared" si="68"/>
        <v/>
      </c>
      <c r="AE81" s="162" t="str">
        <f t="shared" si="69"/>
        <v/>
      </c>
      <c r="AF81" s="162" t="str">
        <f t="shared" si="70"/>
        <v/>
      </c>
      <c r="AG81" s="162" t="str">
        <f t="shared" si="71"/>
        <v/>
      </c>
      <c r="AH81" s="162" t="str">
        <f t="shared" si="72"/>
        <v/>
      </c>
      <c r="AI81" s="162" t="str">
        <f t="shared" si="73"/>
        <v/>
      </c>
      <c r="AJ81" s="42" t="str">
        <f t="shared" si="74"/>
        <v/>
      </c>
      <c r="AK81" s="18" t="str">
        <f t="shared" si="75"/>
        <v/>
      </c>
      <c r="AL81" s="39" t="str">
        <f t="shared" si="76"/>
        <v/>
      </c>
      <c r="AM81" s="43" t="str">
        <f t="shared" si="77"/>
        <v/>
      </c>
      <c r="AN81" s="18" t="str">
        <f t="shared" si="78"/>
        <v/>
      </c>
      <c r="AO81" s="39" t="str">
        <f t="shared" si="79"/>
        <v/>
      </c>
      <c r="AP81" s="44" t="str">
        <f t="shared" si="80"/>
        <v/>
      </c>
      <c r="AQ81" s="18" t="str">
        <f t="shared" si="81"/>
        <v/>
      </c>
      <c r="AR81" s="45" t="str">
        <f t="shared" si="82"/>
        <v/>
      </c>
      <c r="AS81" s="41" t="str">
        <f t="shared" si="83"/>
        <v/>
      </c>
      <c r="AT81" s="168"/>
      <c r="AU81" s="46" t="str">
        <f t="shared" si="84"/>
        <v/>
      </c>
      <c r="AV81" s="46" t="str">
        <f t="shared" si="85"/>
        <v/>
      </c>
      <c r="AW81" s="46" t="str">
        <f t="shared" si="86"/>
        <v/>
      </c>
      <c r="AX81" s="73"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73" t="str" cm="1">
        <f t="array" ref="AY81">IF($AA81="","",IF((IFERROR(_xlfn.IFS(TRIM(SUBSTITUTE($AS81,CHAR(160),""))="Devis 1", IFERROR(VALUE(TRIM(SUBSTITUTE(AK81,CHAR(160),""))),0),TRIM(SUBSTITUTE($AS81,CHAR(160),""))="Devis 2", IFERROR(VALUE(TRIM(SUBSTITUTE(AN81,CHAR(160),""))),0),TRIM(SUBSTITUTE($AS81,CHAR(160),""))="Devis 3", IFERROR(VALUE(TRIM(SUBSTITUTE(AQ81,CHAR(160),""))),0)),0) * IFERROR(VALUE(TRIM(SUBSTITUTE($AA81,CHAR(160),""))),0)) = 0,IF(AX81&lt;&gt;"",0,""),(IFERROR(_xlfn.IFS(TRIM(SUBSTITUTE($AS81,CHAR(160),""))="Devis 1", IFERROR(VALUE(TRIM(SUBSTITUTE(AK81,CHAR(160),""))),0),TRIM(SUBSTITUTE($AS81,CHAR(160),""))="Devis 2", IFERROR(VALUE(TRIM(SUBSTITUTE(AN81,CHAR(160),""))),0),TRIM(SUBSTITUTE($AS81,CHAR(160),""))="Devis 3", IFERROR(VALUE(TRIM(SUBSTITUTE(AQ81,CHAR(160),""))),0)),0) * IFERROR(VALUE(TRIM(SUBSTITUTE($AA81,CHAR(160),""))),0))))</f>
        <v/>
      </c>
      <c r="AZ81" s="73"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47"/>
      <c r="BB81" s="13"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71" t="str" cm="1">
        <f t="array" ref="BC81">IF(OR(AZ81="",X81="",AX81="",V81="",AY81="",W81=""),"",_xlfn.IFS((IFERROR(VALUE(TRIM(SUBSTITUTE(AZ81,CHAR(160),""))),0))&gt;(IFERROR(VALUE(TRIM(SUBSTITUTE(X81,CHAR(160),""))),0)),"KO : Le montant retenu TTC est supérieur au montant présenté TTC. Merci de revoir la ligne de dépense ou plafonner son montant.",(IFERROR(VALUE(TRIM(SUBSTITUTE(AX81,CHAR(160),""))),0))&gt;(IFERROR(VALUE(TRIM(SUBSTITUTE(V81,CHAR(160),""))),0)),"Attention : Le montant retenu HT est supérieur au montant HT présenté. Merci de revoir la ligne de dépense,plafonner son montant,ou justifier la reventillation HT/TVA.",(IFERROR(VALUE(TRIM(SUBSTITUTE(AY81,CHAR(160),""))),0))&gt;(IFERROR(VALUE(TRIM(SUBSTITUTE(W81,CHAR(160),""))),0)),"Attention : Le montant TVA retenu est supérieur au montant TVA présenté. Merci de revoir la ligne de dépense,plafonner son montant,ou justifier la reventillation HT/TVA.",(IFERROR(VALUE(TRIM(SUBSTITUTE(X81,CHAR(160),""))),0))=0,"",(IFERROR(VALUE(TRIM(SUBSTITUTE(AZ81,CHAR(160),""))),0))=(IFERROR(VALUE(TRIM(SUBSTITUTE(X81,CHAR(160),""))),0)),"OK",
OR((IFERROR(VALUE(TRIM(SUBSTITUTE(AZ81,CHAR(160),""))),0))=0,(IFERROR(VALUE(TRIM(SUBSTITUTE(AX81,CHAR(160),""))),0))=0),"Attention : montant présenté entièrement écarté",(IFERROR(VALUE(TRIM(SUBSTITUTE(AZ81,CHAR(160),""))),0))&lt;(IFERROR(VALUE(TRIM(SUBSTITUTE(X81,CHAR(160),""))),0)),"Attention : montant présenté partiellement écarté",TRUE,""))</f>
        <v/>
      </c>
      <c r="BD81" s="46" t="str">
        <f t="shared" si="87"/>
        <v/>
      </c>
      <c r="BE81" s="46" t="str">
        <f t="shared" si="88"/>
        <v/>
      </c>
      <c r="BF81" s="19" t="str">
        <f t="shared" si="89"/>
        <v/>
      </c>
    </row>
    <row r="82" spans="1:58" ht="15" customHeight="1">
      <c r="A82" s="69">
        <v>71</v>
      </c>
      <c r="B82" s="149"/>
      <c r="C82" s="150"/>
      <c r="D82" s="149"/>
      <c r="E82" s="149"/>
      <c r="F82" s="149"/>
      <c r="G82" s="149"/>
      <c r="H82" s="149"/>
      <c r="I82" s="149"/>
      <c r="J82" s="149"/>
      <c r="K82" s="149"/>
      <c r="L82" s="129"/>
      <c r="M82" s="7"/>
      <c r="N82" s="39" t="str">
        <f t="shared" si="60"/>
        <v/>
      </c>
      <c r="O82" s="9"/>
      <c r="P82" s="7"/>
      <c r="Q82" s="39" t="str">
        <f t="shared" si="61"/>
        <v/>
      </c>
      <c r="R82" s="10"/>
      <c r="S82" s="7"/>
      <c r="T82" s="130" t="str">
        <f t="shared" si="62"/>
        <v/>
      </c>
      <c r="U82" s="139"/>
      <c r="V82" s="138"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72"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141" t="str">
        <f t="shared" si="63"/>
        <v/>
      </c>
      <c r="Y82" s="142"/>
      <c r="Z82" s="162" t="str">
        <f t="shared" si="64"/>
        <v/>
      </c>
      <c r="AA82" s="162" t="str">
        <f t="shared" si="65"/>
        <v/>
      </c>
      <c r="AB82" s="162" t="str">
        <f t="shared" si="66"/>
        <v/>
      </c>
      <c r="AC82" s="162" t="str">
        <f t="shared" si="67"/>
        <v/>
      </c>
      <c r="AD82" s="162" t="str">
        <f t="shared" si="68"/>
        <v/>
      </c>
      <c r="AE82" s="162" t="str">
        <f t="shared" si="69"/>
        <v/>
      </c>
      <c r="AF82" s="162" t="str">
        <f t="shared" si="70"/>
        <v/>
      </c>
      <c r="AG82" s="162" t="str">
        <f t="shared" si="71"/>
        <v/>
      </c>
      <c r="AH82" s="162" t="str">
        <f t="shared" si="72"/>
        <v/>
      </c>
      <c r="AI82" s="162" t="str">
        <f t="shared" si="73"/>
        <v/>
      </c>
      <c r="AJ82" s="42" t="str">
        <f t="shared" si="74"/>
        <v/>
      </c>
      <c r="AK82" s="18" t="str">
        <f t="shared" si="75"/>
        <v/>
      </c>
      <c r="AL82" s="39" t="str">
        <f t="shared" si="76"/>
        <v/>
      </c>
      <c r="AM82" s="43" t="str">
        <f t="shared" si="77"/>
        <v/>
      </c>
      <c r="AN82" s="18" t="str">
        <f t="shared" si="78"/>
        <v/>
      </c>
      <c r="AO82" s="39" t="str">
        <f t="shared" si="79"/>
        <v/>
      </c>
      <c r="AP82" s="44" t="str">
        <f t="shared" si="80"/>
        <v/>
      </c>
      <c r="AQ82" s="18" t="str">
        <f t="shared" si="81"/>
        <v/>
      </c>
      <c r="AR82" s="45" t="str">
        <f t="shared" si="82"/>
        <v/>
      </c>
      <c r="AS82" s="41" t="str">
        <f t="shared" si="83"/>
        <v/>
      </c>
      <c r="AT82" s="168"/>
      <c r="AU82" s="46" t="str">
        <f t="shared" si="84"/>
        <v/>
      </c>
      <c r="AV82" s="46" t="str">
        <f t="shared" si="85"/>
        <v/>
      </c>
      <c r="AW82" s="46" t="str">
        <f t="shared" si="86"/>
        <v/>
      </c>
      <c r="AX82" s="73"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73" t="str" cm="1">
        <f t="array" ref="AY82">IF($AA82="","",IF((IFERROR(_xlfn.IFS(TRIM(SUBSTITUTE($AS82,CHAR(160),""))="Devis 1", IFERROR(VALUE(TRIM(SUBSTITUTE(AK82,CHAR(160),""))),0),TRIM(SUBSTITUTE($AS82,CHAR(160),""))="Devis 2", IFERROR(VALUE(TRIM(SUBSTITUTE(AN82,CHAR(160),""))),0),TRIM(SUBSTITUTE($AS82,CHAR(160),""))="Devis 3", IFERROR(VALUE(TRIM(SUBSTITUTE(AQ82,CHAR(160),""))),0)),0) * IFERROR(VALUE(TRIM(SUBSTITUTE($AA82,CHAR(160),""))),0)) = 0,IF(AX82&lt;&gt;"",0,""),(IFERROR(_xlfn.IFS(TRIM(SUBSTITUTE($AS82,CHAR(160),""))="Devis 1", IFERROR(VALUE(TRIM(SUBSTITUTE(AK82,CHAR(160),""))),0),TRIM(SUBSTITUTE($AS82,CHAR(160),""))="Devis 2", IFERROR(VALUE(TRIM(SUBSTITUTE(AN82,CHAR(160),""))),0),TRIM(SUBSTITUTE($AS82,CHAR(160),""))="Devis 3", IFERROR(VALUE(TRIM(SUBSTITUTE(AQ82,CHAR(160),""))),0)),0) * IFERROR(VALUE(TRIM(SUBSTITUTE($AA82,CHAR(160),""))),0))))</f>
        <v/>
      </c>
      <c r="AZ82" s="73"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47"/>
      <c r="BB82" s="13"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71" t="str" cm="1">
        <f t="array" ref="BC82">IF(OR(AZ82="",X82="",AX82="",V82="",AY82="",W82=""),"",_xlfn.IFS((IFERROR(VALUE(TRIM(SUBSTITUTE(AZ82,CHAR(160),""))),0))&gt;(IFERROR(VALUE(TRIM(SUBSTITUTE(X82,CHAR(160),""))),0)),"KO : Le montant retenu TTC est supérieur au montant présenté TTC. Merci de revoir la ligne de dépense ou plafonner son montant.",(IFERROR(VALUE(TRIM(SUBSTITUTE(AX82,CHAR(160),""))),0))&gt;(IFERROR(VALUE(TRIM(SUBSTITUTE(V82,CHAR(160),""))),0)),"Attention : Le montant retenu HT est supérieur au montant HT présenté. Merci de revoir la ligne de dépense,plafonner son montant,ou justifier la reventillation HT/TVA.",(IFERROR(VALUE(TRIM(SUBSTITUTE(AY82,CHAR(160),""))),0))&gt;(IFERROR(VALUE(TRIM(SUBSTITUTE(W82,CHAR(160),""))),0)),"Attention : Le montant TVA retenu est supérieur au montant TVA présenté. Merci de revoir la ligne de dépense,plafonner son montant,ou justifier la reventillation HT/TVA.",(IFERROR(VALUE(TRIM(SUBSTITUTE(X82,CHAR(160),""))),0))=0,"",(IFERROR(VALUE(TRIM(SUBSTITUTE(AZ82,CHAR(160),""))),0))=(IFERROR(VALUE(TRIM(SUBSTITUTE(X82,CHAR(160),""))),0)),"OK",
OR((IFERROR(VALUE(TRIM(SUBSTITUTE(AZ82,CHAR(160),""))),0))=0,(IFERROR(VALUE(TRIM(SUBSTITUTE(AX82,CHAR(160),""))),0))=0),"Attention : montant présenté entièrement écarté",(IFERROR(VALUE(TRIM(SUBSTITUTE(AZ82,CHAR(160),""))),0))&lt;(IFERROR(VALUE(TRIM(SUBSTITUTE(X82,CHAR(160),""))),0)),"Attention : montant présenté partiellement écarté",TRUE,""))</f>
        <v/>
      </c>
      <c r="BD82" s="46" t="str">
        <f t="shared" si="87"/>
        <v/>
      </c>
      <c r="BE82" s="46" t="str">
        <f t="shared" si="88"/>
        <v/>
      </c>
      <c r="BF82" s="19" t="str">
        <f t="shared" si="89"/>
        <v/>
      </c>
    </row>
    <row r="83" spans="1:58" ht="15" customHeight="1">
      <c r="A83" s="69">
        <v>72</v>
      </c>
      <c r="B83" s="149"/>
      <c r="C83" s="150"/>
      <c r="D83" s="149"/>
      <c r="E83" s="149"/>
      <c r="F83" s="149"/>
      <c r="G83" s="149"/>
      <c r="H83" s="149"/>
      <c r="I83" s="149"/>
      <c r="J83" s="149"/>
      <c r="K83" s="149"/>
      <c r="L83" s="129"/>
      <c r="M83" s="7"/>
      <c r="N83" s="39" t="str">
        <f t="shared" si="60"/>
        <v/>
      </c>
      <c r="O83" s="9"/>
      <c r="P83" s="7"/>
      <c r="Q83" s="39" t="str">
        <f t="shared" si="61"/>
        <v/>
      </c>
      <c r="R83" s="10"/>
      <c r="S83" s="7"/>
      <c r="T83" s="130" t="str">
        <f t="shared" si="62"/>
        <v/>
      </c>
      <c r="U83" s="139"/>
      <c r="V83" s="138"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72"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141" t="str">
        <f t="shared" si="63"/>
        <v/>
      </c>
      <c r="Y83" s="142"/>
      <c r="Z83" s="162" t="str">
        <f t="shared" si="64"/>
        <v/>
      </c>
      <c r="AA83" s="162" t="str">
        <f t="shared" si="65"/>
        <v/>
      </c>
      <c r="AB83" s="162" t="str">
        <f t="shared" si="66"/>
        <v/>
      </c>
      <c r="AC83" s="162" t="str">
        <f t="shared" si="67"/>
        <v/>
      </c>
      <c r="AD83" s="162" t="str">
        <f t="shared" si="68"/>
        <v/>
      </c>
      <c r="AE83" s="162" t="str">
        <f t="shared" si="69"/>
        <v/>
      </c>
      <c r="AF83" s="162" t="str">
        <f t="shared" si="70"/>
        <v/>
      </c>
      <c r="AG83" s="162" t="str">
        <f t="shared" si="71"/>
        <v/>
      </c>
      <c r="AH83" s="162" t="str">
        <f t="shared" si="72"/>
        <v/>
      </c>
      <c r="AI83" s="162" t="str">
        <f t="shared" si="73"/>
        <v/>
      </c>
      <c r="AJ83" s="42" t="str">
        <f t="shared" si="74"/>
        <v/>
      </c>
      <c r="AK83" s="18" t="str">
        <f t="shared" si="75"/>
        <v/>
      </c>
      <c r="AL83" s="39" t="str">
        <f t="shared" si="76"/>
        <v/>
      </c>
      <c r="AM83" s="43" t="str">
        <f t="shared" si="77"/>
        <v/>
      </c>
      <c r="AN83" s="18" t="str">
        <f t="shared" si="78"/>
        <v/>
      </c>
      <c r="AO83" s="39" t="str">
        <f t="shared" si="79"/>
        <v/>
      </c>
      <c r="AP83" s="44" t="str">
        <f t="shared" si="80"/>
        <v/>
      </c>
      <c r="AQ83" s="18" t="str">
        <f t="shared" si="81"/>
        <v/>
      </c>
      <c r="AR83" s="45" t="str">
        <f t="shared" si="82"/>
        <v/>
      </c>
      <c r="AS83" s="41" t="str">
        <f t="shared" si="83"/>
        <v/>
      </c>
      <c r="AT83" s="168"/>
      <c r="AU83" s="46" t="str">
        <f t="shared" si="84"/>
        <v/>
      </c>
      <c r="AV83" s="46" t="str">
        <f t="shared" si="85"/>
        <v/>
      </c>
      <c r="AW83" s="46" t="str">
        <f t="shared" si="86"/>
        <v/>
      </c>
      <c r="AX83" s="73"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73" t="str" cm="1">
        <f t="array" ref="AY83">IF($AA83="","",IF((IFERROR(_xlfn.IFS(TRIM(SUBSTITUTE($AS83,CHAR(160),""))="Devis 1", IFERROR(VALUE(TRIM(SUBSTITUTE(AK83,CHAR(160),""))),0),TRIM(SUBSTITUTE($AS83,CHAR(160),""))="Devis 2", IFERROR(VALUE(TRIM(SUBSTITUTE(AN83,CHAR(160),""))),0),TRIM(SUBSTITUTE($AS83,CHAR(160),""))="Devis 3", IFERROR(VALUE(TRIM(SUBSTITUTE(AQ83,CHAR(160),""))),0)),0) * IFERROR(VALUE(TRIM(SUBSTITUTE($AA83,CHAR(160),""))),0)) = 0,IF(AX83&lt;&gt;"",0,""),(IFERROR(_xlfn.IFS(TRIM(SUBSTITUTE($AS83,CHAR(160),""))="Devis 1", IFERROR(VALUE(TRIM(SUBSTITUTE(AK83,CHAR(160),""))),0),TRIM(SUBSTITUTE($AS83,CHAR(160),""))="Devis 2", IFERROR(VALUE(TRIM(SUBSTITUTE(AN83,CHAR(160),""))),0),TRIM(SUBSTITUTE($AS83,CHAR(160),""))="Devis 3", IFERROR(VALUE(TRIM(SUBSTITUTE(AQ83,CHAR(160),""))),0)),0) * IFERROR(VALUE(TRIM(SUBSTITUTE($AA83,CHAR(160),""))),0))))</f>
        <v/>
      </c>
      <c r="AZ83" s="73"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47"/>
      <c r="BB83" s="13"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71" t="str" cm="1">
        <f t="array" ref="BC83">IF(OR(AZ83="",X83="",AX83="",V83="",AY83="",W83=""),"",_xlfn.IFS((IFERROR(VALUE(TRIM(SUBSTITUTE(AZ83,CHAR(160),""))),0))&gt;(IFERROR(VALUE(TRIM(SUBSTITUTE(X83,CHAR(160),""))),0)),"KO : Le montant retenu TTC est supérieur au montant présenté TTC. Merci de revoir la ligne de dépense ou plafonner son montant.",(IFERROR(VALUE(TRIM(SUBSTITUTE(AX83,CHAR(160),""))),0))&gt;(IFERROR(VALUE(TRIM(SUBSTITUTE(V83,CHAR(160),""))),0)),"Attention : Le montant retenu HT est supérieur au montant HT présenté. Merci de revoir la ligne de dépense,plafonner son montant,ou justifier la reventillation HT/TVA.",(IFERROR(VALUE(TRIM(SUBSTITUTE(AY83,CHAR(160),""))),0))&gt;(IFERROR(VALUE(TRIM(SUBSTITUTE(W83,CHAR(160),""))),0)),"Attention : Le montant TVA retenu est supérieur au montant TVA présenté. Merci de revoir la ligne de dépense,plafonner son montant,ou justifier la reventillation HT/TVA.",(IFERROR(VALUE(TRIM(SUBSTITUTE(X83,CHAR(160),""))),0))=0,"",(IFERROR(VALUE(TRIM(SUBSTITUTE(AZ83,CHAR(160),""))),0))=(IFERROR(VALUE(TRIM(SUBSTITUTE(X83,CHAR(160),""))),0)),"OK",
OR((IFERROR(VALUE(TRIM(SUBSTITUTE(AZ83,CHAR(160),""))),0))=0,(IFERROR(VALUE(TRIM(SUBSTITUTE(AX83,CHAR(160),""))),0))=0),"Attention : montant présenté entièrement écarté",(IFERROR(VALUE(TRIM(SUBSTITUTE(AZ83,CHAR(160),""))),0))&lt;(IFERROR(VALUE(TRIM(SUBSTITUTE(X83,CHAR(160),""))),0)),"Attention : montant présenté partiellement écarté",TRUE,""))</f>
        <v/>
      </c>
      <c r="BD83" s="46" t="str">
        <f t="shared" si="87"/>
        <v/>
      </c>
      <c r="BE83" s="46" t="str">
        <f t="shared" si="88"/>
        <v/>
      </c>
      <c r="BF83" s="19" t="str">
        <f t="shared" si="89"/>
        <v/>
      </c>
    </row>
    <row r="84" spans="1:58" ht="15" customHeight="1">
      <c r="A84" s="69">
        <v>73</v>
      </c>
      <c r="B84" s="149"/>
      <c r="C84" s="150"/>
      <c r="D84" s="149"/>
      <c r="E84" s="149"/>
      <c r="F84" s="149"/>
      <c r="G84" s="149"/>
      <c r="H84" s="149"/>
      <c r="I84" s="149"/>
      <c r="J84" s="149"/>
      <c r="K84" s="149"/>
      <c r="L84" s="129"/>
      <c r="M84" s="7"/>
      <c r="N84" s="39" t="str">
        <f t="shared" si="60"/>
        <v/>
      </c>
      <c r="O84" s="9"/>
      <c r="P84" s="7"/>
      <c r="Q84" s="39" t="str">
        <f t="shared" si="61"/>
        <v/>
      </c>
      <c r="R84" s="10"/>
      <c r="S84" s="7"/>
      <c r="T84" s="130" t="str">
        <f t="shared" si="62"/>
        <v/>
      </c>
      <c r="U84" s="139"/>
      <c r="V84" s="138"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72"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141" t="str">
        <f t="shared" si="63"/>
        <v/>
      </c>
      <c r="Y84" s="142"/>
      <c r="Z84" s="162" t="str">
        <f t="shared" si="64"/>
        <v/>
      </c>
      <c r="AA84" s="162" t="str">
        <f t="shared" si="65"/>
        <v/>
      </c>
      <c r="AB84" s="162" t="str">
        <f t="shared" si="66"/>
        <v/>
      </c>
      <c r="AC84" s="162" t="str">
        <f t="shared" si="67"/>
        <v/>
      </c>
      <c r="AD84" s="162" t="str">
        <f t="shared" si="68"/>
        <v/>
      </c>
      <c r="AE84" s="162" t="str">
        <f t="shared" si="69"/>
        <v/>
      </c>
      <c r="AF84" s="162" t="str">
        <f t="shared" si="70"/>
        <v/>
      </c>
      <c r="AG84" s="162" t="str">
        <f t="shared" si="71"/>
        <v/>
      </c>
      <c r="AH84" s="162" t="str">
        <f t="shared" si="72"/>
        <v/>
      </c>
      <c r="AI84" s="162" t="str">
        <f t="shared" si="73"/>
        <v/>
      </c>
      <c r="AJ84" s="42" t="str">
        <f t="shared" si="74"/>
        <v/>
      </c>
      <c r="AK84" s="18" t="str">
        <f t="shared" si="75"/>
        <v/>
      </c>
      <c r="AL84" s="39" t="str">
        <f t="shared" si="76"/>
        <v/>
      </c>
      <c r="AM84" s="43" t="str">
        <f t="shared" si="77"/>
        <v/>
      </c>
      <c r="AN84" s="18" t="str">
        <f t="shared" si="78"/>
        <v/>
      </c>
      <c r="AO84" s="39" t="str">
        <f t="shared" si="79"/>
        <v/>
      </c>
      <c r="AP84" s="44" t="str">
        <f t="shared" si="80"/>
        <v/>
      </c>
      <c r="AQ84" s="18" t="str">
        <f t="shared" si="81"/>
        <v/>
      </c>
      <c r="AR84" s="45" t="str">
        <f t="shared" si="82"/>
        <v/>
      </c>
      <c r="AS84" s="41" t="str">
        <f t="shared" si="83"/>
        <v/>
      </c>
      <c r="AT84" s="168"/>
      <c r="AU84" s="46" t="str">
        <f t="shared" si="84"/>
        <v/>
      </c>
      <c r="AV84" s="46" t="str">
        <f t="shared" si="85"/>
        <v/>
      </c>
      <c r="AW84" s="46" t="str">
        <f t="shared" si="86"/>
        <v/>
      </c>
      <c r="AX84" s="73"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73" t="str" cm="1">
        <f t="array" ref="AY84">IF($AA84="","",IF((IFERROR(_xlfn.IFS(TRIM(SUBSTITUTE($AS84,CHAR(160),""))="Devis 1", IFERROR(VALUE(TRIM(SUBSTITUTE(AK84,CHAR(160),""))),0),TRIM(SUBSTITUTE($AS84,CHAR(160),""))="Devis 2", IFERROR(VALUE(TRIM(SUBSTITUTE(AN84,CHAR(160),""))),0),TRIM(SUBSTITUTE($AS84,CHAR(160),""))="Devis 3", IFERROR(VALUE(TRIM(SUBSTITUTE(AQ84,CHAR(160),""))),0)),0) * IFERROR(VALUE(TRIM(SUBSTITUTE($AA84,CHAR(160),""))),0)) = 0,IF(AX84&lt;&gt;"",0,""),(IFERROR(_xlfn.IFS(TRIM(SUBSTITUTE($AS84,CHAR(160),""))="Devis 1", IFERROR(VALUE(TRIM(SUBSTITUTE(AK84,CHAR(160),""))),0),TRIM(SUBSTITUTE($AS84,CHAR(160),""))="Devis 2", IFERROR(VALUE(TRIM(SUBSTITUTE(AN84,CHAR(160),""))),0),TRIM(SUBSTITUTE($AS84,CHAR(160),""))="Devis 3", IFERROR(VALUE(TRIM(SUBSTITUTE(AQ84,CHAR(160),""))),0)),0) * IFERROR(VALUE(TRIM(SUBSTITUTE($AA84,CHAR(160),""))),0))))</f>
        <v/>
      </c>
      <c r="AZ84" s="73"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47"/>
      <c r="BB84" s="13"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71" t="str" cm="1">
        <f t="array" ref="BC84">IF(OR(AZ84="",X84="",AX84="",V84="",AY84="",W84=""),"",_xlfn.IFS((IFERROR(VALUE(TRIM(SUBSTITUTE(AZ84,CHAR(160),""))),0))&gt;(IFERROR(VALUE(TRIM(SUBSTITUTE(X84,CHAR(160),""))),0)),"KO : Le montant retenu TTC est supérieur au montant présenté TTC. Merci de revoir la ligne de dépense ou plafonner son montant.",(IFERROR(VALUE(TRIM(SUBSTITUTE(AX84,CHAR(160),""))),0))&gt;(IFERROR(VALUE(TRIM(SUBSTITUTE(V84,CHAR(160),""))),0)),"Attention : Le montant retenu HT est supérieur au montant HT présenté. Merci de revoir la ligne de dépense,plafonner son montant,ou justifier la reventillation HT/TVA.",(IFERROR(VALUE(TRIM(SUBSTITUTE(AY84,CHAR(160),""))),0))&gt;(IFERROR(VALUE(TRIM(SUBSTITUTE(W84,CHAR(160),""))),0)),"Attention : Le montant TVA retenu est supérieur au montant TVA présenté. Merci de revoir la ligne de dépense,plafonner son montant,ou justifier la reventillation HT/TVA.",(IFERROR(VALUE(TRIM(SUBSTITUTE(X84,CHAR(160),""))),0))=0,"",(IFERROR(VALUE(TRIM(SUBSTITUTE(AZ84,CHAR(160),""))),0))=(IFERROR(VALUE(TRIM(SUBSTITUTE(X84,CHAR(160),""))),0)),"OK",
OR((IFERROR(VALUE(TRIM(SUBSTITUTE(AZ84,CHAR(160),""))),0))=0,(IFERROR(VALUE(TRIM(SUBSTITUTE(AX84,CHAR(160),""))),0))=0),"Attention : montant présenté entièrement écarté",(IFERROR(VALUE(TRIM(SUBSTITUTE(AZ84,CHAR(160),""))),0))&lt;(IFERROR(VALUE(TRIM(SUBSTITUTE(X84,CHAR(160),""))),0)),"Attention : montant présenté partiellement écarté",TRUE,""))</f>
        <v/>
      </c>
      <c r="BD84" s="46" t="str">
        <f t="shared" si="87"/>
        <v/>
      </c>
      <c r="BE84" s="46" t="str">
        <f t="shared" si="88"/>
        <v/>
      </c>
      <c r="BF84" s="19" t="str">
        <f t="shared" si="89"/>
        <v/>
      </c>
    </row>
    <row r="85" spans="1:58" ht="15" customHeight="1">
      <c r="A85" s="69">
        <v>74</v>
      </c>
      <c r="B85" s="149"/>
      <c r="C85" s="150"/>
      <c r="D85" s="149"/>
      <c r="E85" s="149"/>
      <c r="F85" s="149"/>
      <c r="G85" s="149"/>
      <c r="H85" s="149"/>
      <c r="I85" s="149"/>
      <c r="J85" s="149"/>
      <c r="K85" s="149"/>
      <c r="L85" s="129"/>
      <c r="M85" s="7"/>
      <c r="N85" s="39" t="str">
        <f t="shared" si="60"/>
        <v/>
      </c>
      <c r="O85" s="9"/>
      <c r="P85" s="7"/>
      <c r="Q85" s="39" t="str">
        <f t="shared" si="61"/>
        <v/>
      </c>
      <c r="R85" s="10"/>
      <c r="S85" s="7"/>
      <c r="T85" s="130" t="str">
        <f t="shared" si="62"/>
        <v/>
      </c>
      <c r="U85" s="139"/>
      <c r="V85" s="138"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72"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141" t="str">
        <f t="shared" si="63"/>
        <v/>
      </c>
      <c r="Y85" s="142"/>
      <c r="Z85" s="162" t="str">
        <f t="shared" si="64"/>
        <v/>
      </c>
      <c r="AA85" s="162" t="str">
        <f t="shared" si="65"/>
        <v/>
      </c>
      <c r="AB85" s="162" t="str">
        <f t="shared" si="66"/>
        <v/>
      </c>
      <c r="AC85" s="162" t="str">
        <f t="shared" si="67"/>
        <v/>
      </c>
      <c r="AD85" s="162" t="str">
        <f t="shared" si="68"/>
        <v/>
      </c>
      <c r="AE85" s="162" t="str">
        <f t="shared" si="69"/>
        <v/>
      </c>
      <c r="AF85" s="162" t="str">
        <f t="shared" si="70"/>
        <v/>
      </c>
      <c r="AG85" s="162" t="str">
        <f t="shared" si="71"/>
        <v/>
      </c>
      <c r="AH85" s="162" t="str">
        <f t="shared" si="72"/>
        <v/>
      </c>
      <c r="AI85" s="162" t="str">
        <f t="shared" si="73"/>
        <v/>
      </c>
      <c r="AJ85" s="42" t="str">
        <f t="shared" si="74"/>
        <v/>
      </c>
      <c r="AK85" s="18" t="str">
        <f t="shared" si="75"/>
        <v/>
      </c>
      <c r="AL85" s="39" t="str">
        <f t="shared" si="76"/>
        <v/>
      </c>
      <c r="AM85" s="43" t="str">
        <f t="shared" si="77"/>
        <v/>
      </c>
      <c r="AN85" s="18" t="str">
        <f t="shared" si="78"/>
        <v/>
      </c>
      <c r="AO85" s="39" t="str">
        <f t="shared" si="79"/>
        <v/>
      </c>
      <c r="AP85" s="44" t="str">
        <f t="shared" si="80"/>
        <v/>
      </c>
      <c r="AQ85" s="18" t="str">
        <f t="shared" si="81"/>
        <v/>
      </c>
      <c r="AR85" s="45" t="str">
        <f t="shared" si="82"/>
        <v/>
      </c>
      <c r="AS85" s="41" t="str">
        <f t="shared" si="83"/>
        <v/>
      </c>
      <c r="AT85" s="168"/>
      <c r="AU85" s="46" t="str">
        <f t="shared" si="84"/>
        <v/>
      </c>
      <c r="AV85" s="46" t="str">
        <f t="shared" si="85"/>
        <v/>
      </c>
      <c r="AW85" s="46" t="str">
        <f t="shared" si="86"/>
        <v/>
      </c>
      <c r="AX85" s="73"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73" t="str" cm="1">
        <f t="array" ref="AY85">IF($AA85="","",IF((IFERROR(_xlfn.IFS(TRIM(SUBSTITUTE($AS85,CHAR(160),""))="Devis 1", IFERROR(VALUE(TRIM(SUBSTITUTE(AK85,CHAR(160),""))),0),TRIM(SUBSTITUTE($AS85,CHAR(160),""))="Devis 2", IFERROR(VALUE(TRIM(SUBSTITUTE(AN85,CHAR(160),""))),0),TRIM(SUBSTITUTE($AS85,CHAR(160),""))="Devis 3", IFERROR(VALUE(TRIM(SUBSTITUTE(AQ85,CHAR(160),""))),0)),0) * IFERROR(VALUE(TRIM(SUBSTITUTE($AA85,CHAR(160),""))),0)) = 0,IF(AX85&lt;&gt;"",0,""),(IFERROR(_xlfn.IFS(TRIM(SUBSTITUTE($AS85,CHAR(160),""))="Devis 1", IFERROR(VALUE(TRIM(SUBSTITUTE(AK85,CHAR(160),""))),0),TRIM(SUBSTITUTE($AS85,CHAR(160),""))="Devis 2", IFERROR(VALUE(TRIM(SUBSTITUTE(AN85,CHAR(160),""))),0),TRIM(SUBSTITUTE($AS85,CHAR(160),""))="Devis 3", IFERROR(VALUE(TRIM(SUBSTITUTE(AQ85,CHAR(160),""))),0)),0) * IFERROR(VALUE(TRIM(SUBSTITUTE($AA85,CHAR(160),""))),0))))</f>
        <v/>
      </c>
      <c r="AZ85" s="73"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47"/>
      <c r="BB85" s="13"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71" t="str" cm="1">
        <f t="array" ref="BC85">IF(OR(AZ85="",X85="",AX85="",V85="",AY85="",W85=""),"",_xlfn.IFS((IFERROR(VALUE(TRIM(SUBSTITUTE(AZ85,CHAR(160),""))),0))&gt;(IFERROR(VALUE(TRIM(SUBSTITUTE(X85,CHAR(160),""))),0)),"KO : Le montant retenu TTC est supérieur au montant présenté TTC. Merci de revoir la ligne de dépense ou plafonner son montant.",(IFERROR(VALUE(TRIM(SUBSTITUTE(AX85,CHAR(160),""))),0))&gt;(IFERROR(VALUE(TRIM(SUBSTITUTE(V85,CHAR(160),""))),0)),"Attention : Le montant retenu HT est supérieur au montant HT présenté. Merci de revoir la ligne de dépense,plafonner son montant,ou justifier la reventillation HT/TVA.",(IFERROR(VALUE(TRIM(SUBSTITUTE(AY85,CHAR(160),""))),0))&gt;(IFERROR(VALUE(TRIM(SUBSTITUTE(W85,CHAR(160),""))),0)),"Attention : Le montant TVA retenu est supérieur au montant TVA présenté. Merci de revoir la ligne de dépense,plafonner son montant,ou justifier la reventillation HT/TVA.",(IFERROR(VALUE(TRIM(SUBSTITUTE(X85,CHAR(160),""))),0))=0,"",(IFERROR(VALUE(TRIM(SUBSTITUTE(AZ85,CHAR(160),""))),0))=(IFERROR(VALUE(TRIM(SUBSTITUTE(X85,CHAR(160),""))),0)),"OK",
OR((IFERROR(VALUE(TRIM(SUBSTITUTE(AZ85,CHAR(160),""))),0))=0,(IFERROR(VALUE(TRIM(SUBSTITUTE(AX85,CHAR(160),""))),0))=0),"Attention : montant présenté entièrement écarté",(IFERROR(VALUE(TRIM(SUBSTITUTE(AZ85,CHAR(160),""))),0))&lt;(IFERROR(VALUE(TRIM(SUBSTITUTE(X85,CHAR(160),""))),0)),"Attention : montant présenté partiellement écarté",TRUE,""))</f>
        <v/>
      </c>
      <c r="BD85" s="46" t="str">
        <f t="shared" si="87"/>
        <v/>
      </c>
      <c r="BE85" s="46" t="str">
        <f t="shared" si="88"/>
        <v/>
      </c>
      <c r="BF85" s="19" t="str">
        <f t="shared" si="89"/>
        <v/>
      </c>
    </row>
    <row r="86" spans="1:58" ht="15" customHeight="1">
      <c r="A86" s="69">
        <v>75</v>
      </c>
      <c r="B86" s="149"/>
      <c r="C86" s="150"/>
      <c r="D86" s="149"/>
      <c r="E86" s="149"/>
      <c r="F86" s="149"/>
      <c r="G86" s="149"/>
      <c r="H86" s="149"/>
      <c r="I86" s="149"/>
      <c r="J86" s="149"/>
      <c r="K86" s="149"/>
      <c r="L86" s="129"/>
      <c r="M86" s="7"/>
      <c r="N86" s="39" t="str">
        <f t="shared" si="60"/>
        <v/>
      </c>
      <c r="O86" s="9"/>
      <c r="P86" s="7"/>
      <c r="Q86" s="39" t="str">
        <f t="shared" si="61"/>
        <v/>
      </c>
      <c r="R86" s="10"/>
      <c r="S86" s="7"/>
      <c r="T86" s="130" t="str">
        <f t="shared" si="62"/>
        <v/>
      </c>
      <c r="U86" s="139"/>
      <c r="V86" s="138"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72"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141" t="str">
        <f t="shared" si="63"/>
        <v/>
      </c>
      <c r="Y86" s="142"/>
      <c r="Z86" s="162" t="str">
        <f t="shared" si="64"/>
        <v/>
      </c>
      <c r="AA86" s="162" t="str">
        <f t="shared" si="65"/>
        <v/>
      </c>
      <c r="AB86" s="162" t="str">
        <f t="shared" si="66"/>
        <v/>
      </c>
      <c r="AC86" s="162" t="str">
        <f t="shared" si="67"/>
        <v/>
      </c>
      <c r="AD86" s="162" t="str">
        <f t="shared" si="68"/>
        <v/>
      </c>
      <c r="AE86" s="162" t="str">
        <f t="shared" si="69"/>
        <v/>
      </c>
      <c r="AF86" s="162" t="str">
        <f t="shared" si="70"/>
        <v/>
      </c>
      <c r="AG86" s="162" t="str">
        <f t="shared" si="71"/>
        <v/>
      </c>
      <c r="AH86" s="162" t="str">
        <f t="shared" si="72"/>
        <v/>
      </c>
      <c r="AI86" s="162" t="str">
        <f t="shared" si="73"/>
        <v/>
      </c>
      <c r="AJ86" s="42" t="str">
        <f t="shared" si="74"/>
        <v/>
      </c>
      <c r="AK86" s="18" t="str">
        <f t="shared" si="75"/>
        <v/>
      </c>
      <c r="AL86" s="39" t="str">
        <f t="shared" si="76"/>
        <v/>
      </c>
      <c r="AM86" s="43" t="str">
        <f t="shared" si="77"/>
        <v/>
      </c>
      <c r="AN86" s="18" t="str">
        <f t="shared" si="78"/>
        <v/>
      </c>
      <c r="AO86" s="39" t="str">
        <f t="shared" si="79"/>
        <v/>
      </c>
      <c r="AP86" s="44" t="str">
        <f t="shared" si="80"/>
        <v/>
      </c>
      <c r="AQ86" s="18" t="str">
        <f t="shared" si="81"/>
        <v/>
      </c>
      <c r="AR86" s="45" t="str">
        <f t="shared" si="82"/>
        <v/>
      </c>
      <c r="AS86" s="41" t="str">
        <f t="shared" si="83"/>
        <v/>
      </c>
      <c r="AT86" s="168"/>
      <c r="AU86" s="46" t="str">
        <f t="shared" si="84"/>
        <v/>
      </c>
      <c r="AV86" s="46" t="str">
        <f t="shared" si="85"/>
        <v/>
      </c>
      <c r="AW86" s="46" t="str">
        <f t="shared" si="86"/>
        <v/>
      </c>
      <c r="AX86" s="73"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73" t="str" cm="1">
        <f t="array" ref="AY86">IF($AA86="","",IF((IFERROR(_xlfn.IFS(TRIM(SUBSTITUTE($AS86,CHAR(160),""))="Devis 1", IFERROR(VALUE(TRIM(SUBSTITUTE(AK86,CHAR(160),""))),0),TRIM(SUBSTITUTE($AS86,CHAR(160),""))="Devis 2", IFERROR(VALUE(TRIM(SUBSTITUTE(AN86,CHAR(160),""))),0),TRIM(SUBSTITUTE($AS86,CHAR(160),""))="Devis 3", IFERROR(VALUE(TRIM(SUBSTITUTE(AQ86,CHAR(160),""))),0)),0) * IFERROR(VALUE(TRIM(SUBSTITUTE($AA86,CHAR(160),""))),0)) = 0,IF(AX86&lt;&gt;"",0,""),(IFERROR(_xlfn.IFS(TRIM(SUBSTITUTE($AS86,CHAR(160),""))="Devis 1", IFERROR(VALUE(TRIM(SUBSTITUTE(AK86,CHAR(160),""))),0),TRIM(SUBSTITUTE($AS86,CHAR(160),""))="Devis 2", IFERROR(VALUE(TRIM(SUBSTITUTE(AN86,CHAR(160),""))),0),TRIM(SUBSTITUTE($AS86,CHAR(160),""))="Devis 3", IFERROR(VALUE(TRIM(SUBSTITUTE(AQ86,CHAR(160),""))),0)),0) * IFERROR(VALUE(TRIM(SUBSTITUTE($AA86,CHAR(160),""))),0))))</f>
        <v/>
      </c>
      <c r="AZ86" s="73"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47"/>
      <c r="BB86" s="13"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71" t="str" cm="1">
        <f t="array" ref="BC86">IF(OR(AZ86="",X86="",AX86="",V86="",AY86="",W86=""),"",_xlfn.IFS((IFERROR(VALUE(TRIM(SUBSTITUTE(AZ86,CHAR(160),""))),0))&gt;(IFERROR(VALUE(TRIM(SUBSTITUTE(X86,CHAR(160),""))),0)),"KO : Le montant retenu TTC est supérieur au montant présenté TTC. Merci de revoir la ligne de dépense ou plafonner son montant.",(IFERROR(VALUE(TRIM(SUBSTITUTE(AX86,CHAR(160),""))),0))&gt;(IFERROR(VALUE(TRIM(SUBSTITUTE(V86,CHAR(160),""))),0)),"Attention : Le montant retenu HT est supérieur au montant HT présenté. Merci de revoir la ligne de dépense,plafonner son montant,ou justifier la reventillation HT/TVA.",(IFERROR(VALUE(TRIM(SUBSTITUTE(AY86,CHAR(160),""))),0))&gt;(IFERROR(VALUE(TRIM(SUBSTITUTE(W86,CHAR(160),""))),0)),"Attention : Le montant TVA retenu est supérieur au montant TVA présenté. Merci de revoir la ligne de dépense,plafonner son montant,ou justifier la reventillation HT/TVA.",(IFERROR(VALUE(TRIM(SUBSTITUTE(X86,CHAR(160),""))),0))=0,"",(IFERROR(VALUE(TRIM(SUBSTITUTE(AZ86,CHAR(160),""))),0))=(IFERROR(VALUE(TRIM(SUBSTITUTE(X86,CHAR(160),""))),0)),"OK",
OR((IFERROR(VALUE(TRIM(SUBSTITUTE(AZ86,CHAR(160),""))),0))=0,(IFERROR(VALUE(TRIM(SUBSTITUTE(AX86,CHAR(160),""))),0))=0),"Attention : montant présenté entièrement écarté",(IFERROR(VALUE(TRIM(SUBSTITUTE(AZ86,CHAR(160),""))),0))&lt;(IFERROR(VALUE(TRIM(SUBSTITUTE(X86,CHAR(160),""))),0)),"Attention : montant présenté partiellement écarté",TRUE,""))</f>
        <v/>
      </c>
      <c r="BD86" s="46" t="str">
        <f t="shared" si="87"/>
        <v/>
      </c>
      <c r="BE86" s="46" t="str">
        <f t="shared" si="88"/>
        <v/>
      </c>
      <c r="BF86" s="19" t="str">
        <f t="shared" si="89"/>
        <v/>
      </c>
    </row>
    <row r="87" spans="1:58" ht="15" customHeight="1">
      <c r="A87" s="69">
        <v>76</v>
      </c>
      <c r="B87" s="149"/>
      <c r="C87" s="150"/>
      <c r="D87" s="149"/>
      <c r="E87" s="149"/>
      <c r="F87" s="149"/>
      <c r="G87" s="149"/>
      <c r="H87" s="149"/>
      <c r="I87" s="149"/>
      <c r="J87" s="149"/>
      <c r="K87" s="149"/>
      <c r="L87" s="129"/>
      <c r="M87" s="7"/>
      <c r="N87" s="39" t="str">
        <f t="shared" si="60"/>
        <v/>
      </c>
      <c r="O87" s="9"/>
      <c r="P87" s="7"/>
      <c r="Q87" s="39" t="str">
        <f t="shared" si="61"/>
        <v/>
      </c>
      <c r="R87" s="10"/>
      <c r="S87" s="7"/>
      <c r="T87" s="130" t="str">
        <f t="shared" si="62"/>
        <v/>
      </c>
      <c r="U87" s="139"/>
      <c r="V87" s="138"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72"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141" t="str">
        <f t="shared" si="63"/>
        <v/>
      </c>
      <c r="Y87" s="142"/>
      <c r="Z87" s="162" t="str">
        <f t="shared" si="64"/>
        <v/>
      </c>
      <c r="AA87" s="162" t="str">
        <f t="shared" si="65"/>
        <v/>
      </c>
      <c r="AB87" s="162" t="str">
        <f t="shared" si="66"/>
        <v/>
      </c>
      <c r="AC87" s="162" t="str">
        <f t="shared" si="67"/>
        <v/>
      </c>
      <c r="AD87" s="162" t="str">
        <f t="shared" si="68"/>
        <v/>
      </c>
      <c r="AE87" s="162" t="str">
        <f t="shared" si="69"/>
        <v/>
      </c>
      <c r="AF87" s="162" t="str">
        <f t="shared" si="70"/>
        <v/>
      </c>
      <c r="AG87" s="162" t="str">
        <f t="shared" si="71"/>
        <v/>
      </c>
      <c r="AH87" s="162" t="str">
        <f t="shared" si="72"/>
        <v/>
      </c>
      <c r="AI87" s="162" t="str">
        <f t="shared" si="73"/>
        <v/>
      </c>
      <c r="AJ87" s="42" t="str">
        <f t="shared" si="74"/>
        <v/>
      </c>
      <c r="AK87" s="18" t="str">
        <f t="shared" si="75"/>
        <v/>
      </c>
      <c r="AL87" s="39" t="str">
        <f t="shared" si="76"/>
        <v/>
      </c>
      <c r="AM87" s="43" t="str">
        <f t="shared" si="77"/>
        <v/>
      </c>
      <c r="AN87" s="18" t="str">
        <f t="shared" si="78"/>
        <v/>
      </c>
      <c r="AO87" s="39" t="str">
        <f t="shared" si="79"/>
        <v/>
      </c>
      <c r="AP87" s="44" t="str">
        <f t="shared" si="80"/>
        <v/>
      </c>
      <c r="AQ87" s="18" t="str">
        <f t="shared" si="81"/>
        <v/>
      </c>
      <c r="AR87" s="45" t="str">
        <f t="shared" si="82"/>
        <v/>
      </c>
      <c r="AS87" s="41" t="str">
        <f t="shared" si="83"/>
        <v/>
      </c>
      <c r="AT87" s="168"/>
      <c r="AU87" s="46" t="str">
        <f t="shared" si="84"/>
        <v/>
      </c>
      <c r="AV87" s="46" t="str">
        <f t="shared" si="85"/>
        <v/>
      </c>
      <c r="AW87" s="46" t="str">
        <f t="shared" si="86"/>
        <v/>
      </c>
      <c r="AX87" s="73"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73" t="str" cm="1">
        <f t="array" ref="AY87">IF($AA87="","",IF((IFERROR(_xlfn.IFS(TRIM(SUBSTITUTE($AS87,CHAR(160),""))="Devis 1", IFERROR(VALUE(TRIM(SUBSTITUTE(AK87,CHAR(160),""))),0),TRIM(SUBSTITUTE($AS87,CHAR(160),""))="Devis 2", IFERROR(VALUE(TRIM(SUBSTITUTE(AN87,CHAR(160),""))),0),TRIM(SUBSTITUTE($AS87,CHAR(160),""))="Devis 3", IFERROR(VALUE(TRIM(SUBSTITUTE(AQ87,CHAR(160),""))),0)),0) * IFERROR(VALUE(TRIM(SUBSTITUTE($AA87,CHAR(160),""))),0)) = 0,IF(AX87&lt;&gt;"",0,""),(IFERROR(_xlfn.IFS(TRIM(SUBSTITUTE($AS87,CHAR(160),""))="Devis 1", IFERROR(VALUE(TRIM(SUBSTITUTE(AK87,CHAR(160),""))),0),TRIM(SUBSTITUTE($AS87,CHAR(160),""))="Devis 2", IFERROR(VALUE(TRIM(SUBSTITUTE(AN87,CHAR(160),""))),0),TRIM(SUBSTITUTE($AS87,CHAR(160),""))="Devis 3", IFERROR(VALUE(TRIM(SUBSTITUTE(AQ87,CHAR(160),""))),0)),0) * IFERROR(VALUE(TRIM(SUBSTITUTE($AA87,CHAR(160),""))),0))))</f>
        <v/>
      </c>
      <c r="AZ87" s="73"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47"/>
      <c r="BB87" s="13"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71" t="str" cm="1">
        <f t="array" ref="BC87">IF(OR(AZ87="",X87="",AX87="",V87="",AY87="",W87=""),"",_xlfn.IFS((IFERROR(VALUE(TRIM(SUBSTITUTE(AZ87,CHAR(160),""))),0))&gt;(IFERROR(VALUE(TRIM(SUBSTITUTE(X87,CHAR(160),""))),0)),"KO : Le montant retenu TTC est supérieur au montant présenté TTC. Merci de revoir la ligne de dépense ou plafonner son montant.",(IFERROR(VALUE(TRIM(SUBSTITUTE(AX87,CHAR(160),""))),0))&gt;(IFERROR(VALUE(TRIM(SUBSTITUTE(V87,CHAR(160),""))),0)),"Attention : Le montant retenu HT est supérieur au montant HT présenté. Merci de revoir la ligne de dépense,plafonner son montant,ou justifier la reventillation HT/TVA.",(IFERROR(VALUE(TRIM(SUBSTITUTE(AY87,CHAR(160),""))),0))&gt;(IFERROR(VALUE(TRIM(SUBSTITUTE(W87,CHAR(160),""))),0)),"Attention : Le montant TVA retenu est supérieur au montant TVA présenté. Merci de revoir la ligne de dépense,plafonner son montant,ou justifier la reventillation HT/TVA.",(IFERROR(VALUE(TRIM(SUBSTITUTE(X87,CHAR(160),""))),0))=0,"",(IFERROR(VALUE(TRIM(SUBSTITUTE(AZ87,CHAR(160),""))),0))=(IFERROR(VALUE(TRIM(SUBSTITUTE(X87,CHAR(160),""))),0)),"OK",
OR((IFERROR(VALUE(TRIM(SUBSTITUTE(AZ87,CHAR(160),""))),0))=0,(IFERROR(VALUE(TRIM(SUBSTITUTE(AX87,CHAR(160),""))),0))=0),"Attention : montant présenté entièrement écarté",(IFERROR(VALUE(TRIM(SUBSTITUTE(AZ87,CHAR(160),""))),0))&lt;(IFERROR(VALUE(TRIM(SUBSTITUTE(X87,CHAR(160),""))),0)),"Attention : montant présenté partiellement écarté",TRUE,""))</f>
        <v/>
      </c>
      <c r="BD87" s="46" t="str">
        <f t="shared" si="87"/>
        <v/>
      </c>
      <c r="BE87" s="46" t="str">
        <f t="shared" si="88"/>
        <v/>
      </c>
      <c r="BF87" s="19" t="str">
        <f t="shared" si="89"/>
        <v/>
      </c>
    </row>
    <row r="88" spans="1:58" ht="15" customHeight="1">
      <c r="A88" s="69">
        <v>77</v>
      </c>
      <c r="B88" s="149"/>
      <c r="C88" s="150"/>
      <c r="D88" s="149"/>
      <c r="E88" s="149"/>
      <c r="F88" s="149"/>
      <c r="G88" s="149"/>
      <c r="H88" s="149"/>
      <c r="I88" s="149"/>
      <c r="J88" s="149"/>
      <c r="K88" s="149"/>
      <c r="L88" s="129"/>
      <c r="M88" s="7"/>
      <c r="N88" s="39" t="str">
        <f t="shared" si="60"/>
        <v/>
      </c>
      <c r="O88" s="9"/>
      <c r="P88" s="7"/>
      <c r="Q88" s="39" t="str">
        <f t="shared" si="61"/>
        <v/>
      </c>
      <c r="R88" s="10"/>
      <c r="S88" s="7"/>
      <c r="T88" s="130" t="str">
        <f t="shared" si="62"/>
        <v/>
      </c>
      <c r="U88" s="139"/>
      <c r="V88" s="138"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72"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141" t="str">
        <f t="shared" si="63"/>
        <v/>
      </c>
      <c r="Y88" s="142"/>
      <c r="Z88" s="162" t="str">
        <f t="shared" si="64"/>
        <v/>
      </c>
      <c r="AA88" s="162" t="str">
        <f t="shared" si="65"/>
        <v/>
      </c>
      <c r="AB88" s="162" t="str">
        <f t="shared" si="66"/>
        <v/>
      </c>
      <c r="AC88" s="162" t="str">
        <f t="shared" si="67"/>
        <v/>
      </c>
      <c r="AD88" s="162" t="str">
        <f t="shared" si="68"/>
        <v/>
      </c>
      <c r="AE88" s="162" t="str">
        <f t="shared" si="69"/>
        <v/>
      </c>
      <c r="AF88" s="162" t="str">
        <f t="shared" si="70"/>
        <v/>
      </c>
      <c r="AG88" s="162" t="str">
        <f t="shared" si="71"/>
        <v/>
      </c>
      <c r="AH88" s="162" t="str">
        <f t="shared" si="72"/>
        <v/>
      </c>
      <c r="AI88" s="162" t="str">
        <f t="shared" si="73"/>
        <v/>
      </c>
      <c r="AJ88" s="42" t="str">
        <f t="shared" si="74"/>
        <v/>
      </c>
      <c r="AK88" s="18" t="str">
        <f t="shared" si="75"/>
        <v/>
      </c>
      <c r="AL88" s="39" t="str">
        <f t="shared" si="76"/>
        <v/>
      </c>
      <c r="AM88" s="43" t="str">
        <f t="shared" si="77"/>
        <v/>
      </c>
      <c r="AN88" s="18" t="str">
        <f t="shared" si="78"/>
        <v/>
      </c>
      <c r="AO88" s="39" t="str">
        <f t="shared" si="79"/>
        <v/>
      </c>
      <c r="AP88" s="44" t="str">
        <f t="shared" si="80"/>
        <v/>
      </c>
      <c r="AQ88" s="18" t="str">
        <f t="shared" si="81"/>
        <v/>
      </c>
      <c r="AR88" s="45" t="str">
        <f t="shared" si="82"/>
        <v/>
      </c>
      <c r="AS88" s="41" t="str">
        <f t="shared" si="83"/>
        <v/>
      </c>
      <c r="AT88" s="168"/>
      <c r="AU88" s="46" t="str">
        <f t="shared" si="84"/>
        <v/>
      </c>
      <c r="AV88" s="46" t="str">
        <f t="shared" si="85"/>
        <v/>
      </c>
      <c r="AW88" s="46" t="str">
        <f t="shared" si="86"/>
        <v/>
      </c>
      <c r="AX88" s="73"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73" t="str" cm="1">
        <f t="array" ref="AY88">IF($AA88="","",IF((IFERROR(_xlfn.IFS(TRIM(SUBSTITUTE($AS88,CHAR(160),""))="Devis 1", IFERROR(VALUE(TRIM(SUBSTITUTE(AK88,CHAR(160),""))),0),TRIM(SUBSTITUTE($AS88,CHAR(160),""))="Devis 2", IFERROR(VALUE(TRIM(SUBSTITUTE(AN88,CHAR(160),""))),0),TRIM(SUBSTITUTE($AS88,CHAR(160),""))="Devis 3", IFERROR(VALUE(TRIM(SUBSTITUTE(AQ88,CHAR(160),""))),0)),0) * IFERROR(VALUE(TRIM(SUBSTITUTE($AA88,CHAR(160),""))),0)) = 0,IF(AX88&lt;&gt;"",0,""),(IFERROR(_xlfn.IFS(TRIM(SUBSTITUTE($AS88,CHAR(160),""))="Devis 1", IFERROR(VALUE(TRIM(SUBSTITUTE(AK88,CHAR(160),""))),0),TRIM(SUBSTITUTE($AS88,CHAR(160),""))="Devis 2", IFERROR(VALUE(TRIM(SUBSTITUTE(AN88,CHAR(160),""))),0),TRIM(SUBSTITUTE($AS88,CHAR(160),""))="Devis 3", IFERROR(VALUE(TRIM(SUBSTITUTE(AQ88,CHAR(160),""))),0)),0) * IFERROR(VALUE(TRIM(SUBSTITUTE($AA88,CHAR(160),""))),0))))</f>
        <v/>
      </c>
      <c r="AZ88" s="73"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47"/>
      <c r="BB88" s="13"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71" t="str" cm="1">
        <f t="array" ref="BC88">IF(OR(AZ88="",X88="",AX88="",V88="",AY88="",W88=""),"",_xlfn.IFS((IFERROR(VALUE(TRIM(SUBSTITUTE(AZ88,CHAR(160),""))),0))&gt;(IFERROR(VALUE(TRIM(SUBSTITUTE(X88,CHAR(160),""))),0)),"KO : Le montant retenu TTC est supérieur au montant présenté TTC. Merci de revoir la ligne de dépense ou plafonner son montant.",(IFERROR(VALUE(TRIM(SUBSTITUTE(AX88,CHAR(160),""))),0))&gt;(IFERROR(VALUE(TRIM(SUBSTITUTE(V88,CHAR(160),""))),0)),"Attention : Le montant retenu HT est supérieur au montant HT présenté. Merci de revoir la ligne de dépense,plafonner son montant,ou justifier la reventillation HT/TVA.",(IFERROR(VALUE(TRIM(SUBSTITUTE(AY88,CHAR(160),""))),0))&gt;(IFERROR(VALUE(TRIM(SUBSTITUTE(W88,CHAR(160),""))),0)),"Attention : Le montant TVA retenu est supérieur au montant TVA présenté. Merci de revoir la ligne de dépense,plafonner son montant,ou justifier la reventillation HT/TVA.",(IFERROR(VALUE(TRIM(SUBSTITUTE(X88,CHAR(160),""))),0))=0,"",(IFERROR(VALUE(TRIM(SUBSTITUTE(AZ88,CHAR(160),""))),0))=(IFERROR(VALUE(TRIM(SUBSTITUTE(X88,CHAR(160),""))),0)),"OK",
OR((IFERROR(VALUE(TRIM(SUBSTITUTE(AZ88,CHAR(160),""))),0))=0,(IFERROR(VALUE(TRIM(SUBSTITUTE(AX88,CHAR(160),""))),0))=0),"Attention : montant présenté entièrement écarté",(IFERROR(VALUE(TRIM(SUBSTITUTE(AZ88,CHAR(160),""))),0))&lt;(IFERROR(VALUE(TRIM(SUBSTITUTE(X88,CHAR(160),""))),0)),"Attention : montant présenté partiellement écarté",TRUE,""))</f>
        <v/>
      </c>
      <c r="BD88" s="46" t="str">
        <f t="shared" si="87"/>
        <v/>
      </c>
      <c r="BE88" s="46" t="str">
        <f t="shared" si="88"/>
        <v/>
      </c>
      <c r="BF88" s="19" t="str">
        <f t="shared" si="89"/>
        <v/>
      </c>
    </row>
    <row r="89" spans="1:58" ht="15" customHeight="1">
      <c r="A89" s="69">
        <v>78</v>
      </c>
      <c r="B89" s="149"/>
      <c r="C89" s="150"/>
      <c r="D89" s="149"/>
      <c r="E89" s="149"/>
      <c r="F89" s="149"/>
      <c r="G89" s="149"/>
      <c r="H89" s="149"/>
      <c r="I89" s="149"/>
      <c r="J89" s="149"/>
      <c r="K89" s="149"/>
      <c r="L89" s="129"/>
      <c r="M89" s="7"/>
      <c r="N89" s="39" t="str">
        <f t="shared" si="60"/>
        <v/>
      </c>
      <c r="O89" s="9"/>
      <c r="P89" s="7"/>
      <c r="Q89" s="39" t="str">
        <f t="shared" si="61"/>
        <v/>
      </c>
      <c r="R89" s="10"/>
      <c r="S89" s="7"/>
      <c r="T89" s="130" t="str">
        <f t="shared" si="62"/>
        <v/>
      </c>
      <c r="U89" s="139"/>
      <c r="V89" s="138"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72"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141" t="str">
        <f t="shared" si="63"/>
        <v/>
      </c>
      <c r="Y89" s="142"/>
      <c r="Z89" s="162" t="str">
        <f t="shared" si="64"/>
        <v/>
      </c>
      <c r="AA89" s="162" t="str">
        <f t="shared" si="65"/>
        <v/>
      </c>
      <c r="AB89" s="162" t="str">
        <f t="shared" si="66"/>
        <v/>
      </c>
      <c r="AC89" s="162" t="str">
        <f t="shared" si="67"/>
        <v/>
      </c>
      <c r="AD89" s="162" t="str">
        <f t="shared" si="68"/>
        <v/>
      </c>
      <c r="AE89" s="162" t="str">
        <f t="shared" si="69"/>
        <v/>
      </c>
      <c r="AF89" s="162" t="str">
        <f t="shared" si="70"/>
        <v/>
      </c>
      <c r="AG89" s="162" t="str">
        <f t="shared" si="71"/>
        <v/>
      </c>
      <c r="AH89" s="162" t="str">
        <f t="shared" si="72"/>
        <v/>
      </c>
      <c r="AI89" s="162" t="str">
        <f t="shared" si="73"/>
        <v/>
      </c>
      <c r="AJ89" s="42" t="str">
        <f t="shared" si="74"/>
        <v/>
      </c>
      <c r="AK89" s="18" t="str">
        <f t="shared" si="75"/>
        <v/>
      </c>
      <c r="AL89" s="39" t="str">
        <f t="shared" si="76"/>
        <v/>
      </c>
      <c r="AM89" s="43" t="str">
        <f t="shared" si="77"/>
        <v/>
      </c>
      <c r="AN89" s="18" t="str">
        <f t="shared" si="78"/>
        <v/>
      </c>
      <c r="AO89" s="39" t="str">
        <f t="shared" si="79"/>
        <v/>
      </c>
      <c r="AP89" s="44" t="str">
        <f t="shared" si="80"/>
        <v/>
      </c>
      <c r="AQ89" s="18" t="str">
        <f t="shared" si="81"/>
        <v/>
      </c>
      <c r="AR89" s="45" t="str">
        <f t="shared" si="82"/>
        <v/>
      </c>
      <c r="AS89" s="41" t="str">
        <f t="shared" si="83"/>
        <v/>
      </c>
      <c r="AT89" s="168"/>
      <c r="AU89" s="46" t="str">
        <f t="shared" si="84"/>
        <v/>
      </c>
      <c r="AV89" s="46" t="str">
        <f t="shared" si="85"/>
        <v/>
      </c>
      <c r="AW89" s="46" t="str">
        <f t="shared" si="86"/>
        <v/>
      </c>
      <c r="AX89" s="73"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73" t="str" cm="1">
        <f t="array" ref="AY89">IF($AA89="","",IF((IFERROR(_xlfn.IFS(TRIM(SUBSTITUTE($AS89,CHAR(160),""))="Devis 1", IFERROR(VALUE(TRIM(SUBSTITUTE(AK89,CHAR(160),""))),0),TRIM(SUBSTITUTE($AS89,CHAR(160),""))="Devis 2", IFERROR(VALUE(TRIM(SUBSTITUTE(AN89,CHAR(160),""))),0),TRIM(SUBSTITUTE($AS89,CHAR(160),""))="Devis 3", IFERROR(VALUE(TRIM(SUBSTITUTE(AQ89,CHAR(160),""))),0)),0) * IFERROR(VALUE(TRIM(SUBSTITUTE($AA89,CHAR(160),""))),0)) = 0,IF(AX89&lt;&gt;"",0,""),(IFERROR(_xlfn.IFS(TRIM(SUBSTITUTE($AS89,CHAR(160),""))="Devis 1", IFERROR(VALUE(TRIM(SUBSTITUTE(AK89,CHAR(160),""))),0),TRIM(SUBSTITUTE($AS89,CHAR(160),""))="Devis 2", IFERROR(VALUE(TRIM(SUBSTITUTE(AN89,CHAR(160),""))),0),TRIM(SUBSTITUTE($AS89,CHAR(160),""))="Devis 3", IFERROR(VALUE(TRIM(SUBSTITUTE(AQ89,CHAR(160),""))),0)),0) * IFERROR(VALUE(TRIM(SUBSTITUTE($AA89,CHAR(160),""))),0))))</f>
        <v/>
      </c>
      <c r="AZ89" s="73"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47"/>
      <c r="BB89" s="13"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71" t="str" cm="1">
        <f t="array" ref="BC89">IF(OR(AZ89="",X89="",AX89="",V89="",AY89="",W89=""),"",_xlfn.IFS((IFERROR(VALUE(TRIM(SUBSTITUTE(AZ89,CHAR(160),""))),0))&gt;(IFERROR(VALUE(TRIM(SUBSTITUTE(X89,CHAR(160),""))),0)),"KO : Le montant retenu TTC est supérieur au montant présenté TTC. Merci de revoir la ligne de dépense ou plafonner son montant.",(IFERROR(VALUE(TRIM(SUBSTITUTE(AX89,CHAR(160),""))),0))&gt;(IFERROR(VALUE(TRIM(SUBSTITUTE(V89,CHAR(160),""))),0)),"Attention : Le montant retenu HT est supérieur au montant HT présenté. Merci de revoir la ligne de dépense,plafonner son montant,ou justifier la reventillation HT/TVA.",(IFERROR(VALUE(TRIM(SUBSTITUTE(AY89,CHAR(160),""))),0))&gt;(IFERROR(VALUE(TRIM(SUBSTITUTE(W89,CHAR(160),""))),0)),"Attention : Le montant TVA retenu est supérieur au montant TVA présenté. Merci de revoir la ligne de dépense,plafonner son montant,ou justifier la reventillation HT/TVA.",(IFERROR(VALUE(TRIM(SUBSTITUTE(X89,CHAR(160),""))),0))=0,"",(IFERROR(VALUE(TRIM(SUBSTITUTE(AZ89,CHAR(160),""))),0))=(IFERROR(VALUE(TRIM(SUBSTITUTE(X89,CHAR(160),""))),0)),"OK",
OR((IFERROR(VALUE(TRIM(SUBSTITUTE(AZ89,CHAR(160),""))),0))=0,(IFERROR(VALUE(TRIM(SUBSTITUTE(AX89,CHAR(160),""))),0))=0),"Attention : montant présenté entièrement écarté",(IFERROR(VALUE(TRIM(SUBSTITUTE(AZ89,CHAR(160),""))),0))&lt;(IFERROR(VALUE(TRIM(SUBSTITUTE(X89,CHAR(160),""))),0)),"Attention : montant présenté partiellement écarté",TRUE,""))</f>
        <v/>
      </c>
      <c r="BD89" s="46" t="str">
        <f t="shared" si="87"/>
        <v/>
      </c>
      <c r="BE89" s="46" t="str">
        <f t="shared" si="88"/>
        <v/>
      </c>
      <c r="BF89" s="19" t="str">
        <f t="shared" si="89"/>
        <v/>
      </c>
    </row>
    <row r="90" spans="1:58" ht="15" customHeight="1">
      <c r="A90" s="69">
        <v>79</v>
      </c>
      <c r="B90" s="149"/>
      <c r="C90" s="150"/>
      <c r="D90" s="149"/>
      <c r="E90" s="149"/>
      <c r="F90" s="149"/>
      <c r="G90" s="149"/>
      <c r="H90" s="149"/>
      <c r="I90" s="149"/>
      <c r="J90" s="149"/>
      <c r="K90" s="149"/>
      <c r="L90" s="129"/>
      <c r="M90" s="7"/>
      <c r="N90" s="39" t="str">
        <f t="shared" si="60"/>
        <v/>
      </c>
      <c r="O90" s="9"/>
      <c r="P90" s="7"/>
      <c r="Q90" s="39" t="str">
        <f t="shared" si="61"/>
        <v/>
      </c>
      <c r="R90" s="10"/>
      <c r="S90" s="7"/>
      <c r="T90" s="130" t="str">
        <f t="shared" si="62"/>
        <v/>
      </c>
      <c r="U90" s="139"/>
      <c r="V90" s="138"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72"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141" t="str">
        <f t="shared" si="63"/>
        <v/>
      </c>
      <c r="Y90" s="142"/>
      <c r="Z90" s="162" t="str">
        <f t="shared" si="64"/>
        <v/>
      </c>
      <c r="AA90" s="162" t="str">
        <f t="shared" si="65"/>
        <v/>
      </c>
      <c r="AB90" s="162" t="str">
        <f t="shared" si="66"/>
        <v/>
      </c>
      <c r="AC90" s="162" t="str">
        <f t="shared" si="67"/>
        <v/>
      </c>
      <c r="AD90" s="162" t="str">
        <f t="shared" si="68"/>
        <v/>
      </c>
      <c r="AE90" s="162" t="str">
        <f t="shared" si="69"/>
        <v/>
      </c>
      <c r="AF90" s="162" t="str">
        <f t="shared" si="70"/>
        <v/>
      </c>
      <c r="AG90" s="162" t="str">
        <f t="shared" si="71"/>
        <v/>
      </c>
      <c r="AH90" s="162" t="str">
        <f t="shared" si="72"/>
        <v/>
      </c>
      <c r="AI90" s="162" t="str">
        <f t="shared" si="73"/>
        <v/>
      </c>
      <c r="AJ90" s="42" t="str">
        <f t="shared" si="74"/>
        <v/>
      </c>
      <c r="AK90" s="18" t="str">
        <f t="shared" si="75"/>
        <v/>
      </c>
      <c r="AL90" s="39" t="str">
        <f t="shared" si="76"/>
        <v/>
      </c>
      <c r="AM90" s="43" t="str">
        <f t="shared" si="77"/>
        <v/>
      </c>
      <c r="AN90" s="18" t="str">
        <f t="shared" si="78"/>
        <v/>
      </c>
      <c r="AO90" s="39" t="str">
        <f t="shared" si="79"/>
        <v/>
      </c>
      <c r="AP90" s="44" t="str">
        <f t="shared" si="80"/>
        <v/>
      </c>
      <c r="AQ90" s="18" t="str">
        <f t="shared" si="81"/>
        <v/>
      </c>
      <c r="AR90" s="45" t="str">
        <f t="shared" si="82"/>
        <v/>
      </c>
      <c r="AS90" s="41" t="str">
        <f t="shared" si="83"/>
        <v/>
      </c>
      <c r="AT90" s="168"/>
      <c r="AU90" s="46" t="str">
        <f t="shared" si="84"/>
        <v/>
      </c>
      <c r="AV90" s="46" t="str">
        <f t="shared" si="85"/>
        <v/>
      </c>
      <c r="AW90" s="46" t="str">
        <f t="shared" si="86"/>
        <v/>
      </c>
      <c r="AX90" s="73"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73" t="str" cm="1">
        <f t="array" ref="AY90">IF($AA90="","",IF((IFERROR(_xlfn.IFS(TRIM(SUBSTITUTE($AS90,CHAR(160),""))="Devis 1", IFERROR(VALUE(TRIM(SUBSTITUTE(AK90,CHAR(160),""))),0),TRIM(SUBSTITUTE($AS90,CHAR(160),""))="Devis 2", IFERROR(VALUE(TRIM(SUBSTITUTE(AN90,CHAR(160),""))),0),TRIM(SUBSTITUTE($AS90,CHAR(160),""))="Devis 3", IFERROR(VALUE(TRIM(SUBSTITUTE(AQ90,CHAR(160),""))),0)),0) * IFERROR(VALUE(TRIM(SUBSTITUTE($AA90,CHAR(160),""))),0)) = 0,IF(AX90&lt;&gt;"",0,""),(IFERROR(_xlfn.IFS(TRIM(SUBSTITUTE($AS90,CHAR(160),""))="Devis 1", IFERROR(VALUE(TRIM(SUBSTITUTE(AK90,CHAR(160),""))),0),TRIM(SUBSTITUTE($AS90,CHAR(160),""))="Devis 2", IFERROR(VALUE(TRIM(SUBSTITUTE(AN90,CHAR(160),""))),0),TRIM(SUBSTITUTE($AS90,CHAR(160),""))="Devis 3", IFERROR(VALUE(TRIM(SUBSTITUTE(AQ90,CHAR(160),""))),0)),0) * IFERROR(VALUE(TRIM(SUBSTITUTE($AA90,CHAR(160),""))),0))))</f>
        <v/>
      </c>
      <c r="AZ90" s="73"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47"/>
      <c r="BB90" s="13"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71" t="str" cm="1">
        <f t="array" ref="BC90">IF(OR(AZ90="",X90="",AX90="",V90="",AY90="",W90=""),"",_xlfn.IFS((IFERROR(VALUE(TRIM(SUBSTITUTE(AZ90,CHAR(160),""))),0))&gt;(IFERROR(VALUE(TRIM(SUBSTITUTE(X90,CHAR(160),""))),0)),"KO : Le montant retenu TTC est supérieur au montant présenté TTC. Merci de revoir la ligne de dépense ou plafonner son montant.",(IFERROR(VALUE(TRIM(SUBSTITUTE(AX90,CHAR(160),""))),0))&gt;(IFERROR(VALUE(TRIM(SUBSTITUTE(V90,CHAR(160),""))),0)),"Attention : Le montant retenu HT est supérieur au montant HT présenté. Merci de revoir la ligne de dépense,plafonner son montant,ou justifier la reventillation HT/TVA.",(IFERROR(VALUE(TRIM(SUBSTITUTE(AY90,CHAR(160),""))),0))&gt;(IFERROR(VALUE(TRIM(SUBSTITUTE(W90,CHAR(160),""))),0)),"Attention : Le montant TVA retenu est supérieur au montant TVA présenté. Merci de revoir la ligne de dépense,plafonner son montant,ou justifier la reventillation HT/TVA.",(IFERROR(VALUE(TRIM(SUBSTITUTE(X90,CHAR(160),""))),0))=0,"",(IFERROR(VALUE(TRIM(SUBSTITUTE(AZ90,CHAR(160),""))),0))=(IFERROR(VALUE(TRIM(SUBSTITUTE(X90,CHAR(160),""))),0)),"OK",
OR((IFERROR(VALUE(TRIM(SUBSTITUTE(AZ90,CHAR(160),""))),0))=0,(IFERROR(VALUE(TRIM(SUBSTITUTE(AX90,CHAR(160),""))),0))=0),"Attention : montant présenté entièrement écarté",(IFERROR(VALUE(TRIM(SUBSTITUTE(AZ90,CHAR(160),""))),0))&lt;(IFERROR(VALUE(TRIM(SUBSTITUTE(X90,CHAR(160),""))),0)),"Attention : montant présenté partiellement écarté",TRUE,""))</f>
        <v/>
      </c>
      <c r="BD90" s="46" t="str">
        <f t="shared" si="87"/>
        <v/>
      </c>
      <c r="BE90" s="46" t="str">
        <f t="shared" si="88"/>
        <v/>
      </c>
      <c r="BF90" s="19" t="str">
        <f t="shared" si="89"/>
        <v/>
      </c>
    </row>
    <row r="91" spans="1:58" ht="15" customHeight="1">
      <c r="A91" s="69">
        <v>80</v>
      </c>
      <c r="B91" s="149"/>
      <c r="C91" s="150"/>
      <c r="D91" s="149"/>
      <c r="E91" s="149"/>
      <c r="F91" s="149"/>
      <c r="G91" s="149"/>
      <c r="H91" s="149"/>
      <c r="I91" s="149"/>
      <c r="J91" s="149"/>
      <c r="K91" s="149"/>
      <c r="L91" s="129"/>
      <c r="M91" s="7"/>
      <c r="N91" s="39" t="str">
        <f t="shared" si="60"/>
        <v/>
      </c>
      <c r="O91" s="9"/>
      <c r="P91" s="7"/>
      <c r="Q91" s="39" t="str">
        <f t="shared" si="61"/>
        <v/>
      </c>
      <c r="R91" s="10"/>
      <c r="S91" s="7"/>
      <c r="T91" s="130" t="str">
        <f t="shared" si="62"/>
        <v/>
      </c>
      <c r="U91" s="139"/>
      <c r="V91" s="138"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72"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141" t="str">
        <f t="shared" si="63"/>
        <v/>
      </c>
      <c r="Y91" s="142"/>
      <c r="Z91" s="162" t="str">
        <f t="shared" si="64"/>
        <v/>
      </c>
      <c r="AA91" s="162" t="str">
        <f t="shared" si="65"/>
        <v/>
      </c>
      <c r="AB91" s="162" t="str">
        <f t="shared" si="66"/>
        <v/>
      </c>
      <c r="AC91" s="162" t="str">
        <f t="shared" si="67"/>
        <v/>
      </c>
      <c r="AD91" s="162" t="str">
        <f t="shared" si="68"/>
        <v/>
      </c>
      <c r="AE91" s="162" t="str">
        <f t="shared" si="69"/>
        <v/>
      </c>
      <c r="AF91" s="162" t="str">
        <f t="shared" si="70"/>
        <v/>
      </c>
      <c r="AG91" s="162" t="str">
        <f t="shared" si="71"/>
        <v/>
      </c>
      <c r="AH91" s="162" t="str">
        <f t="shared" si="72"/>
        <v/>
      </c>
      <c r="AI91" s="162" t="str">
        <f t="shared" si="73"/>
        <v/>
      </c>
      <c r="AJ91" s="42" t="str">
        <f t="shared" si="74"/>
        <v/>
      </c>
      <c r="AK91" s="18" t="str">
        <f t="shared" si="75"/>
        <v/>
      </c>
      <c r="AL91" s="39" t="str">
        <f t="shared" si="76"/>
        <v/>
      </c>
      <c r="AM91" s="43" t="str">
        <f t="shared" si="77"/>
        <v/>
      </c>
      <c r="AN91" s="18" t="str">
        <f t="shared" si="78"/>
        <v/>
      </c>
      <c r="AO91" s="39" t="str">
        <f t="shared" si="79"/>
        <v/>
      </c>
      <c r="AP91" s="44" t="str">
        <f t="shared" si="80"/>
        <v/>
      </c>
      <c r="AQ91" s="18" t="str">
        <f t="shared" si="81"/>
        <v/>
      </c>
      <c r="AR91" s="45" t="str">
        <f t="shared" si="82"/>
        <v/>
      </c>
      <c r="AS91" s="41" t="str">
        <f t="shared" si="83"/>
        <v/>
      </c>
      <c r="AT91" s="168"/>
      <c r="AU91" s="46" t="str">
        <f t="shared" si="84"/>
        <v/>
      </c>
      <c r="AV91" s="46" t="str">
        <f t="shared" si="85"/>
        <v/>
      </c>
      <c r="AW91" s="46" t="str">
        <f t="shared" si="86"/>
        <v/>
      </c>
      <c r="AX91" s="73"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73" t="str" cm="1">
        <f t="array" ref="AY91">IF($AA91="","",IF((IFERROR(_xlfn.IFS(TRIM(SUBSTITUTE($AS91,CHAR(160),""))="Devis 1", IFERROR(VALUE(TRIM(SUBSTITUTE(AK91,CHAR(160),""))),0),TRIM(SUBSTITUTE($AS91,CHAR(160),""))="Devis 2", IFERROR(VALUE(TRIM(SUBSTITUTE(AN91,CHAR(160),""))),0),TRIM(SUBSTITUTE($AS91,CHAR(160),""))="Devis 3", IFERROR(VALUE(TRIM(SUBSTITUTE(AQ91,CHAR(160),""))),0)),0) * IFERROR(VALUE(TRIM(SUBSTITUTE($AA91,CHAR(160),""))),0)) = 0,IF(AX91&lt;&gt;"",0,""),(IFERROR(_xlfn.IFS(TRIM(SUBSTITUTE($AS91,CHAR(160),""))="Devis 1", IFERROR(VALUE(TRIM(SUBSTITUTE(AK91,CHAR(160),""))),0),TRIM(SUBSTITUTE($AS91,CHAR(160),""))="Devis 2", IFERROR(VALUE(TRIM(SUBSTITUTE(AN91,CHAR(160),""))),0),TRIM(SUBSTITUTE($AS91,CHAR(160),""))="Devis 3", IFERROR(VALUE(TRIM(SUBSTITUTE(AQ91,CHAR(160),""))),0)),0) * IFERROR(VALUE(TRIM(SUBSTITUTE($AA91,CHAR(160),""))),0))))</f>
        <v/>
      </c>
      <c r="AZ91" s="73"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47"/>
      <c r="BB91" s="13"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71" t="str" cm="1">
        <f t="array" ref="BC91">IF(OR(AZ91="",X91="",AX91="",V91="",AY91="",W91=""),"",_xlfn.IFS((IFERROR(VALUE(TRIM(SUBSTITUTE(AZ91,CHAR(160),""))),0))&gt;(IFERROR(VALUE(TRIM(SUBSTITUTE(X91,CHAR(160),""))),0)),"KO : Le montant retenu TTC est supérieur au montant présenté TTC. Merci de revoir la ligne de dépense ou plafonner son montant.",(IFERROR(VALUE(TRIM(SUBSTITUTE(AX91,CHAR(160),""))),0))&gt;(IFERROR(VALUE(TRIM(SUBSTITUTE(V91,CHAR(160),""))),0)),"Attention : Le montant retenu HT est supérieur au montant HT présenté. Merci de revoir la ligne de dépense,plafonner son montant,ou justifier la reventillation HT/TVA.",(IFERROR(VALUE(TRIM(SUBSTITUTE(AY91,CHAR(160),""))),0))&gt;(IFERROR(VALUE(TRIM(SUBSTITUTE(W91,CHAR(160),""))),0)),"Attention : Le montant TVA retenu est supérieur au montant TVA présenté. Merci de revoir la ligne de dépense,plafonner son montant,ou justifier la reventillation HT/TVA.",(IFERROR(VALUE(TRIM(SUBSTITUTE(X91,CHAR(160),""))),0))=0,"",(IFERROR(VALUE(TRIM(SUBSTITUTE(AZ91,CHAR(160),""))),0))=(IFERROR(VALUE(TRIM(SUBSTITUTE(X91,CHAR(160),""))),0)),"OK",
OR((IFERROR(VALUE(TRIM(SUBSTITUTE(AZ91,CHAR(160),""))),0))=0,(IFERROR(VALUE(TRIM(SUBSTITUTE(AX91,CHAR(160),""))),0))=0),"Attention : montant présenté entièrement écarté",(IFERROR(VALUE(TRIM(SUBSTITUTE(AZ91,CHAR(160),""))),0))&lt;(IFERROR(VALUE(TRIM(SUBSTITUTE(X91,CHAR(160),""))),0)),"Attention : montant présenté partiellement écarté",TRUE,""))</f>
        <v/>
      </c>
      <c r="BD91" s="46" t="str">
        <f t="shared" si="87"/>
        <v/>
      </c>
      <c r="BE91" s="46" t="str">
        <f t="shared" si="88"/>
        <v/>
      </c>
      <c r="BF91" s="19" t="str">
        <f t="shared" si="89"/>
        <v/>
      </c>
    </row>
    <row r="92" spans="1:58" ht="15" customHeight="1">
      <c r="A92" s="69">
        <v>81</v>
      </c>
      <c r="B92" s="149"/>
      <c r="C92" s="150"/>
      <c r="D92" s="149"/>
      <c r="E92" s="149"/>
      <c r="F92" s="149"/>
      <c r="G92" s="149"/>
      <c r="H92" s="149"/>
      <c r="I92" s="149"/>
      <c r="J92" s="149"/>
      <c r="K92" s="149"/>
      <c r="L92" s="129"/>
      <c r="M92" s="7"/>
      <c r="N92" s="39" t="str">
        <f t="shared" si="60"/>
        <v/>
      </c>
      <c r="O92" s="9"/>
      <c r="P92" s="7"/>
      <c r="Q92" s="39" t="str">
        <f t="shared" si="61"/>
        <v/>
      </c>
      <c r="R92" s="10"/>
      <c r="S92" s="7"/>
      <c r="T92" s="130" t="str">
        <f t="shared" si="62"/>
        <v/>
      </c>
      <c r="U92" s="139"/>
      <c r="V92" s="138"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72"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141" t="str">
        <f t="shared" si="63"/>
        <v/>
      </c>
      <c r="Y92" s="142"/>
      <c r="Z92" s="162" t="str">
        <f t="shared" si="64"/>
        <v/>
      </c>
      <c r="AA92" s="162" t="str">
        <f t="shared" si="65"/>
        <v/>
      </c>
      <c r="AB92" s="162" t="str">
        <f t="shared" si="66"/>
        <v/>
      </c>
      <c r="AC92" s="162" t="str">
        <f t="shared" si="67"/>
        <v/>
      </c>
      <c r="AD92" s="162" t="str">
        <f t="shared" si="68"/>
        <v/>
      </c>
      <c r="AE92" s="162" t="str">
        <f t="shared" si="69"/>
        <v/>
      </c>
      <c r="AF92" s="162" t="str">
        <f t="shared" si="70"/>
        <v/>
      </c>
      <c r="AG92" s="162" t="str">
        <f t="shared" si="71"/>
        <v/>
      </c>
      <c r="AH92" s="162" t="str">
        <f t="shared" si="72"/>
        <v/>
      </c>
      <c r="AI92" s="162" t="str">
        <f t="shared" si="73"/>
        <v/>
      </c>
      <c r="AJ92" s="42" t="str">
        <f t="shared" si="74"/>
        <v/>
      </c>
      <c r="AK92" s="18" t="str">
        <f t="shared" si="75"/>
        <v/>
      </c>
      <c r="AL92" s="39" t="str">
        <f t="shared" si="76"/>
        <v/>
      </c>
      <c r="AM92" s="43" t="str">
        <f t="shared" si="77"/>
        <v/>
      </c>
      <c r="AN92" s="18" t="str">
        <f t="shared" si="78"/>
        <v/>
      </c>
      <c r="AO92" s="39" t="str">
        <f t="shared" si="79"/>
        <v/>
      </c>
      <c r="AP92" s="44" t="str">
        <f t="shared" si="80"/>
        <v/>
      </c>
      <c r="AQ92" s="18" t="str">
        <f t="shared" si="81"/>
        <v/>
      </c>
      <c r="AR92" s="45" t="str">
        <f t="shared" si="82"/>
        <v/>
      </c>
      <c r="AS92" s="41" t="str">
        <f t="shared" si="83"/>
        <v/>
      </c>
      <c r="AT92" s="168"/>
      <c r="AU92" s="46" t="str">
        <f t="shared" si="84"/>
        <v/>
      </c>
      <c r="AV92" s="46" t="str">
        <f t="shared" si="85"/>
        <v/>
      </c>
      <c r="AW92" s="46" t="str">
        <f t="shared" si="86"/>
        <v/>
      </c>
      <c r="AX92" s="73"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73" t="str" cm="1">
        <f t="array" ref="AY92">IF($AA92="","",IF((IFERROR(_xlfn.IFS(TRIM(SUBSTITUTE($AS92,CHAR(160),""))="Devis 1", IFERROR(VALUE(TRIM(SUBSTITUTE(AK92,CHAR(160),""))),0),TRIM(SUBSTITUTE($AS92,CHAR(160),""))="Devis 2", IFERROR(VALUE(TRIM(SUBSTITUTE(AN92,CHAR(160),""))),0),TRIM(SUBSTITUTE($AS92,CHAR(160),""))="Devis 3", IFERROR(VALUE(TRIM(SUBSTITUTE(AQ92,CHAR(160),""))),0)),0) * IFERROR(VALUE(TRIM(SUBSTITUTE($AA92,CHAR(160),""))),0)) = 0,IF(AX92&lt;&gt;"",0,""),(IFERROR(_xlfn.IFS(TRIM(SUBSTITUTE($AS92,CHAR(160),""))="Devis 1", IFERROR(VALUE(TRIM(SUBSTITUTE(AK92,CHAR(160),""))),0),TRIM(SUBSTITUTE($AS92,CHAR(160),""))="Devis 2", IFERROR(VALUE(TRIM(SUBSTITUTE(AN92,CHAR(160),""))),0),TRIM(SUBSTITUTE($AS92,CHAR(160),""))="Devis 3", IFERROR(VALUE(TRIM(SUBSTITUTE(AQ92,CHAR(160),""))),0)),0) * IFERROR(VALUE(TRIM(SUBSTITUTE($AA92,CHAR(160),""))),0))))</f>
        <v/>
      </c>
      <c r="AZ92" s="73"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47"/>
      <c r="BB92" s="13"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71" t="str" cm="1">
        <f t="array" ref="BC92">IF(OR(AZ92="",X92="",AX92="",V92="",AY92="",W92=""),"",_xlfn.IFS((IFERROR(VALUE(TRIM(SUBSTITUTE(AZ92,CHAR(160),""))),0))&gt;(IFERROR(VALUE(TRIM(SUBSTITUTE(X92,CHAR(160),""))),0)),"KO : Le montant retenu TTC est supérieur au montant présenté TTC. Merci de revoir la ligne de dépense ou plafonner son montant.",(IFERROR(VALUE(TRIM(SUBSTITUTE(AX92,CHAR(160),""))),0))&gt;(IFERROR(VALUE(TRIM(SUBSTITUTE(V92,CHAR(160),""))),0)),"Attention : Le montant retenu HT est supérieur au montant HT présenté. Merci de revoir la ligne de dépense,plafonner son montant,ou justifier la reventillation HT/TVA.",(IFERROR(VALUE(TRIM(SUBSTITUTE(AY92,CHAR(160),""))),0))&gt;(IFERROR(VALUE(TRIM(SUBSTITUTE(W92,CHAR(160),""))),0)),"Attention : Le montant TVA retenu est supérieur au montant TVA présenté. Merci de revoir la ligne de dépense,plafonner son montant,ou justifier la reventillation HT/TVA.",(IFERROR(VALUE(TRIM(SUBSTITUTE(X92,CHAR(160),""))),0))=0,"",(IFERROR(VALUE(TRIM(SUBSTITUTE(AZ92,CHAR(160),""))),0))=(IFERROR(VALUE(TRIM(SUBSTITUTE(X92,CHAR(160),""))),0)),"OK",
OR((IFERROR(VALUE(TRIM(SUBSTITUTE(AZ92,CHAR(160),""))),0))=0,(IFERROR(VALUE(TRIM(SUBSTITUTE(AX92,CHAR(160),""))),0))=0),"Attention : montant présenté entièrement écarté",(IFERROR(VALUE(TRIM(SUBSTITUTE(AZ92,CHAR(160),""))),0))&lt;(IFERROR(VALUE(TRIM(SUBSTITUTE(X92,CHAR(160),""))),0)),"Attention : montant présenté partiellement écarté",TRUE,""))</f>
        <v/>
      </c>
      <c r="BD92" s="46" t="str">
        <f t="shared" si="87"/>
        <v/>
      </c>
      <c r="BE92" s="46" t="str">
        <f t="shared" si="88"/>
        <v/>
      </c>
      <c r="BF92" s="19" t="str">
        <f t="shared" si="89"/>
        <v/>
      </c>
    </row>
    <row r="93" spans="1:58" ht="15" customHeight="1">
      <c r="A93" s="69">
        <v>82</v>
      </c>
      <c r="B93" s="149"/>
      <c r="C93" s="150"/>
      <c r="D93" s="149"/>
      <c r="E93" s="149"/>
      <c r="F93" s="149"/>
      <c r="G93" s="149"/>
      <c r="H93" s="149"/>
      <c r="I93" s="149"/>
      <c r="J93" s="149"/>
      <c r="K93" s="149"/>
      <c r="L93" s="129"/>
      <c r="M93" s="7"/>
      <c r="N93" s="39" t="str">
        <f t="shared" si="60"/>
        <v/>
      </c>
      <c r="O93" s="9"/>
      <c r="P93" s="7"/>
      <c r="Q93" s="39" t="str">
        <f t="shared" si="61"/>
        <v/>
      </c>
      <c r="R93" s="10"/>
      <c r="S93" s="7"/>
      <c r="T93" s="130" t="str">
        <f t="shared" si="62"/>
        <v/>
      </c>
      <c r="U93" s="139"/>
      <c r="V93" s="138"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72"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141" t="str">
        <f t="shared" si="63"/>
        <v/>
      </c>
      <c r="Y93" s="142"/>
      <c r="Z93" s="162" t="str">
        <f t="shared" si="64"/>
        <v/>
      </c>
      <c r="AA93" s="162" t="str">
        <f t="shared" si="65"/>
        <v/>
      </c>
      <c r="AB93" s="162" t="str">
        <f t="shared" si="66"/>
        <v/>
      </c>
      <c r="AC93" s="162" t="str">
        <f t="shared" si="67"/>
        <v/>
      </c>
      <c r="AD93" s="162" t="str">
        <f t="shared" si="68"/>
        <v/>
      </c>
      <c r="AE93" s="162" t="str">
        <f t="shared" si="69"/>
        <v/>
      </c>
      <c r="AF93" s="162" t="str">
        <f t="shared" si="70"/>
        <v/>
      </c>
      <c r="AG93" s="162" t="str">
        <f t="shared" si="71"/>
        <v/>
      </c>
      <c r="AH93" s="162" t="str">
        <f t="shared" si="72"/>
        <v/>
      </c>
      <c r="AI93" s="162" t="str">
        <f t="shared" si="73"/>
        <v/>
      </c>
      <c r="AJ93" s="42" t="str">
        <f t="shared" si="74"/>
        <v/>
      </c>
      <c r="AK93" s="18" t="str">
        <f t="shared" si="75"/>
        <v/>
      </c>
      <c r="AL93" s="39" t="str">
        <f t="shared" si="76"/>
        <v/>
      </c>
      <c r="AM93" s="43" t="str">
        <f t="shared" si="77"/>
        <v/>
      </c>
      <c r="AN93" s="18" t="str">
        <f t="shared" si="78"/>
        <v/>
      </c>
      <c r="AO93" s="39" t="str">
        <f t="shared" si="79"/>
        <v/>
      </c>
      <c r="AP93" s="44" t="str">
        <f t="shared" si="80"/>
        <v/>
      </c>
      <c r="AQ93" s="18" t="str">
        <f t="shared" si="81"/>
        <v/>
      </c>
      <c r="AR93" s="45" t="str">
        <f t="shared" si="82"/>
        <v/>
      </c>
      <c r="AS93" s="41" t="str">
        <f t="shared" si="83"/>
        <v/>
      </c>
      <c r="AT93" s="168"/>
      <c r="AU93" s="46" t="str">
        <f t="shared" si="84"/>
        <v/>
      </c>
      <c r="AV93" s="46" t="str">
        <f t="shared" si="85"/>
        <v/>
      </c>
      <c r="AW93" s="46" t="str">
        <f t="shared" si="86"/>
        <v/>
      </c>
      <c r="AX93" s="73"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73" t="str" cm="1">
        <f t="array" ref="AY93">IF($AA93="","",IF((IFERROR(_xlfn.IFS(TRIM(SUBSTITUTE($AS93,CHAR(160),""))="Devis 1", IFERROR(VALUE(TRIM(SUBSTITUTE(AK93,CHAR(160),""))),0),TRIM(SUBSTITUTE($AS93,CHAR(160),""))="Devis 2", IFERROR(VALUE(TRIM(SUBSTITUTE(AN93,CHAR(160),""))),0),TRIM(SUBSTITUTE($AS93,CHAR(160),""))="Devis 3", IFERROR(VALUE(TRIM(SUBSTITUTE(AQ93,CHAR(160),""))),0)),0) * IFERROR(VALUE(TRIM(SUBSTITUTE($AA93,CHAR(160),""))),0)) = 0,IF(AX93&lt;&gt;"",0,""),(IFERROR(_xlfn.IFS(TRIM(SUBSTITUTE($AS93,CHAR(160),""))="Devis 1", IFERROR(VALUE(TRIM(SUBSTITUTE(AK93,CHAR(160),""))),0),TRIM(SUBSTITUTE($AS93,CHAR(160),""))="Devis 2", IFERROR(VALUE(TRIM(SUBSTITUTE(AN93,CHAR(160),""))),0),TRIM(SUBSTITUTE($AS93,CHAR(160),""))="Devis 3", IFERROR(VALUE(TRIM(SUBSTITUTE(AQ93,CHAR(160),""))),0)),0) * IFERROR(VALUE(TRIM(SUBSTITUTE($AA93,CHAR(160),""))),0))))</f>
        <v/>
      </c>
      <c r="AZ93" s="73"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47"/>
      <c r="BB93" s="13"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71" t="str" cm="1">
        <f t="array" ref="BC93">IF(OR(AZ93="",X93="",AX93="",V93="",AY93="",W93=""),"",_xlfn.IFS((IFERROR(VALUE(TRIM(SUBSTITUTE(AZ93,CHAR(160),""))),0))&gt;(IFERROR(VALUE(TRIM(SUBSTITUTE(X93,CHAR(160),""))),0)),"KO : Le montant retenu TTC est supérieur au montant présenté TTC. Merci de revoir la ligne de dépense ou plafonner son montant.",(IFERROR(VALUE(TRIM(SUBSTITUTE(AX93,CHAR(160),""))),0))&gt;(IFERROR(VALUE(TRIM(SUBSTITUTE(V93,CHAR(160),""))),0)),"Attention : Le montant retenu HT est supérieur au montant HT présenté. Merci de revoir la ligne de dépense,plafonner son montant,ou justifier la reventillation HT/TVA.",(IFERROR(VALUE(TRIM(SUBSTITUTE(AY93,CHAR(160),""))),0))&gt;(IFERROR(VALUE(TRIM(SUBSTITUTE(W93,CHAR(160),""))),0)),"Attention : Le montant TVA retenu est supérieur au montant TVA présenté. Merci de revoir la ligne de dépense,plafonner son montant,ou justifier la reventillation HT/TVA.",(IFERROR(VALUE(TRIM(SUBSTITUTE(X93,CHAR(160),""))),0))=0,"",(IFERROR(VALUE(TRIM(SUBSTITUTE(AZ93,CHAR(160),""))),0))=(IFERROR(VALUE(TRIM(SUBSTITUTE(X93,CHAR(160),""))),0)),"OK",
OR((IFERROR(VALUE(TRIM(SUBSTITUTE(AZ93,CHAR(160),""))),0))=0,(IFERROR(VALUE(TRIM(SUBSTITUTE(AX93,CHAR(160),""))),0))=0),"Attention : montant présenté entièrement écarté",(IFERROR(VALUE(TRIM(SUBSTITUTE(AZ93,CHAR(160),""))),0))&lt;(IFERROR(VALUE(TRIM(SUBSTITUTE(X93,CHAR(160),""))),0)),"Attention : montant présenté partiellement écarté",TRUE,""))</f>
        <v/>
      </c>
      <c r="BD93" s="46" t="str">
        <f t="shared" si="87"/>
        <v/>
      </c>
      <c r="BE93" s="46" t="str">
        <f t="shared" si="88"/>
        <v/>
      </c>
      <c r="BF93" s="19" t="str">
        <f t="shared" si="89"/>
        <v/>
      </c>
    </row>
    <row r="94" spans="1:58" ht="15" customHeight="1">
      <c r="A94" s="69">
        <v>83</v>
      </c>
      <c r="B94" s="149"/>
      <c r="C94" s="150"/>
      <c r="D94" s="149"/>
      <c r="E94" s="149"/>
      <c r="F94" s="149"/>
      <c r="G94" s="149"/>
      <c r="H94" s="149"/>
      <c r="I94" s="149"/>
      <c r="J94" s="149"/>
      <c r="K94" s="149"/>
      <c r="L94" s="129"/>
      <c r="M94" s="7"/>
      <c r="N94" s="39" t="str">
        <f t="shared" si="60"/>
        <v/>
      </c>
      <c r="O94" s="9"/>
      <c r="P94" s="7"/>
      <c r="Q94" s="39" t="str">
        <f t="shared" si="61"/>
        <v/>
      </c>
      <c r="R94" s="10"/>
      <c r="S94" s="7"/>
      <c r="T94" s="130" t="str">
        <f t="shared" si="62"/>
        <v/>
      </c>
      <c r="U94" s="139"/>
      <c r="V94" s="138"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72"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141" t="str">
        <f t="shared" si="63"/>
        <v/>
      </c>
      <c r="Y94" s="142"/>
      <c r="Z94" s="162" t="str">
        <f t="shared" si="64"/>
        <v/>
      </c>
      <c r="AA94" s="162" t="str">
        <f t="shared" si="65"/>
        <v/>
      </c>
      <c r="AB94" s="162" t="str">
        <f t="shared" si="66"/>
        <v/>
      </c>
      <c r="AC94" s="162" t="str">
        <f t="shared" si="67"/>
        <v/>
      </c>
      <c r="AD94" s="162" t="str">
        <f t="shared" si="68"/>
        <v/>
      </c>
      <c r="AE94" s="162" t="str">
        <f t="shared" si="69"/>
        <v/>
      </c>
      <c r="AF94" s="162" t="str">
        <f t="shared" si="70"/>
        <v/>
      </c>
      <c r="AG94" s="162" t="str">
        <f t="shared" si="71"/>
        <v/>
      </c>
      <c r="AH94" s="162" t="str">
        <f t="shared" si="72"/>
        <v/>
      </c>
      <c r="AI94" s="162" t="str">
        <f t="shared" si="73"/>
        <v/>
      </c>
      <c r="AJ94" s="42" t="str">
        <f t="shared" si="74"/>
        <v/>
      </c>
      <c r="AK94" s="18" t="str">
        <f t="shared" si="75"/>
        <v/>
      </c>
      <c r="AL94" s="39" t="str">
        <f t="shared" si="76"/>
        <v/>
      </c>
      <c r="AM94" s="43" t="str">
        <f t="shared" si="77"/>
        <v/>
      </c>
      <c r="AN94" s="18" t="str">
        <f t="shared" si="78"/>
        <v/>
      </c>
      <c r="AO94" s="39" t="str">
        <f t="shared" si="79"/>
        <v/>
      </c>
      <c r="AP94" s="44" t="str">
        <f t="shared" si="80"/>
        <v/>
      </c>
      <c r="AQ94" s="18" t="str">
        <f t="shared" si="81"/>
        <v/>
      </c>
      <c r="AR94" s="45" t="str">
        <f t="shared" si="82"/>
        <v/>
      </c>
      <c r="AS94" s="41" t="str">
        <f t="shared" si="83"/>
        <v/>
      </c>
      <c r="AT94" s="168"/>
      <c r="AU94" s="46" t="str">
        <f t="shared" si="84"/>
        <v/>
      </c>
      <c r="AV94" s="46" t="str">
        <f t="shared" si="85"/>
        <v/>
      </c>
      <c r="AW94" s="46" t="str">
        <f t="shared" si="86"/>
        <v/>
      </c>
      <c r="AX94" s="73"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73" t="str" cm="1">
        <f t="array" ref="AY94">IF($AA94="","",IF((IFERROR(_xlfn.IFS(TRIM(SUBSTITUTE($AS94,CHAR(160),""))="Devis 1", IFERROR(VALUE(TRIM(SUBSTITUTE(AK94,CHAR(160),""))),0),TRIM(SUBSTITUTE($AS94,CHAR(160),""))="Devis 2", IFERROR(VALUE(TRIM(SUBSTITUTE(AN94,CHAR(160),""))),0),TRIM(SUBSTITUTE($AS94,CHAR(160),""))="Devis 3", IFERROR(VALUE(TRIM(SUBSTITUTE(AQ94,CHAR(160),""))),0)),0) * IFERROR(VALUE(TRIM(SUBSTITUTE($AA94,CHAR(160),""))),0)) = 0,IF(AX94&lt;&gt;"",0,""),(IFERROR(_xlfn.IFS(TRIM(SUBSTITUTE($AS94,CHAR(160),""))="Devis 1", IFERROR(VALUE(TRIM(SUBSTITUTE(AK94,CHAR(160),""))),0),TRIM(SUBSTITUTE($AS94,CHAR(160),""))="Devis 2", IFERROR(VALUE(TRIM(SUBSTITUTE(AN94,CHAR(160),""))),0),TRIM(SUBSTITUTE($AS94,CHAR(160),""))="Devis 3", IFERROR(VALUE(TRIM(SUBSTITUTE(AQ94,CHAR(160),""))),0)),0) * IFERROR(VALUE(TRIM(SUBSTITUTE($AA94,CHAR(160),""))),0))))</f>
        <v/>
      </c>
      <c r="AZ94" s="73"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47"/>
      <c r="BB94" s="13"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71" t="str" cm="1">
        <f t="array" ref="BC94">IF(OR(AZ94="",X94="",AX94="",V94="",AY94="",W94=""),"",_xlfn.IFS((IFERROR(VALUE(TRIM(SUBSTITUTE(AZ94,CHAR(160),""))),0))&gt;(IFERROR(VALUE(TRIM(SUBSTITUTE(X94,CHAR(160),""))),0)),"KO : Le montant retenu TTC est supérieur au montant présenté TTC. Merci de revoir la ligne de dépense ou plafonner son montant.",(IFERROR(VALUE(TRIM(SUBSTITUTE(AX94,CHAR(160),""))),0))&gt;(IFERROR(VALUE(TRIM(SUBSTITUTE(V94,CHAR(160),""))),0)),"Attention : Le montant retenu HT est supérieur au montant HT présenté. Merci de revoir la ligne de dépense,plafonner son montant,ou justifier la reventillation HT/TVA.",(IFERROR(VALUE(TRIM(SUBSTITUTE(AY94,CHAR(160),""))),0))&gt;(IFERROR(VALUE(TRIM(SUBSTITUTE(W94,CHAR(160),""))),0)),"Attention : Le montant TVA retenu est supérieur au montant TVA présenté. Merci de revoir la ligne de dépense,plafonner son montant,ou justifier la reventillation HT/TVA.",(IFERROR(VALUE(TRIM(SUBSTITUTE(X94,CHAR(160),""))),0))=0,"",(IFERROR(VALUE(TRIM(SUBSTITUTE(AZ94,CHAR(160),""))),0))=(IFERROR(VALUE(TRIM(SUBSTITUTE(X94,CHAR(160),""))),0)),"OK",
OR((IFERROR(VALUE(TRIM(SUBSTITUTE(AZ94,CHAR(160),""))),0))=0,(IFERROR(VALUE(TRIM(SUBSTITUTE(AX94,CHAR(160),""))),0))=0),"Attention : montant présenté entièrement écarté",(IFERROR(VALUE(TRIM(SUBSTITUTE(AZ94,CHAR(160),""))),0))&lt;(IFERROR(VALUE(TRIM(SUBSTITUTE(X94,CHAR(160),""))),0)),"Attention : montant présenté partiellement écarté",TRUE,""))</f>
        <v/>
      </c>
      <c r="BD94" s="46" t="str">
        <f t="shared" si="87"/>
        <v/>
      </c>
      <c r="BE94" s="46" t="str">
        <f t="shared" si="88"/>
        <v/>
      </c>
      <c r="BF94" s="19" t="str">
        <f t="shared" si="89"/>
        <v/>
      </c>
    </row>
    <row r="95" spans="1:58" ht="15" customHeight="1">
      <c r="A95" s="69">
        <v>84</v>
      </c>
      <c r="B95" s="149"/>
      <c r="C95" s="150"/>
      <c r="D95" s="149"/>
      <c r="E95" s="149"/>
      <c r="F95" s="149"/>
      <c r="G95" s="149"/>
      <c r="H95" s="149"/>
      <c r="I95" s="149"/>
      <c r="J95" s="149"/>
      <c r="K95" s="149"/>
      <c r="L95" s="129"/>
      <c r="M95" s="7"/>
      <c r="N95" s="39" t="str">
        <f t="shared" si="60"/>
        <v/>
      </c>
      <c r="O95" s="9"/>
      <c r="P95" s="7"/>
      <c r="Q95" s="39" t="str">
        <f t="shared" si="61"/>
        <v/>
      </c>
      <c r="R95" s="10"/>
      <c r="S95" s="7"/>
      <c r="T95" s="130" t="str">
        <f t="shared" si="62"/>
        <v/>
      </c>
      <c r="U95" s="139"/>
      <c r="V95" s="138"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72"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141" t="str">
        <f t="shared" si="63"/>
        <v/>
      </c>
      <c r="Y95" s="142"/>
      <c r="Z95" s="162" t="str">
        <f t="shared" si="64"/>
        <v/>
      </c>
      <c r="AA95" s="162" t="str">
        <f t="shared" si="65"/>
        <v/>
      </c>
      <c r="AB95" s="162" t="str">
        <f t="shared" si="66"/>
        <v/>
      </c>
      <c r="AC95" s="162" t="str">
        <f t="shared" si="67"/>
        <v/>
      </c>
      <c r="AD95" s="162" t="str">
        <f t="shared" si="68"/>
        <v/>
      </c>
      <c r="AE95" s="162" t="str">
        <f t="shared" si="69"/>
        <v/>
      </c>
      <c r="AF95" s="162" t="str">
        <f t="shared" si="70"/>
        <v/>
      </c>
      <c r="AG95" s="162" t="str">
        <f t="shared" si="71"/>
        <v/>
      </c>
      <c r="AH95" s="162" t="str">
        <f t="shared" si="72"/>
        <v/>
      </c>
      <c r="AI95" s="162" t="str">
        <f t="shared" si="73"/>
        <v/>
      </c>
      <c r="AJ95" s="42" t="str">
        <f t="shared" si="74"/>
        <v/>
      </c>
      <c r="AK95" s="18" t="str">
        <f t="shared" si="75"/>
        <v/>
      </c>
      <c r="AL95" s="39" t="str">
        <f t="shared" si="76"/>
        <v/>
      </c>
      <c r="AM95" s="43" t="str">
        <f t="shared" si="77"/>
        <v/>
      </c>
      <c r="AN95" s="18" t="str">
        <f t="shared" si="78"/>
        <v/>
      </c>
      <c r="AO95" s="39" t="str">
        <f t="shared" si="79"/>
        <v/>
      </c>
      <c r="AP95" s="44" t="str">
        <f t="shared" si="80"/>
        <v/>
      </c>
      <c r="AQ95" s="18" t="str">
        <f t="shared" si="81"/>
        <v/>
      </c>
      <c r="AR95" s="45" t="str">
        <f t="shared" si="82"/>
        <v/>
      </c>
      <c r="AS95" s="41" t="str">
        <f t="shared" si="83"/>
        <v/>
      </c>
      <c r="AT95" s="168"/>
      <c r="AU95" s="46" t="str">
        <f t="shared" si="84"/>
        <v/>
      </c>
      <c r="AV95" s="46" t="str">
        <f t="shared" si="85"/>
        <v/>
      </c>
      <c r="AW95" s="46" t="str">
        <f t="shared" si="86"/>
        <v/>
      </c>
      <c r="AX95" s="73"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73" t="str" cm="1">
        <f t="array" ref="AY95">IF($AA95="","",IF((IFERROR(_xlfn.IFS(TRIM(SUBSTITUTE($AS95,CHAR(160),""))="Devis 1", IFERROR(VALUE(TRIM(SUBSTITUTE(AK95,CHAR(160),""))),0),TRIM(SUBSTITUTE($AS95,CHAR(160),""))="Devis 2", IFERROR(VALUE(TRIM(SUBSTITUTE(AN95,CHAR(160),""))),0),TRIM(SUBSTITUTE($AS95,CHAR(160),""))="Devis 3", IFERROR(VALUE(TRIM(SUBSTITUTE(AQ95,CHAR(160),""))),0)),0) * IFERROR(VALUE(TRIM(SUBSTITUTE($AA95,CHAR(160),""))),0)) = 0,IF(AX95&lt;&gt;"",0,""),(IFERROR(_xlfn.IFS(TRIM(SUBSTITUTE($AS95,CHAR(160),""))="Devis 1", IFERROR(VALUE(TRIM(SUBSTITUTE(AK95,CHAR(160),""))),0),TRIM(SUBSTITUTE($AS95,CHAR(160),""))="Devis 2", IFERROR(VALUE(TRIM(SUBSTITUTE(AN95,CHAR(160),""))),0),TRIM(SUBSTITUTE($AS95,CHAR(160),""))="Devis 3", IFERROR(VALUE(TRIM(SUBSTITUTE(AQ95,CHAR(160),""))),0)),0) * IFERROR(VALUE(TRIM(SUBSTITUTE($AA95,CHAR(160),""))),0))))</f>
        <v/>
      </c>
      <c r="AZ95" s="73"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47"/>
      <c r="BB95" s="13"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71" t="str" cm="1">
        <f t="array" ref="BC95">IF(OR(AZ95="",X95="",AX95="",V95="",AY95="",W95=""),"",_xlfn.IFS((IFERROR(VALUE(TRIM(SUBSTITUTE(AZ95,CHAR(160),""))),0))&gt;(IFERROR(VALUE(TRIM(SUBSTITUTE(X95,CHAR(160),""))),0)),"KO : Le montant retenu TTC est supérieur au montant présenté TTC. Merci de revoir la ligne de dépense ou plafonner son montant.",(IFERROR(VALUE(TRIM(SUBSTITUTE(AX95,CHAR(160),""))),0))&gt;(IFERROR(VALUE(TRIM(SUBSTITUTE(V95,CHAR(160),""))),0)),"Attention : Le montant retenu HT est supérieur au montant HT présenté. Merci de revoir la ligne de dépense,plafonner son montant,ou justifier la reventillation HT/TVA.",(IFERROR(VALUE(TRIM(SUBSTITUTE(AY95,CHAR(160),""))),0))&gt;(IFERROR(VALUE(TRIM(SUBSTITUTE(W95,CHAR(160),""))),0)),"Attention : Le montant TVA retenu est supérieur au montant TVA présenté. Merci de revoir la ligne de dépense,plafonner son montant,ou justifier la reventillation HT/TVA.",(IFERROR(VALUE(TRIM(SUBSTITUTE(X95,CHAR(160),""))),0))=0,"",(IFERROR(VALUE(TRIM(SUBSTITUTE(AZ95,CHAR(160),""))),0))=(IFERROR(VALUE(TRIM(SUBSTITUTE(X95,CHAR(160),""))),0)),"OK",
OR((IFERROR(VALUE(TRIM(SUBSTITUTE(AZ95,CHAR(160),""))),0))=0,(IFERROR(VALUE(TRIM(SUBSTITUTE(AX95,CHAR(160),""))),0))=0),"Attention : montant présenté entièrement écarté",(IFERROR(VALUE(TRIM(SUBSTITUTE(AZ95,CHAR(160),""))),0))&lt;(IFERROR(VALUE(TRIM(SUBSTITUTE(X95,CHAR(160),""))),0)),"Attention : montant présenté partiellement écarté",TRUE,""))</f>
        <v/>
      </c>
      <c r="BD95" s="46" t="str">
        <f t="shared" si="87"/>
        <v/>
      </c>
      <c r="BE95" s="46" t="str">
        <f t="shared" si="88"/>
        <v/>
      </c>
      <c r="BF95" s="19" t="str">
        <f t="shared" si="89"/>
        <v/>
      </c>
    </row>
    <row r="96" spans="1:58" ht="15" customHeight="1">
      <c r="A96" s="69">
        <v>85</v>
      </c>
      <c r="B96" s="149"/>
      <c r="C96" s="150"/>
      <c r="D96" s="149"/>
      <c r="E96" s="149"/>
      <c r="F96" s="149"/>
      <c r="G96" s="149"/>
      <c r="H96" s="149"/>
      <c r="I96" s="149"/>
      <c r="J96" s="149"/>
      <c r="K96" s="149"/>
      <c r="L96" s="129"/>
      <c r="M96" s="7"/>
      <c r="N96" s="39" t="str">
        <f t="shared" si="60"/>
        <v/>
      </c>
      <c r="O96" s="9"/>
      <c r="P96" s="7"/>
      <c r="Q96" s="39" t="str">
        <f t="shared" si="61"/>
        <v/>
      </c>
      <c r="R96" s="10"/>
      <c r="S96" s="7"/>
      <c r="T96" s="130" t="str">
        <f t="shared" si="62"/>
        <v/>
      </c>
      <c r="U96" s="139"/>
      <c r="V96" s="138"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72"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141" t="str">
        <f t="shared" si="63"/>
        <v/>
      </c>
      <c r="Y96" s="142"/>
      <c r="Z96" s="162" t="str">
        <f t="shared" si="64"/>
        <v/>
      </c>
      <c r="AA96" s="162" t="str">
        <f t="shared" si="65"/>
        <v/>
      </c>
      <c r="AB96" s="162" t="str">
        <f t="shared" si="66"/>
        <v/>
      </c>
      <c r="AC96" s="162" t="str">
        <f t="shared" si="67"/>
        <v/>
      </c>
      <c r="AD96" s="162" t="str">
        <f t="shared" si="68"/>
        <v/>
      </c>
      <c r="AE96" s="162" t="str">
        <f t="shared" si="69"/>
        <v/>
      </c>
      <c r="AF96" s="162" t="str">
        <f t="shared" si="70"/>
        <v/>
      </c>
      <c r="AG96" s="162" t="str">
        <f t="shared" si="71"/>
        <v/>
      </c>
      <c r="AH96" s="162" t="str">
        <f t="shared" si="72"/>
        <v/>
      </c>
      <c r="AI96" s="162" t="str">
        <f t="shared" si="73"/>
        <v/>
      </c>
      <c r="AJ96" s="42" t="str">
        <f t="shared" si="74"/>
        <v/>
      </c>
      <c r="AK96" s="18" t="str">
        <f t="shared" si="75"/>
        <v/>
      </c>
      <c r="AL96" s="39" t="str">
        <f t="shared" si="76"/>
        <v/>
      </c>
      <c r="AM96" s="43" t="str">
        <f t="shared" si="77"/>
        <v/>
      </c>
      <c r="AN96" s="18" t="str">
        <f t="shared" si="78"/>
        <v/>
      </c>
      <c r="AO96" s="39" t="str">
        <f t="shared" si="79"/>
        <v/>
      </c>
      <c r="AP96" s="44" t="str">
        <f t="shared" si="80"/>
        <v/>
      </c>
      <c r="AQ96" s="18" t="str">
        <f t="shared" si="81"/>
        <v/>
      </c>
      <c r="AR96" s="45" t="str">
        <f t="shared" si="82"/>
        <v/>
      </c>
      <c r="AS96" s="41" t="str">
        <f t="shared" si="83"/>
        <v/>
      </c>
      <c r="AT96" s="168"/>
      <c r="AU96" s="46" t="str">
        <f t="shared" si="84"/>
        <v/>
      </c>
      <c r="AV96" s="46" t="str">
        <f t="shared" si="85"/>
        <v/>
      </c>
      <c r="AW96" s="46" t="str">
        <f t="shared" si="86"/>
        <v/>
      </c>
      <c r="AX96" s="73"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73" t="str" cm="1">
        <f t="array" ref="AY96">IF($AA96="","",IF((IFERROR(_xlfn.IFS(TRIM(SUBSTITUTE($AS96,CHAR(160),""))="Devis 1", IFERROR(VALUE(TRIM(SUBSTITUTE(AK96,CHAR(160),""))),0),TRIM(SUBSTITUTE($AS96,CHAR(160),""))="Devis 2", IFERROR(VALUE(TRIM(SUBSTITUTE(AN96,CHAR(160),""))),0),TRIM(SUBSTITUTE($AS96,CHAR(160),""))="Devis 3", IFERROR(VALUE(TRIM(SUBSTITUTE(AQ96,CHAR(160),""))),0)),0) * IFERROR(VALUE(TRIM(SUBSTITUTE($AA96,CHAR(160),""))),0)) = 0,IF(AX96&lt;&gt;"",0,""),(IFERROR(_xlfn.IFS(TRIM(SUBSTITUTE($AS96,CHAR(160),""))="Devis 1", IFERROR(VALUE(TRIM(SUBSTITUTE(AK96,CHAR(160),""))),0),TRIM(SUBSTITUTE($AS96,CHAR(160),""))="Devis 2", IFERROR(VALUE(TRIM(SUBSTITUTE(AN96,CHAR(160),""))),0),TRIM(SUBSTITUTE($AS96,CHAR(160),""))="Devis 3", IFERROR(VALUE(TRIM(SUBSTITUTE(AQ96,CHAR(160),""))),0)),0) * IFERROR(VALUE(TRIM(SUBSTITUTE($AA96,CHAR(160),""))),0))))</f>
        <v/>
      </c>
      <c r="AZ96" s="73"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47"/>
      <c r="BB96" s="13"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71" t="str" cm="1">
        <f t="array" ref="BC96">IF(OR(AZ96="",X96="",AX96="",V96="",AY96="",W96=""),"",_xlfn.IFS((IFERROR(VALUE(TRIM(SUBSTITUTE(AZ96,CHAR(160),""))),0))&gt;(IFERROR(VALUE(TRIM(SUBSTITUTE(X96,CHAR(160),""))),0)),"KO : Le montant retenu TTC est supérieur au montant présenté TTC. Merci de revoir la ligne de dépense ou plafonner son montant.",(IFERROR(VALUE(TRIM(SUBSTITUTE(AX96,CHAR(160),""))),0))&gt;(IFERROR(VALUE(TRIM(SUBSTITUTE(V96,CHAR(160),""))),0)),"Attention : Le montant retenu HT est supérieur au montant HT présenté. Merci de revoir la ligne de dépense,plafonner son montant,ou justifier la reventillation HT/TVA.",(IFERROR(VALUE(TRIM(SUBSTITUTE(AY96,CHAR(160),""))),0))&gt;(IFERROR(VALUE(TRIM(SUBSTITUTE(W96,CHAR(160),""))),0)),"Attention : Le montant TVA retenu est supérieur au montant TVA présenté. Merci de revoir la ligne de dépense,plafonner son montant,ou justifier la reventillation HT/TVA.",(IFERROR(VALUE(TRIM(SUBSTITUTE(X96,CHAR(160),""))),0))=0,"",(IFERROR(VALUE(TRIM(SUBSTITUTE(AZ96,CHAR(160),""))),0))=(IFERROR(VALUE(TRIM(SUBSTITUTE(X96,CHAR(160),""))),0)),"OK",
OR((IFERROR(VALUE(TRIM(SUBSTITUTE(AZ96,CHAR(160),""))),0))=0,(IFERROR(VALUE(TRIM(SUBSTITUTE(AX96,CHAR(160),""))),0))=0),"Attention : montant présenté entièrement écarté",(IFERROR(VALUE(TRIM(SUBSTITUTE(AZ96,CHAR(160),""))),0))&lt;(IFERROR(VALUE(TRIM(SUBSTITUTE(X96,CHAR(160),""))),0)),"Attention : montant présenté partiellement écarté",TRUE,""))</f>
        <v/>
      </c>
      <c r="BD96" s="46" t="str">
        <f t="shared" si="87"/>
        <v/>
      </c>
      <c r="BE96" s="46" t="str">
        <f t="shared" si="88"/>
        <v/>
      </c>
      <c r="BF96" s="19" t="str">
        <f t="shared" si="89"/>
        <v/>
      </c>
    </row>
    <row r="97" spans="1:58" ht="15" customHeight="1">
      <c r="A97" s="69">
        <v>86</v>
      </c>
      <c r="B97" s="149"/>
      <c r="C97" s="150"/>
      <c r="D97" s="149"/>
      <c r="E97" s="149"/>
      <c r="F97" s="149"/>
      <c r="G97" s="149"/>
      <c r="H97" s="149"/>
      <c r="I97" s="149"/>
      <c r="J97" s="149"/>
      <c r="K97" s="149"/>
      <c r="L97" s="129"/>
      <c r="M97" s="7"/>
      <c r="N97" s="39" t="str">
        <f t="shared" si="60"/>
        <v/>
      </c>
      <c r="O97" s="9"/>
      <c r="P97" s="7"/>
      <c r="Q97" s="39" t="str">
        <f t="shared" si="61"/>
        <v/>
      </c>
      <c r="R97" s="10"/>
      <c r="S97" s="7"/>
      <c r="T97" s="130" t="str">
        <f t="shared" si="62"/>
        <v/>
      </c>
      <c r="U97" s="139"/>
      <c r="V97" s="138"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72"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141" t="str">
        <f t="shared" si="63"/>
        <v/>
      </c>
      <c r="Y97" s="142"/>
      <c r="Z97" s="162" t="str">
        <f t="shared" si="64"/>
        <v/>
      </c>
      <c r="AA97" s="162" t="str">
        <f t="shared" si="65"/>
        <v/>
      </c>
      <c r="AB97" s="162" t="str">
        <f t="shared" si="66"/>
        <v/>
      </c>
      <c r="AC97" s="162" t="str">
        <f t="shared" si="67"/>
        <v/>
      </c>
      <c r="AD97" s="162" t="str">
        <f t="shared" si="68"/>
        <v/>
      </c>
      <c r="AE97" s="162" t="str">
        <f t="shared" si="69"/>
        <v/>
      </c>
      <c r="AF97" s="162" t="str">
        <f t="shared" si="70"/>
        <v/>
      </c>
      <c r="AG97" s="162" t="str">
        <f t="shared" si="71"/>
        <v/>
      </c>
      <c r="AH97" s="162" t="str">
        <f t="shared" si="72"/>
        <v/>
      </c>
      <c r="AI97" s="162" t="str">
        <f t="shared" si="73"/>
        <v/>
      </c>
      <c r="AJ97" s="42" t="str">
        <f t="shared" si="74"/>
        <v/>
      </c>
      <c r="AK97" s="18" t="str">
        <f t="shared" si="75"/>
        <v/>
      </c>
      <c r="AL97" s="39" t="str">
        <f t="shared" si="76"/>
        <v/>
      </c>
      <c r="AM97" s="43" t="str">
        <f t="shared" si="77"/>
        <v/>
      </c>
      <c r="AN97" s="18" t="str">
        <f t="shared" si="78"/>
        <v/>
      </c>
      <c r="AO97" s="39" t="str">
        <f t="shared" si="79"/>
        <v/>
      </c>
      <c r="AP97" s="44" t="str">
        <f t="shared" si="80"/>
        <v/>
      </c>
      <c r="AQ97" s="18" t="str">
        <f t="shared" si="81"/>
        <v/>
      </c>
      <c r="AR97" s="45" t="str">
        <f t="shared" si="82"/>
        <v/>
      </c>
      <c r="AS97" s="41" t="str">
        <f t="shared" si="83"/>
        <v/>
      </c>
      <c r="AT97" s="168"/>
      <c r="AU97" s="46" t="str">
        <f t="shared" si="84"/>
        <v/>
      </c>
      <c r="AV97" s="46" t="str">
        <f t="shared" si="85"/>
        <v/>
      </c>
      <c r="AW97" s="46" t="str">
        <f t="shared" si="86"/>
        <v/>
      </c>
      <c r="AX97" s="73"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73" t="str" cm="1">
        <f t="array" ref="AY97">IF($AA97="","",IF((IFERROR(_xlfn.IFS(TRIM(SUBSTITUTE($AS97,CHAR(160),""))="Devis 1", IFERROR(VALUE(TRIM(SUBSTITUTE(AK97,CHAR(160),""))),0),TRIM(SUBSTITUTE($AS97,CHAR(160),""))="Devis 2", IFERROR(VALUE(TRIM(SUBSTITUTE(AN97,CHAR(160),""))),0),TRIM(SUBSTITUTE($AS97,CHAR(160),""))="Devis 3", IFERROR(VALUE(TRIM(SUBSTITUTE(AQ97,CHAR(160),""))),0)),0) * IFERROR(VALUE(TRIM(SUBSTITUTE($AA97,CHAR(160),""))),0)) = 0,IF(AX97&lt;&gt;"",0,""),(IFERROR(_xlfn.IFS(TRIM(SUBSTITUTE($AS97,CHAR(160),""))="Devis 1", IFERROR(VALUE(TRIM(SUBSTITUTE(AK97,CHAR(160),""))),0),TRIM(SUBSTITUTE($AS97,CHAR(160),""))="Devis 2", IFERROR(VALUE(TRIM(SUBSTITUTE(AN97,CHAR(160),""))),0),TRIM(SUBSTITUTE($AS97,CHAR(160),""))="Devis 3", IFERROR(VALUE(TRIM(SUBSTITUTE(AQ97,CHAR(160),""))),0)),0) * IFERROR(VALUE(TRIM(SUBSTITUTE($AA97,CHAR(160),""))),0))))</f>
        <v/>
      </c>
      <c r="AZ97" s="73"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47"/>
      <c r="BB97" s="13"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71" t="str" cm="1">
        <f t="array" ref="BC97">IF(OR(AZ97="",X97="",AX97="",V97="",AY97="",W97=""),"",_xlfn.IFS((IFERROR(VALUE(TRIM(SUBSTITUTE(AZ97,CHAR(160),""))),0))&gt;(IFERROR(VALUE(TRIM(SUBSTITUTE(X97,CHAR(160),""))),0)),"KO : Le montant retenu TTC est supérieur au montant présenté TTC. Merci de revoir la ligne de dépense ou plafonner son montant.",(IFERROR(VALUE(TRIM(SUBSTITUTE(AX97,CHAR(160),""))),0))&gt;(IFERROR(VALUE(TRIM(SUBSTITUTE(V97,CHAR(160),""))),0)),"Attention : Le montant retenu HT est supérieur au montant HT présenté. Merci de revoir la ligne de dépense,plafonner son montant,ou justifier la reventillation HT/TVA.",(IFERROR(VALUE(TRIM(SUBSTITUTE(AY97,CHAR(160),""))),0))&gt;(IFERROR(VALUE(TRIM(SUBSTITUTE(W97,CHAR(160),""))),0)),"Attention : Le montant TVA retenu est supérieur au montant TVA présenté. Merci de revoir la ligne de dépense,plafonner son montant,ou justifier la reventillation HT/TVA.",(IFERROR(VALUE(TRIM(SUBSTITUTE(X97,CHAR(160),""))),0))=0,"",(IFERROR(VALUE(TRIM(SUBSTITUTE(AZ97,CHAR(160),""))),0))=(IFERROR(VALUE(TRIM(SUBSTITUTE(X97,CHAR(160),""))),0)),"OK",
OR((IFERROR(VALUE(TRIM(SUBSTITUTE(AZ97,CHAR(160),""))),0))=0,(IFERROR(VALUE(TRIM(SUBSTITUTE(AX97,CHAR(160),""))),0))=0),"Attention : montant présenté entièrement écarté",(IFERROR(VALUE(TRIM(SUBSTITUTE(AZ97,CHAR(160),""))),0))&lt;(IFERROR(VALUE(TRIM(SUBSTITUTE(X97,CHAR(160),""))),0)),"Attention : montant présenté partiellement écarté",TRUE,""))</f>
        <v/>
      </c>
      <c r="BD97" s="46" t="str">
        <f t="shared" si="87"/>
        <v/>
      </c>
      <c r="BE97" s="46" t="str">
        <f t="shared" si="88"/>
        <v/>
      </c>
      <c r="BF97" s="19" t="str">
        <f t="shared" si="89"/>
        <v/>
      </c>
    </row>
    <row r="98" spans="1:58" ht="15" customHeight="1">
      <c r="A98" s="69">
        <v>87</v>
      </c>
      <c r="B98" s="149"/>
      <c r="C98" s="150"/>
      <c r="D98" s="149"/>
      <c r="E98" s="149"/>
      <c r="F98" s="149"/>
      <c r="G98" s="149"/>
      <c r="H98" s="149"/>
      <c r="I98" s="149"/>
      <c r="J98" s="149"/>
      <c r="K98" s="149"/>
      <c r="L98" s="129"/>
      <c r="M98" s="7"/>
      <c r="N98" s="39" t="str">
        <f t="shared" si="60"/>
        <v/>
      </c>
      <c r="O98" s="9"/>
      <c r="P98" s="7"/>
      <c r="Q98" s="39" t="str">
        <f t="shared" si="61"/>
        <v/>
      </c>
      <c r="R98" s="10"/>
      <c r="S98" s="7"/>
      <c r="T98" s="130" t="str">
        <f t="shared" si="62"/>
        <v/>
      </c>
      <c r="U98" s="139"/>
      <c r="V98" s="138"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72"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141" t="str">
        <f t="shared" si="63"/>
        <v/>
      </c>
      <c r="Y98" s="142"/>
      <c r="Z98" s="162" t="str">
        <f t="shared" si="64"/>
        <v/>
      </c>
      <c r="AA98" s="162" t="str">
        <f t="shared" si="65"/>
        <v/>
      </c>
      <c r="AB98" s="162" t="str">
        <f t="shared" si="66"/>
        <v/>
      </c>
      <c r="AC98" s="162" t="str">
        <f t="shared" si="67"/>
        <v/>
      </c>
      <c r="AD98" s="162" t="str">
        <f t="shared" si="68"/>
        <v/>
      </c>
      <c r="AE98" s="162" t="str">
        <f t="shared" si="69"/>
        <v/>
      </c>
      <c r="AF98" s="162" t="str">
        <f t="shared" si="70"/>
        <v/>
      </c>
      <c r="AG98" s="162" t="str">
        <f t="shared" si="71"/>
        <v/>
      </c>
      <c r="AH98" s="162" t="str">
        <f t="shared" si="72"/>
        <v/>
      </c>
      <c r="AI98" s="162" t="str">
        <f t="shared" si="73"/>
        <v/>
      </c>
      <c r="AJ98" s="42" t="str">
        <f t="shared" si="74"/>
        <v/>
      </c>
      <c r="AK98" s="18" t="str">
        <f t="shared" si="75"/>
        <v/>
      </c>
      <c r="AL98" s="39" t="str">
        <f t="shared" si="76"/>
        <v/>
      </c>
      <c r="AM98" s="43" t="str">
        <f t="shared" si="77"/>
        <v/>
      </c>
      <c r="AN98" s="18" t="str">
        <f t="shared" si="78"/>
        <v/>
      </c>
      <c r="AO98" s="39" t="str">
        <f t="shared" si="79"/>
        <v/>
      </c>
      <c r="AP98" s="44" t="str">
        <f t="shared" si="80"/>
        <v/>
      </c>
      <c r="AQ98" s="18" t="str">
        <f t="shared" si="81"/>
        <v/>
      </c>
      <c r="AR98" s="45" t="str">
        <f t="shared" si="82"/>
        <v/>
      </c>
      <c r="AS98" s="41" t="str">
        <f t="shared" si="83"/>
        <v/>
      </c>
      <c r="AT98" s="168"/>
      <c r="AU98" s="46" t="str">
        <f t="shared" si="84"/>
        <v/>
      </c>
      <c r="AV98" s="46" t="str">
        <f t="shared" si="85"/>
        <v/>
      </c>
      <c r="AW98" s="46" t="str">
        <f t="shared" si="86"/>
        <v/>
      </c>
      <c r="AX98" s="73"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73" t="str" cm="1">
        <f t="array" ref="AY98">IF($AA98="","",IF((IFERROR(_xlfn.IFS(TRIM(SUBSTITUTE($AS98,CHAR(160),""))="Devis 1", IFERROR(VALUE(TRIM(SUBSTITUTE(AK98,CHAR(160),""))),0),TRIM(SUBSTITUTE($AS98,CHAR(160),""))="Devis 2", IFERROR(VALUE(TRIM(SUBSTITUTE(AN98,CHAR(160),""))),0),TRIM(SUBSTITUTE($AS98,CHAR(160),""))="Devis 3", IFERROR(VALUE(TRIM(SUBSTITUTE(AQ98,CHAR(160),""))),0)),0) * IFERROR(VALUE(TRIM(SUBSTITUTE($AA98,CHAR(160),""))),0)) = 0,IF(AX98&lt;&gt;"",0,""),(IFERROR(_xlfn.IFS(TRIM(SUBSTITUTE($AS98,CHAR(160),""))="Devis 1", IFERROR(VALUE(TRIM(SUBSTITUTE(AK98,CHAR(160),""))),0),TRIM(SUBSTITUTE($AS98,CHAR(160),""))="Devis 2", IFERROR(VALUE(TRIM(SUBSTITUTE(AN98,CHAR(160),""))),0),TRIM(SUBSTITUTE($AS98,CHAR(160),""))="Devis 3", IFERROR(VALUE(TRIM(SUBSTITUTE(AQ98,CHAR(160),""))),0)),0) * IFERROR(VALUE(TRIM(SUBSTITUTE($AA98,CHAR(160),""))),0))))</f>
        <v/>
      </c>
      <c r="AZ98" s="73"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47"/>
      <c r="BB98" s="13"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71" t="str" cm="1">
        <f t="array" ref="BC98">IF(OR(AZ98="",X98="",AX98="",V98="",AY98="",W98=""),"",_xlfn.IFS((IFERROR(VALUE(TRIM(SUBSTITUTE(AZ98,CHAR(160),""))),0))&gt;(IFERROR(VALUE(TRIM(SUBSTITUTE(X98,CHAR(160),""))),0)),"KO : Le montant retenu TTC est supérieur au montant présenté TTC. Merci de revoir la ligne de dépense ou plafonner son montant.",(IFERROR(VALUE(TRIM(SUBSTITUTE(AX98,CHAR(160),""))),0))&gt;(IFERROR(VALUE(TRIM(SUBSTITUTE(V98,CHAR(160),""))),0)),"Attention : Le montant retenu HT est supérieur au montant HT présenté. Merci de revoir la ligne de dépense,plafonner son montant,ou justifier la reventillation HT/TVA.",(IFERROR(VALUE(TRIM(SUBSTITUTE(AY98,CHAR(160),""))),0))&gt;(IFERROR(VALUE(TRIM(SUBSTITUTE(W98,CHAR(160),""))),0)),"Attention : Le montant TVA retenu est supérieur au montant TVA présenté. Merci de revoir la ligne de dépense,plafonner son montant,ou justifier la reventillation HT/TVA.",(IFERROR(VALUE(TRIM(SUBSTITUTE(X98,CHAR(160),""))),0))=0,"",(IFERROR(VALUE(TRIM(SUBSTITUTE(AZ98,CHAR(160),""))),0))=(IFERROR(VALUE(TRIM(SUBSTITUTE(X98,CHAR(160),""))),0)),"OK",
OR((IFERROR(VALUE(TRIM(SUBSTITUTE(AZ98,CHAR(160),""))),0))=0,(IFERROR(VALUE(TRIM(SUBSTITUTE(AX98,CHAR(160),""))),0))=0),"Attention : montant présenté entièrement écarté",(IFERROR(VALUE(TRIM(SUBSTITUTE(AZ98,CHAR(160),""))),0))&lt;(IFERROR(VALUE(TRIM(SUBSTITUTE(X98,CHAR(160),""))),0)),"Attention : montant présenté partiellement écarté",TRUE,""))</f>
        <v/>
      </c>
      <c r="BD98" s="46" t="str">
        <f t="shared" si="87"/>
        <v/>
      </c>
      <c r="BE98" s="46" t="str">
        <f t="shared" si="88"/>
        <v/>
      </c>
      <c r="BF98" s="19" t="str">
        <f t="shared" si="89"/>
        <v/>
      </c>
    </row>
    <row r="99" spans="1:58" ht="15" customHeight="1">
      <c r="A99" s="69">
        <v>88</v>
      </c>
      <c r="B99" s="149"/>
      <c r="C99" s="150"/>
      <c r="D99" s="149"/>
      <c r="E99" s="149"/>
      <c r="F99" s="149"/>
      <c r="G99" s="149"/>
      <c r="H99" s="149"/>
      <c r="I99" s="149"/>
      <c r="J99" s="149"/>
      <c r="K99" s="149"/>
      <c r="L99" s="129"/>
      <c r="M99" s="7"/>
      <c r="N99" s="39" t="str">
        <f t="shared" si="60"/>
        <v/>
      </c>
      <c r="O99" s="9"/>
      <c r="P99" s="7"/>
      <c r="Q99" s="39" t="str">
        <f t="shared" si="61"/>
        <v/>
      </c>
      <c r="R99" s="10"/>
      <c r="S99" s="7"/>
      <c r="T99" s="130" t="str">
        <f t="shared" si="62"/>
        <v/>
      </c>
      <c r="U99" s="139"/>
      <c r="V99" s="138"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72"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141" t="str">
        <f t="shared" si="63"/>
        <v/>
      </c>
      <c r="Y99" s="142"/>
      <c r="Z99" s="162" t="str">
        <f t="shared" si="64"/>
        <v/>
      </c>
      <c r="AA99" s="162" t="str">
        <f t="shared" si="65"/>
        <v/>
      </c>
      <c r="AB99" s="162" t="str">
        <f t="shared" si="66"/>
        <v/>
      </c>
      <c r="AC99" s="162" t="str">
        <f t="shared" si="67"/>
        <v/>
      </c>
      <c r="AD99" s="162" t="str">
        <f t="shared" si="68"/>
        <v/>
      </c>
      <c r="AE99" s="162" t="str">
        <f t="shared" si="69"/>
        <v/>
      </c>
      <c r="AF99" s="162" t="str">
        <f t="shared" si="70"/>
        <v/>
      </c>
      <c r="AG99" s="162" t="str">
        <f t="shared" si="71"/>
        <v/>
      </c>
      <c r="AH99" s="162" t="str">
        <f t="shared" si="72"/>
        <v/>
      </c>
      <c r="AI99" s="162" t="str">
        <f t="shared" si="73"/>
        <v/>
      </c>
      <c r="AJ99" s="42" t="str">
        <f t="shared" si="74"/>
        <v/>
      </c>
      <c r="AK99" s="18" t="str">
        <f t="shared" si="75"/>
        <v/>
      </c>
      <c r="AL99" s="39" t="str">
        <f t="shared" si="76"/>
        <v/>
      </c>
      <c r="AM99" s="43" t="str">
        <f t="shared" si="77"/>
        <v/>
      </c>
      <c r="AN99" s="18" t="str">
        <f t="shared" si="78"/>
        <v/>
      </c>
      <c r="AO99" s="39" t="str">
        <f t="shared" si="79"/>
        <v/>
      </c>
      <c r="AP99" s="44" t="str">
        <f t="shared" si="80"/>
        <v/>
      </c>
      <c r="AQ99" s="18" t="str">
        <f t="shared" si="81"/>
        <v/>
      </c>
      <c r="AR99" s="45" t="str">
        <f t="shared" si="82"/>
        <v/>
      </c>
      <c r="AS99" s="41" t="str">
        <f t="shared" si="83"/>
        <v/>
      </c>
      <c r="AT99" s="168"/>
      <c r="AU99" s="46" t="str">
        <f t="shared" si="84"/>
        <v/>
      </c>
      <c r="AV99" s="46" t="str">
        <f t="shared" si="85"/>
        <v/>
      </c>
      <c r="AW99" s="46" t="str">
        <f t="shared" si="86"/>
        <v/>
      </c>
      <c r="AX99" s="73"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73" t="str" cm="1">
        <f t="array" ref="AY99">IF($AA99="","",IF((IFERROR(_xlfn.IFS(TRIM(SUBSTITUTE($AS99,CHAR(160),""))="Devis 1", IFERROR(VALUE(TRIM(SUBSTITUTE(AK99,CHAR(160),""))),0),TRIM(SUBSTITUTE($AS99,CHAR(160),""))="Devis 2", IFERROR(VALUE(TRIM(SUBSTITUTE(AN99,CHAR(160),""))),0),TRIM(SUBSTITUTE($AS99,CHAR(160),""))="Devis 3", IFERROR(VALUE(TRIM(SUBSTITUTE(AQ99,CHAR(160),""))),0)),0) * IFERROR(VALUE(TRIM(SUBSTITUTE($AA99,CHAR(160),""))),0)) = 0,IF(AX99&lt;&gt;"",0,""),(IFERROR(_xlfn.IFS(TRIM(SUBSTITUTE($AS99,CHAR(160),""))="Devis 1", IFERROR(VALUE(TRIM(SUBSTITUTE(AK99,CHAR(160),""))),0),TRIM(SUBSTITUTE($AS99,CHAR(160),""))="Devis 2", IFERROR(VALUE(TRIM(SUBSTITUTE(AN99,CHAR(160),""))),0),TRIM(SUBSTITUTE($AS99,CHAR(160),""))="Devis 3", IFERROR(VALUE(TRIM(SUBSTITUTE(AQ99,CHAR(160),""))),0)),0) * IFERROR(VALUE(TRIM(SUBSTITUTE($AA99,CHAR(160),""))),0))))</f>
        <v/>
      </c>
      <c r="AZ99" s="73"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47"/>
      <c r="BB99" s="13"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71" t="str" cm="1">
        <f t="array" ref="BC99">IF(OR(AZ99="",X99="",AX99="",V99="",AY99="",W99=""),"",_xlfn.IFS((IFERROR(VALUE(TRIM(SUBSTITUTE(AZ99,CHAR(160),""))),0))&gt;(IFERROR(VALUE(TRIM(SUBSTITUTE(X99,CHAR(160),""))),0)),"KO : Le montant retenu TTC est supérieur au montant présenté TTC. Merci de revoir la ligne de dépense ou plafonner son montant.",(IFERROR(VALUE(TRIM(SUBSTITUTE(AX99,CHAR(160),""))),0))&gt;(IFERROR(VALUE(TRIM(SUBSTITUTE(V99,CHAR(160),""))),0)),"Attention : Le montant retenu HT est supérieur au montant HT présenté. Merci de revoir la ligne de dépense,plafonner son montant,ou justifier la reventillation HT/TVA.",(IFERROR(VALUE(TRIM(SUBSTITUTE(AY99,CHAR(160),""))),0))&gt;(IFERROR(VALUE(TRIM(SUBSTITUTE(W99,CHAR(160),""))),0)),"Attention : Le montant TVA retenu est supérieur au montant TVA présenté. Merci de revoir la ligne de dépense,plafonner son montant,ou justifier la reventillation HT/TVA.",(IFERROR(VALUE(TRIM(SUBSTITUTE(X99,CHAR(160),""))),0))=0,"",(IFERROR(VALUE(TRIM(SUBSTITUTE(AZ99,CHAR(160),""))),0))=(IFERROR(VALUE(TRIM(SUBSTITUTE(X99,CHAR(160),""))),0)),"OK",
OR((IFERROR(VALUE(TRIM(SUBSTITUTE(AZ99,CHAR(160),""))),0))=0,(IFERROR(VALUE(TRIM(SUBSTITUTE(AX99,CHAR(160),""))),0))=0),"Attention : montant présenté entièrement écarté",(IFERROR(VALUE(TRIM(SUBSTITUTE(AZ99,CHAR(160),""))),0))&lt;(IFERROR(VALUE(TRIM(SUBSTITUTE(X99,CHAR(160),""))),0)),"Attention : montant présenté partiellement écarté",TRUE,""))</f>
        <v/>
      </c>
      <c r="BD99" s="46" t="str">
        <f t="shared" si="87"/>
        <v/>
      </c>
      <c r="BE99" s="46" t="str">
        <f t="shared" si="88"/>
        <v/>
      </c>
      <c r="BF99" s="19" t="str">
        <f t="shared" si="89"/>
        <v/>
      </c>
    </row>
    <row r="100" spans="1:58" ht="15" customHeight="1">
      <c r="A100" s="69">
        <v>89</v>
      </c>
      <c r="B100" s="149"/>
      <c r="C100" s="150"/>
      <c r="D100" s="149"/>
      <c r="E100" s="149"/>
      <c r="F100" s="149"/>
      <c r="G100" s="149"/>
      <c r="H100" s="149"/>
      <c r="I100" s="149"/>
      <c r="J100" s="149"/>
      <c r="K100" s="149"/>
      <c r="L100" s="129"/>
      <c r="M100" s="7"/>
      <c r="N100" s="39" t="str">
        <f t="shared" si="60"/>
        <v/>
      </c>
      <c r="O100" s="9"/>
      <c r="P100" s="7"/>
      <c r="Q100" s="39" t="str">
        <f t="shared" si="61"/>
        <v/>
      </c>
      <c r="R100" s="10"/>
      <c r="S100" s="7"/>
      <c r="T100" s="130" t="str">
        <f t="shared" si="62"/>
        <v/>
      </c>
      <c r="U100" s="139"/>
      <c r="V100" s="138"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72"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141" t="str">
        <f t="shared" si="63"/>
        <v/>
      </c>
      <c r="Y100" s="142"/>
      <c r="Z100" s="162" t="str">
        <f t="shared" si="64"/>
        <v/>
      </c>
      <c r="AA100" s="162" t="str">
        <f t="shared" si="65"/>
        <v/>
      </c>
      <c r="AB100" s="162" t="str">
        <f t="shared" si="66"/>
        <v/>
      </c>
      <c r="AC100" s="162" t="str">
        <f t="shared" si="67"/>
        <v/>
      </c>
      <c r="AD100" s="162" t="str">
        <f t="shared" si="68"/>
        <v/>
      </c>
      <c r="AE100" s="162" t="str">
        <f t="shared" si="69"/>
        <v/>
      </c>
      <c r="AF100" s="162" t="str">
        <f t="shared" si="70"/>
        <v/>
      </c>
      <c r="AG100" s="162" t="str">
        <f t="shared" si="71"/>
        <v/>
      </c>
      <c r="AH100" s="162" t="str">
        <f t="shared" si="72"/>
        <v/>
      </c>
      <c r="AI100" s="162" t="str">
        <f t="shared" si="73"/>
        <v/>
      </c>
      <c r="AJ100" s="42" t="str">
        <f t="shared" si="74"/>
        <v/>
      </c>
      <c r="AK100" s="18" t="str">
        <f t="shared" si="75"/>
        <v/>
      </c>
      <c r="AL100" s="39" t="str">
        <f t="shared" si="76"/>
        <v/>
      </c>
      <c r="AM100" s="43" t="str">
        <f t="shared" si="77"/>
        <v/>
      </c>
      <c r="AN100" s="18" t="str">
        <f t="shared" si="78"/>
        <v/>
      </c>
      <c r="AO100" s="39" t="str">
        <f t="shared" si="79"/>
        <v/>
      </c>
      <c r="AP100" s="44" t="str">
        <f t="shared" si="80"/>
        <v/>
      </c>
      <c r="AQ100" s="18" t="str">
        <f t="shared" si="81"/>
        <v/>
      </c>
      <c r="AR100" s="45" t="str">
        <f t="shared" si="82"/>
        <v/>
      </c>
      <c r="AS100" s="41" t="str">
        <f t="shared" si="83"/>
        <v/>
      </c>
      <c r="AT100" s="168"/>
      <c r="AU100" s="46" t="str">
        <f t="shared" si="84"/>
        <v/>
      </c>
      <c r="AV100" s="46" t="str">
        <f t="shared" si="85"/>
        <v/>
      </c>
      <c r="AW100" s="46" t="str">
        <f t="shared" si="86"/>
        <v/>
      </c>
      <c r="AX100" s="73"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73" t="str" cm="1">
        <f t="array" ref="AY100">IF($AA100="","",IF((IFERROR(_xlfn.IFS(TRIM(SUBSTITUTE($AS100,CHAR(160),""))="Devis 1", IFERROR(VALUE(TRIM(SUBSTITUTE(AK100,CHAR(160),""))),0),TRIM(SUBSTITUTE($AS100,CHAR(160),""))="Devis 2", IFERROR(VALUE(TRIM(SUBSTITUTE(AN100,CHAR(160),""))),0),TRIM(SUBSTITUTE($AS100,CHAR(160),""))="Devis 3", IFERROR(VALUE(TRIM(SUBSTITUTE(AQ100,CHAR(160),""))),0)),0) * IFERROR(VALUE(TRIM(SUBSTITUTE($AA100,CHAR(160),""))),0)) = 0,IF(AX100&lt;&gt;"",0,""),(IFERROR(_xlfn.IFS(TRIM(SUBSTITUTE($AS100,CHAR(160),""))="Devis 1", IFERROR(VALUE(TRIM(SUBSTITUTE(AK100,CHAR(160),""))),0),TRIM(SUBSTITUTE($AS100,CHAR(160),""))="Devis 2", IFERROR(VALUE(TRIM(SUBSTITUTE(AN100,CHAR(160),""))),0),TRIM(SUBSTITUTE($AS100,CHAR(160),""))="Devis 3", IFERROR(VALUE(TRIM(SUBSTITUTE(AQ100,CHAR(160),""))),0)),0) * IFERROR(VALUE(TRIM(SUBSTITUTE($AA100,CHAR(160),""))),0))))</f>
        <v/>
      </c>
      <c r="AZ100" s="73"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47"/>
      <c r="BB100" s="13"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71" t="str" cm="1">
        <f t="array" ref="BC100">IF(OR(AZ100="",X100="",AX100="",V100="",AY100="",W100=""),"",_xlfn.IFS((IFERROR(VALUE(TRIM(SUBSTITUTE(AZ100,CHAR(160),""))),0))&gt;(IFERROR(VALUE(TRIM(SUBSTITUTE(X100,CHAR(160),""))),0)),"KO : Le montant retenu TTC est supérieur au montant présenté TTC. Merci de revoir la ligne de dépense ou plafonner son montant.",(IFERROR(VALUE(TRIM(SUBSTITUTE(AX100,CHAR(160),""))),0))&gt;(IFERROR(VALUE(TRIM(SUBSTITUTE(V100,CHAR(160),""))),0)),"Attention : Le montant retenu HT est supérieur au montant HT présenté. Merci de revoir la ligne de dépense,plafonner son montant,ou justifier la reventillation HT/TVA.",(IFERROR(VALUE(TRIM(SUBSTITUTE(AY100,CHAR(160),""))),0))&gt;(IFERROR(VALUE(TRIM(SUBSTITUTE(W100,CHAR(160),""))),0)),"Attention : Le montant TVA retenu est supérieur au montant TVA présenté. Merci de revoir la ligne de dépense,plafonner son montant,ou justifier la reventillation HT/TVA.",(IFERROR(VALUE(TRIM(SUBSTITUTE(X100,CHAR(160),""))),0))=0,"",(IFERROR(VALUE(TRIM(SUBSTITUTE(AZ100,CHAR(160),""))),0))=(IFERROR(VALUE(TRIM(SUBSTITUTE(X100,CHAR(160),""))),0)),"OK",
OR((IFERROR(VALUE(TRIM(SUBSTITUTE(AZ100,CHAR(160),""))),0))=0,(IFERROR(VALUE(TRIM(SUBSTITUTE(AX100,CHAR(160),""))),0))=0),"Attention : montant présenté entièrement écarté",(IFERROR(VALUE(TRIM(SUBSTITUTE(AZ100,CHAR(160),""))),0))&lt;(IFERROR(VALUE(TRIM(SUBSTITUTE(X100,CHAR(160),""))),0)),"Attention : montant présenté partiellement écarté",TRUE,""))</f>
        <v/>
      </c>
      <c r="BD100" s="46" t="str">
        <f t="shared" si="87"/>
        <v/>
      </c>
      <c r="BE100" s="46" t="str">
        <f t="shared" si="88"/>
        <v/>
      </c>
      <c r="BF100" s="19" t="str">
        <f t="shared" si="89"/>
        <v/>
      </c>
    </row>
    <row r="101" spans="1:58" ht="15" customHeight="1">
      <c r="A101" s="69">
        <v>90</v>
      </c>
      <c r="B101" s="149"/>
      <c r="C101" s="150"/>
      <c r="D101" s="149"/>
      <c r="E101" s="149"/>
      <c r="F101" s="149"/>
      <c r="G101" s="149"/>
      <c r="H101" s="149"/>
      <c r="I101" s="149"/>
      <c r="J101" s="149"/>
      <c r="K101" s="149"/>
      <c r="L101" s="129"/>
      <c r="M101" s="7"/>
      <c r="N101" s="39" t="str">
        <f t="shared" si="60"/>
        <v/>
      </c>
      <c r="O101" s="9"/>
      <c r="P101" s="7"/>
      <c r="Q101" s="39" t="str">
        <f t="shared" si="61"/>
        <v/>
      </c>
      <c r="R101" s="10"/>
      <c r="S101" s="7"/>
      <c r="T101" s="130" t="str">
        <f t="shared" si="62"/>
        <v/>
      </c>
      <c r="U101" s="139"/>
      <c r="V101" s="138"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72"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141" t="str">
        <f t="shared" si="63"/>
        <v/>
      </c>
      <c r="Y101" s="142"/>
      <c r="Z101" s="162" t="str">
        <f t="shared" si="64"/>
        <v/>
      </c>
      <c r="AA101" s="162" t="str">
        <f t="shared" si="65"/>
        <v/>
      </c>
      <c r="AB101" s="162" t="str">
        <f t="shared" si="66"/>
        <v/>
      </c>
      <c r="AC101" s="162" t="str">
        <f t="shared" si="67"/>
        <v/>
      </c>
      <c r="AD101" s="162" t="str">
        <f t="shared" si="68"/>
        <v/>
      </c>
      <c r="AE101" s="162" t="str">
        <f t="shared" si="69"/>
        <v/>
      </c>
      <c r="AF101" s="162" t="str">
        <f t="shared" si="70"/>
        <v/>
      </c>
      <c r="AG101" s="162" t="str">
        <f t="shared" si="71"/>
        <v/>
      </c>
      <c r="AH101" s="162" t="str">
        <f t="shared" si="72"/>
        <v/>
      </c>
      <c r="AI101" s="162" t="str">
        <f t="shared" si="73"/>
        <v/>
      </c>
      <c r="AJ101" s="42" t="str">
        <f t="shared" si="74"/>
        <v/>
      </c>
      <c r="AK101" s="18" t="str">
        <f t="shared" si="75"/>
        <v/>
      </c>
      <c r="AL101" s="39" t="str">
        <f t="shared" si="76"/>
        <v/>
      </c>
      <c r="AM101" s="43" t="str">
        <f t="shared" si="77"/>
        <v/>
      </c>
      <c r="AN101" s="18" t="str">
        <f t="shared" si="78"/>
        <v/>
      </c>
      <c r="AO101" s="39" t="str">
        <f t="shared" si="79"/>
        <v/>
      </c>
      <c r="AP101" s="44" t="str">
        <f t="shared" si="80"/>
        <v/>
      </c>
      <c r="AQ101" s="18" t="str">
        <f t="shared" si="81"/>
        <v/>
      </c>
      <c r="AR101" s="45" t="str">
        <f t="shared" si="82"/>
        <v/>
      </c>
      <c r="AS101" s="41" t="str">
        <f t="shared" si="83"/>
        <v/>
      </c>
      <c r="AT101" s="168"/>
      <c r="AU101" s="46" t="str">
        <f t="shared" si="84"/>
        <v/>
      </c>
      <c r="AV101" s="46" t="str">
        <f t="shared" si="85"/>
        <v/>
      </c>
      <c r="AW101" s="46" t="str">
        <f t="shared" si="86"/>
        <v/>
      </c>
      <c r="AX101" s="73"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73" t="str" cm="1">
        <f t="array" ref="AY101">IF($AA101="","",IF((IFERROR(_xlfn.IFS(TRIM(SUBSTITUTE($AS101,CHAR(160),""))="Devis 1", IFERROR(VALUE(TRIM(SUBSTITUTE(AK101,CHAR(160),""))),0),TRIM(SUBSTITUTE($AS101,CHAR(160),""))="Devis 2", IFERROR(VALUE(TRIM(SUBSTITUTE(AN101,CHAR(160),""))),0),TRIM(SUBSTITUTE($AS101,CHAR(160),""))="Devis 3", IFERROR(VALUE(TRIM(SUBSTITUTE(AQ101,CHAR(160),""))),0)),0) * IFERROR(VALUE(TRIM(SUBSTITUTE($AA101,CHAR(160),""))),0)) = 0,IF(AX101&lt;&gt;"",0,""),(IFERROR(_xlfn.IFS(TRIM(SUBSTITUTE($AS101,CHAR(160),""))="Devis 1", IFERROR(VALUE(TRIM(SUBSTITUTE(AK101,CHAR(160),""))),0),TRIM(SUBSTITUTE($AS101,CHAR(160),""))="Devis 2", IFERROR(VALUE(TRIM(SUBSTITUTE(AN101,CHAR(160),""))),0),TRIM(SUBSTITUTE($AS101,CHAR(160),""))="Devis 3", IFERROR(VALUE(TRIM(SUBSTITUTE(AQ101,CHAR(160),""))),0)),0) * IFERROR(VALUE(TRIM(SUBSTITUTE($AA101,CHAR(160),""))),0))))</f>
        <v/>
      </c>
      <c r="AZ101" s="73"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47"/>
      <c r="BB101" s="13"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71" t="str" cm="1">
        <f t="array" ref="BC101">IF(OR(AZ101="",X101="",AX101="",V101="",AY101="",W101=""),"",_xlfn.IFS((IFERROR(VALUE(TRIM(SUBSTITUTE(AZ101,CHAR(160),""))),0))&gt;(IFERROR(VALUE(TRIM(SUBSTITUTE(X101,CHAR(160),""))),0)),"KO : Le montant retenu TTC est supérieur au montant présenté TTC. Merci de revoir la ligne de dépense ou plafonner son montant.",(IFERROR(VALUE(TRIM(SUBSTITUTE(AX101,CHAR(160),""))),0))&gt;(IFERROR(VALUE(TRIM(SUBSTITUTE(V101,CHAR(160),""))),0)),"Attention : Le montant retenu HT est supérieur au montant HT présenté. Merci de revoir la ligne de dépense,plafonner son montant,ou justifier la reventillation HT/TVA.",(IFERROR(VALUE(TRIM(SUBSTITUTE(AY101,CHAR(160),""))),0))&gt;(IFERROR(VALUE(TRIM(SUBSTITUTE(W101,CHAR(160),""))),0)),"Attention : Le montant TVA retenu est supérieur au montant TVA présenté. Merci de revoir la ligne de dépense,plafonner son montant,ou justifier la reventillation HT/TVA.",(IFERROR(VALUE(TRIM(SUBSTITUTE(X101,CHAR(160),""))),0))=0,"",(IFERROR(VALUE(TRIM(SUBSTITUTE(AZ101,CHAR(160),""))),0))=(IFERROR(VALUE(TRIM(SUBSTITUTE(X101,CHAR(160),""))),0)),"OK",
OR((IFERROR(VALUE(TRIM(SUBSTITUTE(AZ101,CHAR(160),""))),0))=0,(IFERROR(VALUE(TRIM(SUBSTITUTE(AX101,CHAR(160),""))),0))=0),"Attention : montant présenté entièrement écarté",(IFERROR(VALUE(TRIM(SUBSTITUTE(AZ101,CHAR(160),""))),0))&lt;(IFERROR(VALUE(TRIM(SUBSTITUTE(X101,CHAR(160),""))),0)),"Attention : montant présenté partiellement écarté",TRUE,""))</f>
        <v/>
      </c>
      <c r="BD101" s="46" t="str">
        <f t="shared" si="87"/>
        <v/>
      </c>
      <c r="BE101" s="46" t="str">
        <f t="shared" si="88"/>
        <v/>
      </c>
      <c r="BF101" s="19" t="str">
        <f t="shared" si="89"/>
        <v/>
      </c>
    </row>
    <row r="102" spans="1:58" ht="15" customHeight="1">
      <c r="A102" s="69">
        <v>91</v>
      </c>
      <c r="B102" s="149"/>
      <c r="C102" s="150"/>
      <c r="D102" s="149"/>
      <c r="E102" s="149"/>
      <c r="F102" s="149"/>
      <c r="G102" s="149"/>
      <c r="H102" s="149"/>
      <c r="I102" s="149"/>
      <c r="J102" s="149"/>
      <c r="K102" s="149"/>
      <c r="L102" s="129"/>
      <c r="M102" s="7"/>
      <c r="N102" s="39" t="str">
        <f t="shared" si="60"/>
        <v/>
      </c>
      <c r="O102" s="9"/>
      <c r="P102" s="7"/>
      <c r="Q102" s="39" t="str">
        <f t="shared" si="61"/>
        <v/>
      </c>
      <c r="R102" s="10"/>
      <c r="S102" s="7"/>
      <c r="T102" s="130" t="str">
        <f t="shared" si="62"/>
        <v/>
      </c>
      <c r="U102" s="139"/>
      <c r="V102" s="138"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72"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141" t="str">
        <f t="shared" si="63"/>
        <v/>
      </c>
      <c r="Y102" s="142"/>
      <c r="Z102" s="162" t="str">
        <f t="shared" si="64"/>
        <v/>
      </c>
      <c r="AA102" s="162" t="str">
        <f t="shared" si="65"/>
        <v/>
      </c>
      <c r="AB102" s="162" t="str">
        <f t="shared" si="66"/>
        <v/>
      </c>
      <c r="AC102" s="162" t="str">
        <f t="shared" si="67"/>
        <v/>
      </c>
      <c r="AD102" s="162" t="str">
        <f t="shared" si="68"/>
        <v/>
      </c>
      <c r="AE102" s="162" t="str">
        <f t="shared" si="69"/>
        <v/>
      </c>
      <c r="AF102" s="162" t="str">
        <f t="shared" si="70"/>
        <v/>
      </c>
      <c r="AG102" s="162" t="str">
        <f t="shared" si="71"/>
        <v/>
      </c>
      <c r="AH102" s="162" t="str">
        <f t="shared" si="72"/>
        <v/>
      </c>
      <c r="AI102" s="162" t="str">
        <f t="shared" si="73"/>
        <v/>
      </c>
      <c r="AJ102" s="42" t="str">
        <f t="shared" si="74"/>
        <v/>
      </c>
      <c r="AK102" s="18" t="str">
        <f t="shared" si="75"/>
        <v/>
      </c>
      <c r="AL102" s="39" t="str">
        <f t="shared" si="76"/>
        <v/>
      </c>
      <c r="AM102" s="43" t="str">
        <f t="shared" si="77"/>
        <v/>
      </c>
      <c r="AN102" s="18" t="str">
        <f t="shared" si="78"/>
        <v/>
      </c>
      <c r="AO102" s="39" t="str">
        <f t="shared" si="79"/>
        <v/>
      </c>
      <c r="AP102" s="44" t="str">
        <f t="shared" si="80"/>
        <v/>
      </c>
      <c r="AQ102" s="18" t="str">
        <f t="shared" si="81"/>
        <v/>
      </c>
      <c r="AR102" s="45" t="str">
        <f t="shared" si="82"/>
        <v/>
      </c>
      <c r="AS102" s="41" t="str">
        <f t="shared" si="83"/>
        <v/>
      </c>
      <c r="AT102" s="168"/>
      <c r="AU102" s="46" t="str">
        <f t="shared" si="84"/>
        <v/>
      </c>
      <c r="AV102" s="46" t="str">
        <f t="shared" si="85"/>
        <v/>
      </c>
      <c r="AW102" s="46" t="str">
        <f t="shared" si="86"/>
        <v/>
      </c>
      <c r="AX102" s="73"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73" t="str" cm="1">
        <f t="array" ref="AY102">IF($AA102="","",IF((IFERROR(_xlfn.IFS(TRIM(SUBSTITUTE($AS102,CHAR(160),""))="Devis 1", IFERROR(VALUE(TRIM(SUBSTITUTE(AK102,CHAR(160),""))),0),TRIM(SUBSTITUTE($AS102,CHAR(160),""))="Devis 2", IFERROR(VALUE(TRIM(SUBSTITUTE(AN102,CHAR(160),""))),0),TRIM(SUBSTITUTE($AS102,CHAR(160),""))="Devis 3", IFERROR(VALUE(TRIM(SUBSTITUTE(AQ102,CHAR(160),""))),0)),0) * IFERROR(VALUE(TRIM(SUBSTITUTE($AA102,CHAR(160),""))),0)) = 0,IF(AX102&lt;&gt;"",0,""),(IFERROR(_xlfn.IFS(TRIM(SUBSTITUTE($AS102,CHAR(160),""))="Devis 1", IFERROR(VALUE(TRIM(SUBSTITUTE(AK102,CHAR(160),""))),0),TRIM(SUBSTITUTE($AS102,CHAR(160),""))="Devis 2", IFERROR(VALUE(TRIM(SUBSTITUTE(AN102,CHAR(160),""))),0),TRIM(SUBSTITUTE($AS102,CHAR(160),""))="Devis 3", IFERROR(VALUE(TRIM(SUBSTITUTE(AQ102,CHAR(160),""))),0)),0) * IFERROR(VALUE(TRIM(SUBSTITUTE($AA102,CHAR(160),""))),0))))</f>
        <v/>
      </c>
      <c r="AZ102" s="73"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47"/>
      <c r="BB102" s="13"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71" t="str" cm="1">
        <f t="array" ref="BC102">IF(OR(AZ102="",X102="",AX102="",V102="",AY102="",W102=""),"",_xlfn.IFS((IFERROR(VALUE(TRIM(SUBSTITUTE(AZ102,CHAR(160),""))),0))&gt;(IFERROR(VALUE(TRIM(SUBSTITUTE(X102,CHAR(160),""))),0)),"KO : Le montant retenu TTC est supérieur au montant présenté TTC. Merci de revoir la ligne de dépense ou plafonner son montant.",(IFERROR(VALUE(TRIM(SUBSTITUTE(AX102,CHAR(160),""))),0))&gt;(IFERROR(VALUE(TRIM(SUBSTITUTE(V102,CHAR(160),""))),0)),"Attention : Le montant retenu HT est supérieur au montant HT présenté. Merci de revoir la ligne de dépense,plafonner son montant,ou justifier la reventillation HT/TVA.",(IFERROR(VALUE(TRIM(SUBSTITUTE(AY102,CHAR(160),""))),0))&gt;(IFERROR(VALUE(TRIM(SUBSTITUTE(W102,CHAR(160),""))),0)),"Attention : Le montant TVA retenu est supérieur au montant TVA présenté. Merci de revoir la ligne de dépense,plafonner son montant,ou justifier la reventillation HT/TVA.",(IFERROR(VALUE(TRIM(SUBSTITUTE(X102,CHAR(160),""))),0))=0,"",(IFERROR(VALUE(TRIM(SUBSTITUTE(AZ102,CHAR(160),""))),0))=(IFERROR(VALUE(TRIM(SUBSTITUTE(X102,CHAR(160),""))),0)),"OK",
OR((IFERROR(VALUE(TRIM(SUBSTITUTE(AZ102,CHAR(160),""))),0))=0,(IFERROR(VALUE(TRIM(SUBSTITUTE(AX102,CHAR(160),""))),0))=0),"Attention : montant présenté entièrement écarté",(IFERROR(VALUE(TRIM(SUBSTITUTE(AZ102,CHAR(160),""))),0))&lt;(IFERROR(VALUE(TRIM(SUBSTITUTE(X102,CHAR(160),""))),0)),"Attention : montant présenté partiellement écarté",TRUE,""))</f>
        <v/>
      </c>
      <c r="BD102" s="46" t="str">
        <f t="shared" si="87"/>
        <v/>
      </c>
      <c r="BE102" s="46" t="str">
        <f t="shared" si="88"/>
        <v/>
      </c>
      <c r="BF102" s="19" t="str">
        <f t="shared" si="89"/>
        <v/>
      </c>
    </row>
    <row r="103" spans="1:58" ht="15" customHeight="1">
      <c r="A103" s="69">
        <v>92</v>
      </c>
      <c r="B103" s="149"/>
      <c r="C103" s="150"/>
      <c r="D103" s="149"/>
      <c r="E103" s="149"/>
      <c r="F103" s="149"/>
      <c r="G103" s="149"/>
      <c r="H103" s="149"/>
      <c r="I103" s="149"/>
      <c r="J103" s="149"/>
      <c r="K103" s="149"/>
      <c r="L103" s="129"/>
      <c r="M103" s="7"/>
      <c r="N103" s="39" t="str">
        <f t="shared" si="60"/>
        <v/>
      </c>
      <c r="O103" s="9"/>
      <c r="P103" s="7"/>
      <c r="Q103" s="39" t="str">
        <f t="shared" si="61"/>
        <v/>
      </c>
      <c r="R103" s="10"/>
      <c r="S103" s="7"/>
      <c r="T103" s="130" t="str">
        <f t="shared" si="62"/>
        <v/>
      </c>
      <c r="U103" s="139"/>
      <c r="V103" s="138"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72"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141" t="str">
        <f t="shared" si="63"/>
        <v/>
      </c>
      <c r="Y103" s="142"/>
      <c r="Z103" s="162" t="str">
        <f t="shared" si="64"/>
        <v/>
      </c>
      <c r="AA103" s="162" t="str">
        <f t="shared" si="65"/>
        <v/>
      </c>
      <c r="AB103" s="162" t="str">
        <f t="shared" si="66"/>
        <v/>
      </c>
      <c r="AC103" s="162" t="str">
        <f t="shared" si="67"/>
        <v/>
      </c>
      <c r="AD103" s="162" t="str">
        <f t="shared" si="68"/>
        <v/>
      </c>
      <c r="AE103" s="162" t="str">
        <f t="shared" si="69"/>
        <v/>
      </c>
      <c r="AF103" s="162" t="str">
        <f t="shared" si="70"/>
        <v/>
      </c>
      <c r="AG103" s="162" t="str">
        <f t="shared" si="71"/>
        <v/>
      </c>
      <c r="AH103" s="162" t="str">
        <f t="shared" si="72"/>
        <v/>
      </c>
      <c r="AI103" s="162" t="str">
        <f t="shared" si="73"/>
        <v/>
      </c>
      <c r="AJ103" s="42" t="str">
        <f t="shared" si="74"/>
        <v/>
      </c>
      <c r="AK103" s="18" t="str">
        <f t="shared" si="75"/>
        <v/>
      </c>
      <c r="AL103" s="39" t="str">
        <f t="shared" si="76"/>
        <v/>
      </c>
      <c r="AM103" s="43" t="str">
        <f t="shared" si="77"/>
        <v/>
      </c>
      <c r="AN103" s="18" t="str">
        <f t="shared" si="78"/>
        <v/>
      </c>
      <c r="AO103" s="39" t="str">
        <f t="shared" si="79"/>
        <v/>
      </c>
      <c r="AP103" s="44" t="str">
        <f t="shared" si="80"/>
        <v/>
      </c>
      <c r="AQ103" s="18" t="str">
        <f t="shared" si="81"/>
        <v/>
      </c>
      <c r="AR103" s="45" t="str">
        <f t="shared" si="82"/>
        <v/>
      </c>
      <c r="AS103" s="41" t="str">
        <f t="shared" si="83"/>
        <v/>
      </c>
      <c r="AT103" s="168"/>
      <c r="AU103" s="46" t="str">
        <f t="shared" si="84"/>
        <v/>
      </c>
      <c r="AV103" s="46" t="str">
        <f t="shared" si="85"/>
        <v/>
      </c>
      <c r="AW103" s="46" t="str">
        <f t="shared" si="86"/>
        <v/>
      </c>
      <c r="AX103" s="73"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73" t="str" cm="1">
        <f t="array" ref="AY103">IF($AA103="","",IF((IFERROR(_xlfn.IFS(TRIM(SUBSTITUTE($AS103,CHAR(160),""))="Devis 1", IFERROR(VALUE(TRIM(SUBSTITUTE(AK103,CHAR(160),""))),0),TRIM(SUBSTITUTE($AS103,CHAR(160),""))="Devis 2", IFERROR(VALUE(TRIM(SUBSTITUTE(AN103,CHAR(160),""))),0),TRIM(SUBSTITUTE($AS103,CHAR(160),""))="Devis 3", IFERROR(VALUE(TRIM(SUBSTITUTE(AQ103,CHAR(160),""))),0)),0) * IFERROR(VALUE(TRIM(SUBSTITUTE($AA103,CHAR(160),""))),0)) = 0,IF(AX103&lt;&gt;"",0,""),(IFERROR(_xlfn.IFS(TRIM(SUBSTITUTE($AS103,CHAR(160),""))="Devis 1", IFERROR(VALUE(TRIM(SUBSTITUTE(AK103,CHAR(160),""))),0),TRIM(SUBSTITUTE($AS103,CHAR(160),""))="Devis 2", IFERROR(VALUE(TRIM(SUBSTITUTE(AN103,CHAR(160),""))),0),TRIM(SUBSTITUTE($AS103,CHAR(160),""))="Devis 3", IFERROR(VALUE(TRIM(SUBSTITUTE(AQ103,CHAR(160),""))),0)),0) * IFERROR(VALUE(TRIM(SUBSTITUTE($AA103,CHAR(160),""))),0))))</f>
        <v/>
      </c>
      <c r="AZ103" s="73"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47"/>
      <c r="BB103" s="13"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71" t="str" cm="1">
        <f t="array" ref="BC103">IF(OR(AZ103="",X103="",AX103="",V103="",AY103="",W103=""),"",_xlfn.IFS((IFERROR(VALUE(TRIM(SUBSTITUTE(AZ103,CHAR(160),""))),0))&gt;(IFERROR(VALUE(TRIM(SUBSTITUTE(X103,CHAR(160),""))),0)),"KO : Le montant retenu TTC est supérieur au montant présenté TTC. Merci de revoir la ligne de dépense ou plafonner son montant.",(IFERROR(VALUE(TRIM(SUBSTITUTE(AX103,CHAR(160),""))),0))&gt;(IFERROR(VALUE(TRIM(SUBSTITUTE(V103,CHAR(160),""))),0)),"Attention : Le montant retenu HT est supérieur au montant HT présenté. Merci de revoir la ligne de dépense,plafonner son montant,ou justifier la reventillation HT/TVA.",(IFERROR(VALUE(TRIM(SUBSTITUTE(AY103,CHAR(160),""))),0))&gt;(IFERROR(VALUE(TRIM(SUBSTITUTE(W103,CHAR(160),""))),0)),"Attention : Le montant TVA retenu est supérieur au montant TVA présenté. Merci de revoir la ligne de dépense,plafonner son montant,ou justifier la reventillation HT/TVA.",(IFERROR(VALUE(TRIM(SUBSTITUTE(X103,CHAR(160),""))),0))=0,"",(IFERROR(VALUE(TRIM(SUBSTITUTE(AZ103,CHAR(160),""))),0))=(IFERROR(VALUE(TRIM(SUBSTITUTE(X103,CHAR(160),""))),0)),"OK",
OR((IFERROR(VALUE(TRIM(SUBSTITUTE(AZ103,CHAR(160),""))),0))=0,(IFERROR(VALUE(TRIM(SUBSTITUTE(AX103,CHAR(160),""))),0))=0),"Attention : montant présenté entièrement écarté",(IFERROR(VALUE(TRIM(SUBSTITUTE(AZ103,CHAR(160),""))),0))&lt;(IFERROR(VALUE(TRIM(SUBSTITUTE(X103,CHAR(160),""))),0)),"Attention : montant présenté partiellement écarté",TRUE,""))</f>
        <v/>
      </c>
      <c r="BD103" s="46" t="str">
        <f t="shared" si="87"/>
        <v/>
      </c>
      <c r="BE103" s="46" t="str">
        <f t="shared" si="88"/>
        <v/>
      </c>
      <c r="BF103" s="19" t="str">
        <f t="shared" si="89"/>
        <v/>
      </c>
    </row>
    <row r="104" spans="1:58" ht="15" customHeight="1">
      <c r="A104" s="69">
        <v>93</v>
      </c>
      <c r="B104" s="149"/>
      <c r="C104" s="150"/>
      <c r="D104" s="149"/>
      <c r="E104" s="149"/>
      <c r="F104" s="149"/>
      <c r="G104" s="149"/>
      <c r="H104" s="149"/>
      <c r="I104" s="149"/>
      <c r="J104" s="149"/>
      <c r="K104" s="149"/>
      <c r="L104" s="129"/>
      <c r="M104" s="7"/>
      <c r="N104" s="39" t="str">
        <f t="shared" si="60"/>
        <v/>
      </c>
      <c r="O104" s="9"/>
      <c r="P104" s="7"/>
      <c r="Q104" s="39" t="str">
        <f t="shared" si="61"/>
        <v/>
      </c>
      <c r="R104" s="10"/>
      <c r="S104" s="7"/>
      <c r="T104" s="130" t="str">
        <f t="shared" si="62"/>
        <v/>
      </c>
      <c r="U104" s="139"/>
      <c r="V104" s="138"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72"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141" t="str">
        <f t="shared" si="63"/>
        <v/>
      </c>
      <c r="Y104" s="142"/>
      <c r="Z104" s="162" t="str">
        <f t="shared" si="64"/>
        <v/>
      </c>
      <c r="AA104" s="162" t="str">
        <f t="shared" si="65"/>
        <v/>
      </c>
      <c r="AB104" s="162" t="str">
        <f t="shared" si="66"/>
        <v/>
      </c>
      <c r="AC104" s="162" t="str">
        <f t="shared" si="67"/>
        <v/>
      </c>
      <c r="AD104" s="162" t="str">
        <f t="shared" si="68"/>
        <v/>
      </c>
      <c r="AE104" s="162" t="str">
        <f t="shared" si="69"/>
        <v/>
      </c>
      <c r="AF104" s="162" t="str">
        <f t="shared" si="70"/>
        <v/>
      </c>
      <c r="AG104" s="162" t="str">
        <f t="shared" si="71"/>
        <v/>
      </c>
      <c r="AH104" s="162" t="str">
        <f t="shared" si="72"/>
        <v/>
      </c>
      <c r="AI104" s="162" t="str">
        <f t="shared" si="73"/>
        <v/>
      </c>
      <c r="AJ104" s="42" t="str">
        <f t="shared" si="74"/>
        <v/>
      </c>
      <c r="AK104" s="18" t="str">
        <f t="shared" si="75"/>
        <v/>
      </c>
      <c r="AL104" s="39" t="str">
        <f t="shared" si="76"/>
        <v/>
      </c>
      <c r="AM104" s="43" t="str">
        <f t="shared" si="77"/>
        <v/>
      </c>
      <c r="AN104" s="18" t="str">
        <f t="shared" si="78"/>
        <v/>
      </c>
      <c r="AO104" s="39" t="str">
        <f t="shared" si="79"/>
        <v/>
      </c>
      <c r="AP104" s="44" t="str">
        <f t="shared" si="80"/>
        <v/>
      </c>
      <c r="AQ104" s="18" t="str">
        <f t="shared" si="81"/>
        <v/>
      </c>
      <c r="AR104" s="45" t="str">
        <f t="shared" si="82"/>
        <v/>
      </c>
      <c r="AS104" s="41" t="str">
        <f t="shared" si="83"/>
        <v/>
      </c>
      <c r="AT104" s="168"/>
      <c r="AU104" s="46" t="str">
        <f t="shared" si="84"/>
        <v/>
      </c>
      <c r="AV104" s="46" t="str">
        <f t="shared" si="85"/>
        <v/>
      </c>
      <c r="AW104" s="46" t="str">
        <f t="shared" si="86"/>
        <v/>
      </c>
      <c r="AX104" s="73"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73" t="str" cm="1">
        <f t="array" ref="AY104">IF($AA104="","",IF((IFERROR(_xlfn.IFS(TRIM(SUBSTITUTE($AS104,CHAR(160),""))="Devis 1", IFERROR(VALUE(TRIM(SUBSTITUTE(AK104,CHAR(160),""))),0),TRIM(SUBSTITUTE($AS104,CHAR(160),""))="Devis 2", IFERROR(VALUE(TRIM(SUBSTITUTE(AN104,CHAR(160),""))),0),TRIM(SUBSTITUTE($AS104,CHAR(160),""))="Devis 3", IFERROR(VALUE(TRIM(SUBSTITUTE(AQ104,CHAR(160),""))),0)),0) * IFERROR(VALUE(TRIM(SUBSTITUTE($AA104,CHAR(160),""))),0)) = 0,IF(AX104&lt;&gt;"",0,""),(IFERROR(_xlfn.IFS(TRIM(SUBSTITUTE($AS104,CHAR(160),""))="Devis 1", IFERROR(VALUE(TRIM(SUBSTITUTE(AK104,CHAR(160),""))),0),TRIM(SUBSTITUTE($AS104,CHAR(160),""))="Devis 2", IFERROR(VALUE(TRIM(SUBSTITUTE(AN104,CHAR(160),""))),0),TRIM(SUBSTITUTE($AS104,CHAR(160),""))="Devis 3", IFERROR(VALUE(TRIM(SUBSTITUTE(AQ104,CHAR(160),""))),0)),0) * IFERROR(VALUE(TRIM(SUBSTITUTE($AA104,CHAR(160),""))),0))))</f>
        <v/>
      </c>
      <c r="AZ104" s="73"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47"/>
      <c r="BB104" s="13"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71" t="str" cm="1">
        <f t="array" ref="BC104">IF(OR(AZ104="",X104="",AX104="",V104="",AY104="",W104=""),"",_xlfn.IFS((IFERROR(VALUE(TRIM(SUBSTITUTE(AZ104,CHAR(160),""))),0))&gt;(IFERROR(VALUE(TRIM(SUBSTITUTE(X104,CHAR(160),""))),0)),"KO : Le montant retenu TTC est supérieur au montant présenté TTC. Merci de revoir la ligne de dépense ou plafonner son montant.",(IFERROR(VALUE(TRIM(SUBSTITUTE(AX104,CHAR(160),""))),0))&gt;(IFERROR(VALUE(TRIM(SUBSTITUTE(V104,CHAR(160),""))),0)),"Attention : Le montant retenu HT est supérieur au montant HT présenté. Merci de revoir la ligne de dépense,plafonner son montant,ou justifier la reventillation HT/TVA.",(IFERROR(VALUE(TRIM(SUBSTITUTE(AY104,CHAR(160),""))),0))&gt;(IFERROR(VALUE(TRIM(SUBSTITUTE(W104,CHAR(160),""))),0)),"Attention : Le montant TVA retenu est supérieur au montant TVA présenté. Merci de revoir la ligne de dépense,plafonner son montant,ou justifier la reventillation HT/TVA.",(IFERROR(VALUE(TRIM(SUBSTITUTE(X104,CHAR(160),""))),0))=0,"",(IFERROR(VALUE(TRIM(SUBSTITUTE(AZ104,CHAR(160),""))),0))=(IFERROR(VALUE(TRIM(SUBSTITUTE(X104,CHAR(160),""))),0)),"OK",
OR((IFERROR(VALUE(TRIM(SUBSTITUTE(AZ104,CHAR(160),""))),0))=0,(IFERROR(VALUE(TRIM(SUBSTITUTE(AX104,CHAR(160),""))),0))=0),"Attention : montant présenté entièrement écarté",(IFERROR(VALUE(TRIM(SUBSTITUTE(AZ104,CHAR(160),""))),0))&lt;(IFERROR(VALUE(TRIM(SUBSTITUTE(X104,CHAR(160),""))),0)),"Attention : montant présenté partiellement écarté",TRUE,""))</f>
        <v/>
      </c>
      <c r="BD104" s="46" t="str">
        <f t="shared" si="87"/>
        <v/>
      </c>
      <c r="BE104" s="46" t="str">
        <f t="shared" si="88"/>
        <v/>
      </c>
      <c r="BF104" s="19" t="str">
        <f t="shared" si="89"/>
        <v/>
      </c>
    </row>
    <row r="105" spans="1:58" ht="15" customHeight="1">
      <c r="A105" s="69">
        <v>94</v>
      </c>
      <c r="B105" s="149"/>
      <c r="C105" s="150"/>
      <c r="D105" s="149"/>
      <c r="E105" s="149"/>
      <c r="F105" s="149"/>
      <c r="G105" s="149"/>
      <c r="H105" s="149"/>
      <c r="I105" s="149"/>
      <c r="J105" s="149"/>
      <c r="K105" s="149"/>
      <c r="L105" s="129"/>
      <c r="M105" s="7"/>
      <c r="N105" s="39" t="str">
        <f t="shared" si="60"/>
        <v/>
      </c>
      <c r="O105" s="9"/>
      <c r="P105" s="7"/>
      <c r="Q105" s="39" t="str">
        <f t="shared" si="61"/>
        <v/>
      </c>
      <c r="R105" s="10"/>
      <c r="S105" s="7"/>
      <c r="T105" s="130" t="str">
        <f t="shared" si="62"/>
        <v/>
      </c>
      <c r="U105" s="139"/>
      <c r="V105" s="138"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72"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141" t="str">
        <f t="shared" si="63"/>
        <v/>
      </c>
      <c r="Y105" s="142"/>
      <c r="Z105" s="162" t="str">
        <f t="shared" si="64"/>
        <v/>
      </c>
      <c r="AA105" s="162" t="str">
        <f t="shared" si="65"/>
        <v/>
      </c>
      <c r="AB105" s="162" t="str">
        <f t="shared" si="66"/>
        <v/>
      </c>
      <c r="AC105" s="162" t="str">
        <f t="shared" si="67"/>
        <v/>
      </c>
      <c r="AD105" s="162" t="str">
        <f t="shared" si="68"/>
        <v/>
      </c>
      <c r="AE105" s="162" t="str">
        <f t="shared" si="69"/>
        <v/>
      </c>
      <c r="AF105" s="162" t="str">
        <f t="shared" si="70"/>
        <v/>
      </c>
      <c r="AG105" s="162" t="str">
        <f t="shared" si="71"/>
        <v/>
      </c>
      <c r="AH105" s="162" t="str">
        <f t="shared" si="72"/>
        <v/>
      </c>
      <c r="AI105" s="162" t="str">
        <f t="shared" si="73"/>
        <v/>
      </c>
      <c r="AJ105" s="42" t="str">
        <f t="shared" si="74"/>
        <v/>
      </c>
      <c r="AK105" s="18" t="str">
        <f t="shared" si="75"/>
        <v/>
      </c>
      <c r="AL105" s="39" t="str">
        <f t="shared" si="76"/>
        <v/>
      </c>
      <c r="AM105" s="43" t="str">
        <f t="shared" si="77"/>
        <v/>
      </c>
      <c r="AN105" s="18" t="str">
        <f t="shared" si="78"/>
        <v/>
      </c>
      <c r="AO105" s="39" t="str">
        <f t="shared" si="79"/>
        <v/>
      </c>
      <c r="AP105" s="44" t="str">
        <f t="shared" si="80"/>
        <v/>
      </c>
      <c r="AQ105" s="18" t="str">
        <f t="shared" si="81"/>
        <v/>
      </c>
      <c r="AR105" s="45" t="str">
        <f t="shared" si="82"/>
        <v/>
      </c>
      <c r="AS105" s="41" t="str">
        <f t="shared" si="83"/>
        <v/>
      </c>
      <c r="AT105" s="168"/>
      <c r="AU105" s="46" t="str">
        <f t="shared" si="84"/>
        <v/>
      </c>
      <c r="AV105" s="46" t="str">
        <f t="shared" si="85"/>
        <v/>
      </c>
      <c r="AW105" s="46" t="str">
        <f t="shared" si="86"/>
        <v/>
      </c>
      <c r="AX105" s="73"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73" t="str" cm="1">
        <f t="array" ref="AY105">IF($AA105="","",IF((IFERROR(_xlfn.IFS(TRIM(SUBSTITUTE($AS105,CHAR(160),""))="Devis 1", IFERROR(VALUE(TRIM(SUBSTITUTE(AK105,CHAR(160),""))),0),TRIM(SUBSTITUTE($AS105,CHAR(160),""))="Devis 2", IFERROR(VALUE(TRIM(SUBSTITUTE(AN105,CHAR(160),""))),0),TRIM(SUBSTITUTE($AS105,CHAR(160),""))="Devis 3", IFERROR(VALUE(TRIM(SUBSTITUTE(AQ105,CHAR(160),""))),0)),0) * IFERROR(VALUE(TRIM(SUBSTITUTE($AA105,CHAR(160),""))),0)) = 0,IF(AX105&lt;&gt;"",0,""),(IFERROR(_xlfn.IFS(TRIM(SUBSTITUTE($AS105,CHAR(160),""))="Devis 1", IFERROR(VALUE(TRIM(SUBSTITUTE(AK105,CHAR(160),""))),0),TRIM(SUBSTITUTE($AS105,CHAR(160),""))="Devis 2", IFERROR(VALUE(TRIM(SUBSTITUTE(AN105,CHAR(160),""))),0),TRIM(SUBSTITUTE($AS105,CHAR(160),""))="Devis 3", IFERROR(VALUE(TRIM(SUBSTITUTE(AQ105,CHAR(160),""))),0)),0) * IFERROR(VALUE(TRIM(SUBSTITUTE($AA105,CHAR(160),""))),0))))</f>
        <v/>
      </c>
      <c r="AZ105" s="73"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47"/>
      <c r="BB105" s="13"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71" t="str" cm="1">
        <f t="array" ref="BC105">IF(OR(AZ105="",X105="",AX105="",V105="",AY105="",W105=""),"",_xlfn.IFS((IFERROR(VALUE(TRIM(SUBSTITUTE(AZ105,CHAR(160),""))),0))&gt;(IFERROR(VALUE(TRIM(SUBSTITUTE(X105,CHAR(160),""))),0)),"KO : Le montant retenu TTC est supérieur au montant présenté TTC. Merci de revoir la ligne de dépense ou plafonner son montant.",(IFERROR(VALUE(TRIM(SUBSTITUTE(AX105,CHAR(160),""))),0))&gt;(IFERROR(VALUE(TRIM(SUBSTITUTE(V105,CHAR(160),""))),0)),"Attention : Le montant retenu HT est supérieur au montant HT présenté. Merci de revoir la ligne de dépense,plafonner son montant,ou justifier la reventillation HT/TVA.",(IFERROR(VALUE(TRIM(SUBSTITUTE(AY105,CHAR(160),""))),0))&gt;(IFERROR(VALUE(TRIM(SUBSTITUTE(W105,CHAR(160),""))),0)),"Attention : Le montant TVA retenu est supérieur au montant TVA présenté. Merci de revoir la ligne de dépense,plafonner son montant,ou justifier la reventillation HT/TVA.",(IFERROR(VALUE(TRIM(SUBSTITUTE(X105,CHAR(160),""))),0))=0,"",(IFERROR(VALUE(TRIM(SUBSTITUTE(AZ105,CHAR(160),""))),0))=(IFERROR(VALUE(TRIM(SUBSTITUTE(X105,CHAR(160),""))),0)),"OK",
OR((IFERROR(VALUE(TRIM(SUBSTITUTE(AZ105,CHAR(160),""))),0))=0,(IFERROR(VALUE(TRIM(SUBSTITUTE(AX105,CHAR(160),""))),0))=0),"Attention : montant présenté entièrement écarté",(IFERROR(VALUE(TRIM(SUBSTITUTE(AZ105,CHAR(160),""))),0))&lt;(IFERROR(VALUE(TRIM(SUBSTITUTE(X105,CHAR(160),""))),0)),"Attention : montant présenté partiellement écarté",TRUE,""))</f>
        <v/>
      </c>
      <c r="BD105" s="46" t="str">
        <f t="shared" si="87"/>
        <v/>
      </c>
      <c r="BE105" s="46" t="str">
        <f t="shared" si="88"/>
        <v/>
      </c>
      <c r="BF105" s="19" t="str">
        <f t="shared" si="89"/>
        <v/>
      </c>
    </row>
    <row r="106" spans="1:58" ht="15" customHeight="1">
      <c r="A106" s="69">
        <v>95</v>
      </c>
      <c r="B106" s="149"/>
      <c r="C106" s="150"/>
      <c r="D106" s="149"/>
      <c r="E106" s="149"/>
      <c r="F106" s="149"/>
      <c r="G106" s="149"/>
      <c r="H106" s="149"/>
      <c r="I106" s="149"/>
      <c r="J106" s="149"/>
      <c r="K106" s="149"/>
      <c r="L106" s="129"/>
      <c r="M106" s="7"/>
      <c r="N106" s="39" t="str">
        <f t="shared" si="60"/>
        <v/>
      </c>
      <c r="O106" s="9"/>
      <c r="P106" s="7"/>
      <c r="Q106" s="39" t="str">
        <f t="shared" si="61"/>
        <v/>
      </c>
      <c r="R106" s="10"/>
      <c r="S106" s="7"/>
      <c r="T106" s="130" t="str">
        <f t="shared" si="62"/>
        <v/>
      </c>
      <c r="U106" s="139"/>
      <c r="V106" s="138"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72"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141" t="str">
        <f t="shared" si="63"/>
        <v/>
      </c>
      <c r="Y106" s="142"/>
      <c r="Z106" s="162" t="str">
        <f t="shared" si="64"/>
        <v/>
      </c>
      <c r="AA106" s="162" t="str">
        <f t="shared" si="65"/>
        <v/>
      </c>
      <c r="AB106" s="162" t="str">
        <f t="shared" si="66"/>
        <v/>
      </c>
      <c r="AC106" s="162" t="str">
        <f t="shared" si="67"/>
        <v/>
      </c>
      <c r="AD106" s="162" t="str">
        <f t="shared" si="68"/>
        <v/>
      </c>
      <c r="AE106" s="162" t="str">
        <f t="shared" si="69"/>
        <v/>
      </c>
      <c r="AF106" s="162" t="str">
        <f t="shared" si="70"/>
        <v/>
      </c>
      <c r="AG106" s="162" t="str">
        <f t="shared" si="71"/>
        <v/>
      </c>
      <c r="AH106" s="162" t="str">
        <f t="shared" si="72"/>
        <v/>
      </c>
      <c r="AI106" s="162" t="str">
        <f t="shared" si="73"/>
        <v/>
      </c>
      <c r="AJ106" s="42" t="str">
        <f t="shared" si="74"/>
        <v/>
      </c>
      <c r="AK106" s="18" t="str">
        <f t="shared" si="75"/>
        <v/>
      </c>
      <c r="AL106" s="39" t="str">
        <f t="shared" si="76"/>
        <v/>
      </c>
      <c r="AM106" s="43" t="str">
        <f t="shared" si="77"/>
        <v/>
      </c>
      <c r="AN106" s="18" t="str">
        <f t="shared" si="78"/>
        <v/>
      </c>
      <c r="AO106" s="39" t="str">
        <f t="shared" si="79"/>
        <v/>
      </c>
      <c r="AP106" s="44" t="str">
        <f t="shared" si="80"/>
        <v/>
      </c>
      <c r="AQ106" s="18" t="str">
        <f t="shared" si="81"/>
        <v/>
      </c>
      <c r="AR106" s="45" t="str">
        <f t="shared" si="82"/>
        <v/>
      </c>
      <c r="AS106" s="41" t="str">
        <f t="shared" si="83"/>
        <v/>
      </c>
      <c r="AT106" s="168"/>
      <c r="AU106" s="46" t="str">
        <f t="shared" si="84"/>
        <v/>
      </c>
      <c r="AV106" s="46" t="str">
        <f t="shared" si="85"/>
        <v/>
      </c>
      <c r="AW106" s="46" t="str">
        <f t="shared" si="86"/>
        <v/>
      </c>
      <c r="AX106" s="73"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73" t="str" cm="1">
        <f t="array" ref="AY106">IF($AA106="","",IF((IFERROR(_xlfn.IFS(TRIM(SUBSTITUTE($AS106,CHAR(160),""))="Devis 1", IFERROR(VALUE(TRIM(SUBSTITUTE(AK106,CHAR(160),""))),0),TRIM(SUBSTITUTE($AS106,CHAR(160),""))="Devis 2", IFERROR(VALUE(TRIM(SUBSTITUTE(AN106,CHAR(160),""))),0),TRIM(SUBSTITUTE($AS106,CHAR(160),""))="Devis 3", IFERROR(VALUE(TRIM(SUBSTITUTE(AQ106,CHAR(160),""))),0)),0) * IFERROR(VALUE(TRIM(SUBSTITUTE($AA106,CHAR(160),""))),0)) = 0,IF(AX106&lt;&gt;"",0,""),(IFERROR(_xlfn.IFS(TRIM(SUBSTITUTE($AS106,CHAR(160),""))="Devis 1", IFERROR(VALUE(TRIM(SUBSTITUTE(AK106,CHAR(160),""))),0),TRIM(SUBSTITUTE($AS106,CHAR(160),""))="Devis 2", IFERROR(VALUE(TRIM(SUBSTITUTE(AN106,CHAR(160),""))),0),TRIM(SUBSTITUTE($AS106,CHAR(160),""))="Devis 3", IFERROR(VALUE(TRIM(SUBSTITUTE(AQ106,CHAR(160),""))),0)),0) * IFERROR(VALUE(TRIM(SUBSTITUTE($AA106,CHAR(160),""))),0))))</f>
        <v/>
      </c>
      <c r="AZ106" s="73"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47"/>
      <c r="BB106" s="13"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71" t="str" cm="1">
        <f t="array" ref="BC106">IF(OR(AZ106="",X106="",AX106="",V106="",AY106="",W106=""),"",_xlfn.IFS((IFERROR(VALUE(TRIM(SUBSTITUTE(AZ106,CHAR(160),""))),0))&gt;(IFERROR(VALUE(TRIM(SUBSTITUTE(X106,CHAR(160),""))),0)),"KO : Le montant retenu TTC est supérieur au montant présenté TTC. Merci de revoir la ligne de dépense ou plafonner son montant.",(IFERROR(VALUE(TRIM(SUBSTITUTE(AX106,CHAR(160),""))),0))&gt;(IFERROR(VALUE(TRIM(SUBSTITUTE(V106,CHAR(160),""))),0)),"Attention : Le montant retenu HT est supérieur au montant HT présenté. Merci de revoir la ligne de dépense,plafonner son montant,ou justifier la reventillation HT/TVA.",(IFERROR(VALUE(TRIM(SUBSTITUTE(AY106,CHAR(160),""))),0))&gt;(IFERROR(VALUE(TRIM(SUBSTITUTE(W106,CHAR(160),""))),0)),"Attention : Le montant TVA retenu est supérieur au montant TVA présenté. Merci de revoir la ligne de dépense,plafonner son montant,ou justifier la reventillation HT/TVA.",(IFERROR(VALUE(TRIM(SUBSTITUTE(X106,CHAR(160),""))),0))=0,"",(IFERROR(VALUE(TRIM(SUBSTITUTE(AZ106,CHAR(160),""))),0))=(IFERROR(VALUE(TRIM(SUBSTITUTE(X106,CHAR(160),""))),0)),"OK",
OR((IFERROR(VALUE(TRIM(SUBSTITUTE(AZ106,CHAR(160),""))),0))=0,(IFERROR(VALUE(TRIM(SUBSTITUTE(AX106,CHAR(160),""))),0))=0),"Attention : montant présenté entièrement écarté",(IFERROR(VALUE(TRIM(SUBSTITUTE(AZ106,CHAR(160),""))),0))&lt;(IFERROR(VALUE(TRIM(SUBSTITUTE(X106,CHAR(160),""))),0)),"Attention : montant présenté partiellement écarté",TRUE,""))</f>
        <v/>
      </c>
      <c r="BD106" s="46" t="str">
        <f t="shared" si="87"/>
        <v/>
      </c>
      <c r="BE106" s="46" t="str">
        <f t="shared" si="88"/>
        <v/>
      </c>
      <c r="BF106" s="19" t="str">
        <f t="shared" si="89"/>
        <v/>
      </c>
    </row>
    <row r="107" spans="1:58" ht="15" customHeight="1">
      <c r="A107" s="69">
        <v>96</v>
      </c>
      <c r="B107" s="149"/>
      <c r="C107" s="150"/>
      <c r="D107" s="149"/>
      <c r="E107" s="149"/>
      <c r="F107" s="149"/>
      <c r="G107" s="149"/>
      <c r="H107" s="149"/>
      <c r="I107" s="149"/>
      <c r="J107" s="149"/>
      <c r="K107" s="149"/>
      <c r="L107" s="129"/>
      <c r="M107" s="7"/>
      <c r="N107" s="39" t="str">
        <f t="shared" ref="N107:N111" si="90">IF(OR(L107="", M107=""), "", IFERROR(VALUE(TRIM(SUBSTITUTE(L107,CHAR(160),""))),0) + IFERROR(VALUE(TRIM(SUBSTITUTE(M107,CHAR(160),""))),0))</f>
        <v/>
      </c>
      <c r="O107" s="9"/>
      <c r="P107" s="7"/>
      <c r="Q107" s="39" t="str">
        <f t="shared" ref="Q107:Q111" si="91">IF(OR(O107="", P107=""), "", IFERROR(VALUE(TRIM(SUBSTITUTE(O107,CHAR(160),""))),0) + IFERROR(VALUE(TRIM(SUBSTITUTE(P107,CHAR(160),""))),0))</f>
        <v/>
      </c>
      <c r="R107" s="10"/>
      <c r="S107" s="7"/>
      <c r="T107" s="130" t="str">
        <f t="shared" ref="T107:T111" si="92">IF(OR(R107="", S107=""), "", IFERROR(VALUE(TRIM(SUBSTITUTE(R107,CHAR(160),""))),0) + IFERROR(VALUE(TRIM(SUBSTITUTE(S107,CHAR(160),""))),0))</f>
        <v/>
      </c>
      <c r="U107" s="139"/>
      <c r="V107" s="138"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72"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141" t="str">
        <f t="shared" ref="X107:X111" si="93">IF(OR(V107="", W107=""), "", IFERROR(VALUE(TRIM(SUBSTITUTE(V107,CHAR(160),""))),0) + IFERROR(VALUE(TRIM(SUBSTITUTE(W107,CHAR(160),""))),0))</f>
        <v/>
      </c>
      <c r="Y107" s="142"/>
      <c r="Z107" s="162" t="str">
        <f t="shared" si="64"/>
        <v/>
      </c>
      <c r="AA107" s="162" t="str">
        <f t="shared" si="65"/>
        <v/>
      </c>
      <c r="AB107" s="162" t="str">
        <f t="shared" si="66"/>
        <v/>
      </c>
      <c r="AC107" s="162" t="str">
        <f t="shared" si="67"/>
        <v/>
      </c>
      <c r="AD107" s="162" t="str">
        <f t="shared" si="68"/>
        <v/>
      </c>
      <c r="AE107" s="162" t="str">
        <f t="shared" si="69"/>
        <v/>
      </c>
      <c r="AF107" s="162" t="str">
        <f t="shared" si="70"/>
        <v/>
      </c>
      <c r="AG107" s="162" t="str">
        <f t="shared" si="71"/>
        <v/>
      </c>
      <c r="AH107" s="162" t="str">
        <f t="shared" si="72"/>
        <v/>
      </c>
      <c r="AI107" s="162" t="str">
        <f t="shared" si="73"/>
        <v/>
      </c>
      <c r="AJ107" s="42" t="str">
        <f t="shared" si="74"/>
        <v/>
      </c>
      <c r="AK107" s="18" t="str">
        <f t="shared" si="75"/>
        <v/>
      </c>
      <c r="AL107" s="39" t="str">
        <f t="shared" ref="AL107:AL111" si="94">IF(OR(AJ107="", AK107=""), "", IFERROR(VALUE(TRIM(SUBSTITUTE(AJ107,CHAR(160),""))),0) + IFERROR(VALUE(TRIM(SUBSTITUTE(AK107,CHAR(160),""))),0))</f>
        <v/>
      </c>
      <c r="AM107" s="43" t="str">
        <f t="shared" si="77"/>
        <v/>
      </c>
      <c r="AN107" s="18" t="str">
        <f t="shared" si="78"/>
        <v/>
      </c>
      <c r="AO107" s="39" t="str">
        <f t="shared" ref="AO107:AO111" si="95">IF(OR(AM107="",AN107=""),"",IFERROR(VALUE(TRIM(SUBSTITUTE(AM107,CHAR(160),""))),0)+IFERROR(VALUE(TRIM(SUBSTITUTE(AN107,CHAR(160),""))),0))</f>
        <v/>
      </c>
      <c r="AP107" s="44" t="str">
        <f t="shared" si="80"/>
        <v/>
      </c>
      <c r="AQ107" s="18" t="str">
        <f t="shared" si="81"/>
        <v/>
      </c>
      <c r="AR107" s="45" t="str">
        <f t="shared" ref="AR107:AR111" si="96">IF(OR(AP107="",AQ107=""),"",IFERROR(VALUE(TRIM(SUBSTITUTE(AP107,CHAR(160),""))),0)+IFERROR(VALUE(TRIM(SUBSTITUTE(AQ107,CHAR(160),""))),0))</f>
        <v/>
      </c>
      <c r="AS107" s="41" t="str">
        <f t="shared" si="83"/>
        <v/>
      </c>
      <c r="AT107" s="168"/>
      <c r="AU107" s="46" t="str">
        <f t="shared" si="84"/>
        <v/>
      </c>
      <c r="AV107" s="46" t="str">
        <f t="shared" ref="AV107:AV111" si="97">IF(AU107="","",IF( AND(IFERROR(VALUE(TRIM(SUBSTITUTE(AK107,CHAR(160),""))),0)=0,IFERROR(VALUE(TRIM(SUBSTITUTE(AN107,CHAR(160),""))),0)=0,IFERROR(VALUE(TRIM(SUBSTITUTE(AQ107,CHAR(160),""))),0)=0),0,1.15*MIN(IF(IFERROR(VALUE(TRIM(SUBSTITUTE(AK107,CHAR(160),""))),0)=0, 1E+30, IFERROR(VALUE(TRIM(SUBSTITUTE(AK107,CHAR(160),""))),0)),IF(IFERROR(VALUE(TRIM(SUBSTITUTE(AN107,CHAR(160),""))),0)=0, 1E+30, IFERROR(VALUE(TRIM(SUBSTITUTE(AN107,CHAR(160),""))),0)),IF(IFERROR(VALUE(TRIM(SUBSTITUTE(AQ107,CHAR(160),""))),0)=0, 1E+30, IFERROR(VALUE(TRIM(SUBSTITUTE(AQ107,CHAR(160),""))),0))) *IFERROR(VALUE(TRIM(SUBSTITUTE(AA107,CHAR(160),""))),0)))</f>
        <v/>
      </c>
      <c r="AW107" s="46" t="str">
        <f t="shared" ref="AW107:AW111" si="98">IF(AU107="","",AU107+AV107)</f>
        <v/>
      </c>
      <c r="AX107" s="73"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73" t="str" cm="1">
        <f t="array" ref="AY107">IF($AA107="","",IF((IFERROR(_xlfn.IFS(TRIM(SUBSTITUTE($AS107,CHAR(160),""))="Devis 1", IFERROR(VALUE(TRIM(SUBSTITUTE(AK107,CHAR(160),""))),0),TRIM(SUBSTITUTE($AS107,CHAR(160),""))="Devis 2", IFERROR(VALUE(TRIM(SUBSTITUTE(AN107,CHAR(160),""))),0),TRIM(SUBSTITUTE($AS107,CHAR(160),""))="Devis 3", IFERROR(VALUE(TRIM(SUBSTITUTE(AQ107,CHAR(160),""))),0)),0) * IFERROR(VALUE(TRIM(SUBSTITUTE($AA107,CHAR(160),""))),0)) = 0,IF(AX107&lt;&gt;"",0,""),(IFERROR(_xlfn.IFS(TRIM(SUBSTITUTE($AS107,CHAR(160),""))="Devis 1", IFERROR(VALUE(TRIM(SUBSTITUTE(AK107,CHAR(160),""))),0),TRIM(SUBSTITUTE($AS107,CHAR(160),""))="Devis 2", IFERROR(VALUE(TRIM(SUBSTITUTE(AN107,CHAR(160),""))),0),TRIM(SUBSTITUTE($AS107,CHAR(160),""))="Devis 3", IFERROR(VALUE(TRIM(SUBSTITUTE(AQ107,CHAR(160),""))),0)),0) * IFERROR(VALUE(TRIM(SUBSTITUTE($AA107,CHAR(160),""))),0))))</f>
        <v/>
      </c>
      <c r="AZ107" s="73"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47"/>
      <c r="BB107" s="13"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71" t="str" cm="1">
        <f t="array" ref="BC107">IF(OR(AZ107="",X107="",AX107="",V107="",AY107="",W107=""),"",_xlfn.IFS((IFERROR(VALUE(TRIM(SUBSTITUTE(AZ107,CHAR(160),""))),0))&gt;(IFERROR(VALUE(TRIM(SUBSTITUTE(X107,CHAR(160),""))),0)),"KO : Le montant retenu TTC est supérieur au montant présenté TTC. Merci de revoir la ligne de dépense ou plafonner son montant.",(IFERROR(VALUE(TRIM(SUBSTITUTE(AX107,CHAR(160),""))),0))&gt;(IFERROR(VALUE(TRIM(SUBSTITUTE(V107,CHAR(160),""))),0)),"Attention : Le montant retenu HT est supérieur au montant HT présenté. Merci de revoir la ligne de dépense,plafonner son montant,ou justifier la reventillation HT/TVA.",(IFERROR(VALUE(TRIM(SUBSTITUTE(AY107,CHAR(160),""))),0))&gt;(IFERROR(VALUE(TRIM(SUBSTITUTE(W107,CHAR(160),""))),0)),"Attention : Le montant TVA retenu est supérieur au montant TVA présenté. Merci de revoir la ligne de dépense,plafonner son montant,ou justifier la reventillation HT/TVA.",(IFERROR(VALUE(TRIM(SUBSTITUTE(X107,CHAR(160),""))),0))=0,"",(IFERROR(VALUE(TRIM(SUBSTITUTE(AZ107,CHAR(160),""))),0))=(IFERROR(VALUE(TRIM(SUBSTITUTE(X107,CHAR(160),""))),0)),"OK",
OR((IFERROR(VALUE(TRIM(SUBSTITUTE(AZ107,CHAR(160),""))),0))=0,(IFERROR(VALUE(TRIM(SUBSTITUTE(AX107,CHAR(160),""))),0))=0),"Attention : montant présenté entièrement écarté",(IFERROR(VALUE(TRIM(SUBSTITUTE(AZ107,CHAR(160),""))),0))&lt;(IFERROR(VALUE(TRIM(SUBSTITUTE(X107,CHAR(160),""))),0)),"Attention : montant présenté partiellement écarté",TRUE,""))</f>
        <v/>
      </c>
      <c r="BD107" s="46" t="str">
        <f t="shared" si="87"/>
        <v/>
      </c>
      <c r="BE107" s="46" t="str">
        <f t="shared" si="88"/>
        <v/>
      </c>
      <c r="BF107" s="19" t="str">
        <f t="shared" si="89"/>
        <v/>
      </c>
    </row>
    <row r="108" spans="1:58" ht="15" customHeight="1">
      <c r="A108" s="69">
        <v>97</v>
      </c>
      <c r="B108" s="149"/>
      <c r="C108" s="150"/>
      <c r="D108" s="149"/>
      <c r="E108" s="149"/>
      <c r="F108" s="149"/>
      <c r="G108" s="149"/>
      <c r="H108" s="149"/>
      <c r="I108" s="149"/>
      <c r="J108" s="149"/>
      <c r="K108" s="149"/>
      <c r="L108" s="129"/>
      <c r="M108" s="7"/>
      <c r="N108" s="39" t="str">
        <f t="shared" si="90"/>
        <v/>
      </c>
      <c r="O108" s="9"/>
      <c r="P108" s="7"/>
      <c r="Q108" s="39" t="str">
        <f t="shared" si="91"/>
        <v/>
      </c>
      <c r="R108" s="10"/>
      <c r="S108" s="7"/>
      <c r="T108" s="130" t="str">
        <f t="shared" si="92"/>
        <v/>
      </c>
      <c r="U108" s="139"/>
      <c r="V108" s="138"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72"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141" t="str">
        <f t="shared" si="93"/>
        <v/>
      </c>
      <c r="Y108" s="142"/>
      <c r="Z108" s="162" t="str">
        <f t="shared" si="64"/>
        <v/>
      </c>
      <c r="AA108" s="162" t="str">
        <f t="shared" si="65"/>
        <v/>
      </c>
      <c r="AB108" s="162" t="str">
        <f t="shared" si="66"/>
        <v/>
      </c>
      <c r="AC108" s="162" t="str">
        <f t="shared" si="67"/>
        <v/>
      </c>
      <c r="AD108" s="162" t="str">
        <f t="shared" si="68"/>
        <v/>
      </c>
      <c r="AE108" s="162" t="str">
        <f t="shared" si="69"/>
        <v/>
      </c>
      <c r="AF108" s="162" t="str">
        <f t="shared" si="70"/>
        <v/>
      </c>
      <c r="AG108" s="162" t="str">
        <f t="shared" si="71"/>
        <v/>
      </c>
      <c r="AH108" s="162" t="str">
        <f t="shared" si="72"/>
        <v/>
      </c>
      <c r="AI108" s="162" t="str">
        <f t="shared" si="73"/>
        <v/>
      </c>
      <c r="AJ108" s="42" t="str">
        <f t="shared" si="74"/>
        <v/>
      </c>
      <c r="AK108" s="18" t="str">
        <f t="shared" si="75"/>
        <v/>
      </c>
      <c r="AL108" s="39" t="str">
        <f t="shared" si="94"/>
        <v/>
      </c>
      <c r="AM108" s="43" t="str">
        <f t="shared" si="77"/>
        <v/>
      </c>
      <c r="AN108" s="18" t="str">
        <f t="shared" si="78"/>
        <v/>
      </c>
      <c r="AO108" s="39" t="str">
        <f t="shared" si="95"/>
        <v/>
      </c>
      <c r="AP108" s="44" t="str">
        <f t="shared" si="80"/>
        <v/>
      </c>
      <c r="AQ108" s="18" t="str">
        <f t="shared" si="81"/>
        <v/>
      </c>
      <c r="AR108" s="45" t="str">
        <f t="shared" si="96"/>
        <v/>
      </c>
      <c r="AS108" s="41" t="str">
        <f t="shared" si="83"/>
        <v/>
      </c>
      <c r="AT108" s="168"/>
      <c r="AU108" s="46" t="str">
        <f t="shared" si="84"/>
        <v/>
      </c>
      <c r="AV108" s="46" t="str">
        <f t="shared" si="97"/>
        <v/>
      </c>
      <c r="AW108" s="46" t="str">
        <f t="shared" si="98"/>
        <v/>
      </c>
      <c r="AX108" s="73"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73" t="str" cm="1">
        <f t="array" ref="AY108">IF($AA108="","",IF((IFERROR(_xlfn.IFS(TRIM(SUBSTITUTE($AS108,CHAR(160),""))="Devis 1", IFERROR(VALUE(TRIM(SUBSTITUTE(AK108,CHAR(160),""))),0),TRIM(SUBSTITUTE($AS108,CHAR(160),""))="Devis 2", IFERROR(VALUE(TRIM(SUBSTITUTE(AN108,CHAR(160),""))),0),TRIM(SUBSTITUTE($AS108,CHAR(160),""))="Devis 3", IFERROR(VALUE(TRIM(SUBSTITUTE(AQ108,CHAR(160),""))),0)),0) * IFERROR(VALUE(TRIM(SUBSTITUTE($AA108,CHAR(160),""))),0)) = 0,IF(AX108&lt;&gt;"",0,""),(IFERROR(_xlfn.IFS(TRIM(SUBSTITUTE($AS108,CHAR(160),""))="Devis 1", IFERROR(VALUE(TRIM(SUBSTITUTE(AK108,CHAR(160),""))),0),TRIM(SUBSTITUTE($AS108,CHAR(160),""))="Devis 2", IFERROR(VALUE(TRIM(SUBSTITUTE(AN108,CHAR(160),""))),0),TRIM(SUBSTITUTE($AS108,CHAR(160),""))="Devis 3", IFERROR(VALUE(TRIM(SUBSTITUTE(AQ108,CHAR(160),""))),0)),0) * IFERROR(VALUE(TRIM(SUBSTITUTE($AA108,CHAR(160),""))),0))))</f>
        <v/>
      </c>
      <c r="AZ108" s="73"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47"/>
      <c r="BB108" s="13"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71" t="str" cm="1">
        <f t="array" ref="BC108">IF(OR(AZ108="",X108="",AX108="",V108="",AY108="",W108=""),"",_xlfn.IFS((IFERROR(VALUE(TRIM(SUBSTITUTE(AZ108,CHAR(160),""))),0))&gt;(IFERROR(VALUE(TRIM(SUBSTITUTE(X108,CHAR(160),""))),0)),"KO : Le montant retenu TTC est supérieur au montant présenté TTC. Merci de revoir la ligne de dépense ou plafonner son montant.",(IFERROR(VALUE(TRIM(SUBSTITUTE(AX108,CHAR(160),""))),0))&gt;(IFERROR(VALUE(TRIM(SUBSTITUTE(V108,CHAR(160),""))),0)),"Attention : Le montant retenu HT est supérieur au montant HT présenté. Merci de revoir la ligne de dépense,plafonner son montant,ou justifier la reventillation HT/TVA.",(IFERROR(VALUE(TRIM(SUBSTITUTE(AY108,CHAR(160),""))),0))&gt;(IFERROR(VALUE(TRIM(SUBSTITUTE(W108,CHAR(160),""))),0)),"Attention : Le montant TVA retenu est supérieur au montant TVA présenté. Merci de revoir la ligne de dépense,plafonner son montant,ou justifier la reventillation HT/TVA.",(IFERROR(VALUE(TRIM(SUBSTITUTE(X108,CHAR(160),""))),0))=0,"",(IFERROR(VALUE(TRIM(SUBSTITUTE(AZ108,CHAR(160),""))),0))=(IFERROR(VALUE(TRIM(SUBSTITUTE(X108,CHAR(160),""))),0)),"OK",
OR((IFERROR(VALUE(TRIM(SUBSTITUTE(AZ108,CHAR(160),""))),0))=0,(IFERROR(VALUE(TRIM(SUBSTITUTE(AX108,CHAR(160),""))),0))=0),"Attention : montant présenté entièrement écarté",(IFERROR(VALUE(TRIM(SUBSTITUTE(AZ108,CHAR(160),""))),0))&lt;(IFERROR(VALUE(TRIM(SUBSTITUTE(X108,CHAR(160),""))),0)),"Attention : montant présenté partiellement écarté",TRUE,""))</f>
        <v/>
      </c>
      <c r="BD108" s="46" t="str">
        <f t="shared" si="87"/>
        <v/>
      </c>
      <c r="BE108" s="46" t="str">
        <f t="shared" si="88"/>
        <v/>
      </c>
      <c r="BF108" s="19" t="str">
        <f t="shared" si="89"/>
        <v/>
      </c>
    </row>
    <row r="109" spans="1:58" ht="15" customHeight="1">
      <c r="A109" s="69">
        <v>98</v>
      </c>
      <c r="B109" s="149"/>
      <c r="C109" s="150"/>
      <c r="D109" s="149"/>
      <c r="E109" s="149"/>
      <c r="F109" s="149"/>
      <c r="G109" s="149"/>
      <c r="H109" s="149"/>
      <c r="I109" s="149"/>
      <c r="J109" s="149"/>
      <c r="K109" s="149"/>
      <c r="L109" s="129"/>
      <c r="M109" s="7"/>
      <c r="N109" s="39" t="str">
        <f t="shared" si="90"/>
        <v/>
      </c>
      <c r="O109" s="9"/>
      <c r="P109" s="7"/>
      <c r="Q109" s="39" t="str">
        <f t="shared" si="91"/>
        <v/>
      </c>
      <c r="R109" s="10"/>
      <c r="S109" s="7"/>
      <c r="T109" s="130" t="str">
        <f t="shared" si="92"/>
        <v/>
      </c>
      <c r="U109" s="139"/>
      <c r="V109" s="138"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72"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141" t="str">
        <f t="shared" si="93"/>
        <v/>
      </c>
      <c r="Y109" s="142"/>
      <c r="Z109" s="162" t="str">
        <f t="shared" si="64"/>
        <v/>
      </c>
      <c r="AA109" s="162" t="str">
        <f t="shared" si="65"/>
        <v/>
      </c>
      <c r="AB109" s="162" t="str">
        <f t="shared" si="66"/>
        <v/>
      </c>
      <c r="AC109" s="162" t="str">
        <f t="shared" si="67"/>
        <v/>
      </c>
      <c r="AD109" s="162" t="str">
        <f t="shared" si="68"/>
        <v/>
      </c>
      <c r="AE109" s="162" t="str">
        <f t="shared" si="69"/>
        <v/>
      </c>
      <c r="AF109" s="162" t="str">
        <f t="shared" si="70"/>
        <v/>
      </c>
      <c r="AG109" s="162" t="str">
        <f t="shared" si="71"/>
        <v/>
      </c>
      <c r="AH109" s="162" t="str">
        <f t="shared" si="72"/>
        <v/>
      </c>
      <c r="AI109" s="162" t="str">
        <f t="shared" si="73"/>
        <v/>
      </c>
      <c r="AJ109" s="42" t="str">
        <f t="shared" si="74"/>
        <v/>
      </c>
      <c r="AK109" s="18" t="str">
        <f t="shared" si="75"/>
        <v/>
      </c>
      <c r="AL109" s="39" t="str">
        <f t="shared" si="94"/>
        <v/>
      </c>
      <c r="AM109" s="43" t="str">
        <f t="shared" si="77"/>
        <v/>
      </c>
      <c r="AN109" s="18" t="str">
        <f t="shared" si="78"/>
        <v/>
      </c>
      <c r="AO109" s="39" t="str">
        <f t="shared" si="95"/>
        <v/>
      </c>
      <c r="AP109" s="44" t="str">
        <f t="shared" si="80"/>
        <v/>
      </c>
      <c r="AQ109" s="18" t="str">
        <f t="shared" si="81"/>
        <v/>
      </c>
      <c r="AR109" s="45" t="str">
        <f t="shared" si="96"/>
        <v/>
      </c>
      <c r="AS109" s="41" t="str">
        <f t="shared" si="83"/>
        <v/>
      </c>
      <c r="AT109" s="168"/>
      <c r="AU109" s="46" t="str">
        <f t="shared" si="84"/>
        <v/>
      </c>
      <c r="AV109" s="46" t="str">
        <f t="shared" si="97"/>
        <v/>
      </c>
      <c r="AW109" s="46" t="str">
        <f t="shared" si="98"/>
        <v/>
      </c>
      <c r="AX109" s="73"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73" t="str" cm="1">
        <f t="array" ref="AY109">IF($AA109="","",IF((IFERROR(_xlfn.IFS(TRIM(SUBSTITUTE($AS109,CHAR(160),""))="Devis 1", IFERROR(VALUE(TRIM(SUBSTITUTE(AK109,CHAR(160),""))),0),TRIM(SUBSTITUTE($AS109,CHAR(160),""))="Devis 2", IFERROR(VALUE(TRIM(SUBSTITUTE(AN109,CHAR(160),""))),0),TRIM(SUBSTITUTE($AS109,CHAR(160),""))="Devis 3", IFERROR(VALUE(TRIM(SUBSTITUTE(AQ109,CHAR(160),""))),0)),0) * IFERROR(VALUE(TRIM(SUBSTITUTE($AA109,CHAR(160),""))),0)) = 0,IF(AX109&lt;&gt;"",0,""),(IFERROR(_xlfn.IFS(TRIM(SUBSTITUTE($AS109,CHAR(160),""))="Devis 1", IFERROR(VALUE(TRIM(SUBSTITUTE(AK109,CHAR(160),""))),0),TRIM(SUBSTITUTE($AS109,CHAR(160),""))="Devis 2", IFERROR(VALUE(TRIM(SUBSTITUTE(AN109,CHAR(160),""))),0),TRIM(SUBSTITUTE($AS109,CHAR(160),""))="Devis 3", IFERROR(VALUE(TRIM(SUBSTITUTE(AQ109,CHAR(160),""))),0)),0) * IFERROR(VALUE(TRIM(SUBSTITUTE($AA109,CHAR(160),""))),0))))</f>
        <v/>
      </c>
      <c r="AZ109" s="73"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47"/>
      <c r="BB109" s="13"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71" t="str" cm="1">
        <f t="array" ref="BC109">IF(OR(AZ109="",X109="",AX109="",V109="",AY109="",W109=""),"",_xlfn.IFS((IFERROR(VALUE(TRIM(SUBSTITUTE(AZ109,CHAR(160),""))),0))&gt;(IFERROR(VALUE(TRIM(SUBSTITUTE(X109,CHAR(160),""))),0)),"KO : Le montant retenu TTC est supérieur au montant présenté TTC. Merci de revoir la ligne de dépense ou plafonner son montant.",(IFERROR(VALUE(TRIM(SUBSTITUTE(AX109,CHAR(160),""))),0))&gt;(IFERROR(VALUE(TRIM(SUBSTITUTE(V109,CHAR(160),""))),0)),"Attention : Le montant retenu HT est supérieur au montant HT présenté. Merci de revoir la ligne de dépense,plafonner son montant,ou justifier la reventillation HT/TVA.",(IFERROR(VALUE(TRIM(SUBSTITUTE(AY109,CHAR(160),""))),0))&gt;(IFERROR(VALUE(TRIM(SUBSTITUTE(W109,CHAR(160),""))),0)),"Attention : Le montant TVA retenu est supérieur au montant TVA présenté. Merci de revoir la ligne de dépense,plafonner son montant,ou justifier la reventillation HT/TVA.",(IFERROR(VALUE(TRIM(SUBSTITUTE(X109,CHAR(160),""))),0))=0,"",(IFERROR(VALUE(TRIM(SUBSTITUTE(AZ109,CHAR(160),""))),0))=(IFERROR(VALUE(TRIM(SUBSTITUTE(X109,CHAR(160),""))),0)),"OK",
OR((IFERROR(VALUE(TRIM(SUBSTITUTE(AZ109,CHAR(160),""))),0))=0,(IFERROR(VALUE(TRIM(SUBSTITUTE(AX109,CHAR(160),""))),0))=0),"Attention : montant présenté entièrement écarté",(IFERROR(VALUE(TRIM(SUBSTITUTE(AZ109,CHAR(160),""))),0))&lt;(IFERROR(VALUE(TRIM(SUBSTITUTE(X109,CHAR(160),""))),0)),"Attention : montant présenté partiellement écarté",TRUE,""))</f>
        <v/>
      </c>
      <c r="BD109" s="46" t="str">
        <f t="shared" si="87"/>
        <v/>
      </c>
      <c r="BE109" s="46" t="str">
        <f t="shared" si="88"/>
        <v/>
      </c>
      <c r="BF109" s="19" t="str">
        <f t="shared" si="89"/>
        <v/>
      </c>
    </row>
    <row r="110" spans="1:58" ht="15" customHeight="1">
      <c r="A110" s="69">
        <v>99</v>
      </c>
      <c r="B110" s="149"/>
      <c r="C110" s="150"/>
      <c r="D110" s="149"/>
      <c r="E110" s="149"/>
      <c r="F110" s="149"/>
      <c r="G110" s="149"/>
      <c r="H110" s="149"/>
      <c r="I110" s="149"/>
      <c r="J110" s="149"/>
      <c r="K110" s="149"/>
      <c r="L110" s="129"/>
      <c r="M110" s="7"/>
      <c r="N110" s="39" t="str">
        <f t="shared" si="90"/>
        <v/>
      </c>
      <c r="O110" s="9"/>
      <c r="P110" s="7"/>
      <c r="Q110" s="39" t="str">
        <f t="shared" si="91"/>
        <v/>
      </c>
      <c r="R110" s="10"/>
      <c r="S110" s="7"/>
      <c r="T110" s="130" t="str">
        <f t="shared" si="92"/>
        <v/>
      </c>
      <c r="U110" s="139"/>
      <c r="V110" s="138"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72"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141" t="str">
        <f t="shared" si="93"/>
        <v/>
      </c>
      <c r="Y110" s="142"/>
      <c r="Z110" s="162" t="str">
        <f t="shared" si="64"/>
        <v/>
      </c>
      <c r="AA110" s="162" t="str">
        <f t="shared" si="65"/>
        <v/>
      </c>
      <c r="AB110" s="162" t="str">
        <f t="shared" si="66"/>
        <v/>
      </c>
      <c r="AC110" s="162" t="str">
        <f t="shared" si="67"/>
        <v/>
      </c>
      <c r="AD110" s="162" t="str">
        <f t="shared" si="68"/>
        <v/>
      </c>
      <c r="AE110" s="162" t="str">
        <f t="shared" si="69"/>
        <v/>
      </c>
      <c r="AF110" s="162" t="str">
        <f t="shared" si="70"/>
        <v/>
      </c>
      <c r="AG110" s="162" t="str">
        <f t="shared" si="71"/>
        <v/>
      </c>
      <c r="AH110" s="162" t="str">
        <f t="shared" si="72"/>
        <v/>
      </c>
      <c r="AI110" s="162" t="str">
        <f t="shared" si="73"/>
        <v/>
      </c>
      <c r="AJ110" s="42" t="str">
        <f t="shared" si="74"/>
        <v/>
      </c>
      <c r="AK110" s="18" t="str">
        <f t="shared" si="75"/>
        <v/>
      </c>
      <c r="AL110" s="39" t="str">
        <f t="shared" si="94"/>
        <v/>
      </c>
      <c r="AM110" s="43" t="str">
        <f t="shared" si="77"/>
        <v/>
      </c>
      <c r="AN110" s="18" t="str">
        <f t="shared" si="78"/>
        <v/>
      </c>
      <c r="AO110" s="39" t="str">
        <f t="shared" si="95"/>
        <v/>
      </c>
      <c r="AP110" s="44" t="str">
        <f t="shared" si="80"/>
        <v/>
      </c>
      <c r="AQ110" s="18" t="str">
        <f t="shared" si="81"/>
        <v/>
      </c>
      <c r="AR110" s="45" t="str">
        <f t="shared" si="96"/>
        <v/>
      </c>
      <c r="AS110" s="41" t="str">
        <f t="shared" si="83"/>
        <v/>
      </c>
      <c r="AT110" s="168"/>
      <c r="AU110" s="46" t="str">
        <f t="shared" si="84"/>
        <v/>
      </c>
      <c r="AV110" s="46" t="str">
        <f t="shared" si="97"/>
        <v/>
      </c>
      <c r="AW110" s="46" t="str">
        <f t="shared" si="98"/>
        <v/>
      </c>
      <c r="AX110" s="73"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73" t="str" cm="1">
        <f t="array" ref="AY110">IF($AA110="","",IF((IFERROR(_xlfn.IFS(TRIM(SUBSTITUTE($AS110,CHAR(160),""))="Devis 1", IFERROR(VALUE(TRIM(SUBSTITUTE(AK110,CHAR(160),""))),0),TRIM(SUBSTITUTE($AS110,CHAR(160),""))="Devis 2", IFERROR(VALUE(TRIM(SUBSTITUTE(AN110,CHAR(160),""))),0),TRIM(SUBSTITUTE($AS110,CHAR(160),""))="Devis 3", IFERROR(VALUE(TRIM(SUBSTITUTE(AQ110,CHAR(160),""))),0)),0) * IFERROR(VALUE(TRIM(SUBSTITUTE($AA110,CHAR(160),""))),0)) = 0,IF(AX110&lt;&gt;"",0,""),(IFERROR(_xlfn.IFS(TRIM(SUBSTITUTE($AS110,CHAR(160),""))="Devis 1", IFERROR(VALUE(TRIM(SUBSTITUTE(AK110,CHAR(160),""))),0),TRIM(SUBSTITUTE($AS110,CHAR(160),""))="Devis 2", IFERROR(VALUE(TRIM(SUBSTITUTE(AN110,CHAR(160),""))),0),TRIM(SUBSTITUTE($AS110,CHAR(160),""))="Devis 3", IFERROR(VALUE(TRIM(SUBSTITUTE(AQ110,CHAR(160),""))),0)),0) * IFERROR(VALUE(TRIM(SUBSTITUTE($AA110,CHAR(160),""))),0))))</f>
        <v/>
      </c>
      <c r="AZ110" s="73"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47"/>
      <c r="BB110" s="13"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71" t="str" cm="1">
        <f t="array" ref="BC110">IF(OR(AZ110="",X110="",AX110="",V110="",AY110="",W110=""),"",_xlfn.IFS((IFERROR(VALUE(TRIM(SUBSTITUTE(AZ110,CHAR(160),""))),0))&gt;(IFERROR(VALUE(TRIM(SUBSTITUTE(X110,CHAR(160),""))),0)),"KO : Le montant retenu TTC est supérieur au montant présenté TTC. Merci de revoir la ligne de dépense ou plafonner son montant.",(IFERROR(VALUE(TRIM(SUBSTITUTE(AX110,CHAR(160),""))),0))&gt;(IFERROR(VALUE(TRIM(SUBSTITUTE(V110,CHAR(160),""))),0)),"Attention : Le montant retenu HT est supérieur au montant HT présenté. Merci de revoir la ligne de dépense,plafonner son montant,ou justifier la reventillation HT/TVA.",(IFERROR(VALUE(TRIM(SUBSTITUTE(AY110,CHAR(160),""))),0))&gt;(IFERROR(VALUE(TRIM(SUBSTITUTE(W110,CHAR(160),""))),0)),"Attention : Le montant TVA retenu est supérieur au montant TVA présenté. Merci de revoir la ligne de dépense,plafonner son montant,ou justifier la reventillation HT/TVA.",(IFERROR(VALUE(TRIM(SUBSTITUTE(X110,CHAR(160),""))),0))=0,"",(IFERROR(VALUE(TRIM(SUBSTITUTE(AZ110,CHAR(160),""))),0))=(IFERROR(VALUE(TRIM(SUBSTITUTE(X110,CHAR(160),""))),0)),"OK",
OR((IFERROR(VALUE(TRIM(SUBSTITUTE(AZ110,CHAR(160),""))),0))=0,(IFERROR(VALUE(TRIM(SUBSTITUTE(AX110,CHAR(160),""))),0))=0),"Attention : montant présenté entièrement écarté",(IFERROR(VALUE(TRIM(SUBSTITUTE(AZ110,CHAR(160),""))),0))&lt;(IFERROR(VALUE(TRIM(SUBSTITUTE(X110,CHAR(160),""))),0)),"Attention : montant présenté partiellement écarté",TRUE,""))</f>
        <v/>
      </c>
      <c r="BD110" s="46" t="str">
        <f t="shared" si="87"/>
        <v/>
      </c>
      <c r="BE110" s="46" t="str">
        <f t="shared" si="88"/>
        <v/>
      </c>
      <c r="BF110" s="19" t="str">
        <f t="shared" si="89"/>
        <v/>
      </c>
    </row>
    <row r="111" spans="1:58" ht="15" customHeight="1" thickBot="1">
      <c r="A111" s="127">
        <v>100</v>
      </c>
      <c r="B111" s="273"/>
      <c r="C111" s="274"/>
      <c r="D111" s="273"/>
      <c r="E111" s="273"/>
      <c r="F111" s="273"/>
      <c r="G111" s="273"/>
      <c r="H111" s="273"/>
      <c r="I111" s="273"/>
      <c r="J111" s="273"/>
      <c r="K111" s="273"/>
      <c r="L111" s="131"/>
      <c r="M111" s="132"/>
      <c r="N111" s="133" t="str">
        <f t="shared" si="90"/>
        <v/>
      </c>
      <c r="O111" s="134"/>
      <c r="P111" s="132"/>
      <c r="Q111" s="135" t="str">
        <f t="shared" si="91"/>
        <v/>
      </c>
      <c r="R111" s="136"/>
      <c r="S111" s="132"/>
      <c r="T111" s="137" t="str">
        <f t="shared" si="92"/>
        <v/>
      </c>
      <c r="U111" s="140"/>
      <c r="V111" s="275"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76"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277" t="str">
        <f t="shared" si="93"/>
        <v/>
      </c>
      <c r="Y111" s="143"/>
      <c r="Z111" s="162" t="str">
        <f t="shared" si="64"/>
        <v/>
      </c>
      <c r="AA111" s="162" t="str">
        <f t="shared" si="65"/>
        <v/>
      </c>
      <c r="AB111" s="162" t="str">
        <f t="shared" si="66"/>
        <v/>
      </c>
      <c r="AC111" s="162" t="str">
        <f t="shared" si="67"/>
        <v/>
      </c>
      <c r="AD111" s="162" t="str">
        <f t="shared" si="68"/>
        <v/>
      </c>
      <c r="AE111" s="162" t="str">
        <f t="shared" si="69"/>
        <v/>
      </c>
      <c r="AF111" s="162" t="str">
        <f t="shared" si="70"/>
        <v/>
      </c>
      <c r="AG111" s="162" t="str">
        <f t="shared" si="71"/>
        <v/>
      </c>
      <c r="AH111" s="162" t="str">
        <f t="shared" si="72"/>
        <v/>
      </c>
      <c r="AI111" s="162" t="str">
        <f t="shared" si="73"/>
        <v/>
      </c>
      <c r="AJ111" s="52" t="str">
        <f t="shared" si="74"/>
        <v/>
      </c>
      <c r="AK111" s="53" t="str">
        <f t="shared" si="75"/>
        <v/>
      </c>
      <c r="AL111" s="54" t="str">
        <f t="shared" si="94"/>
        <v/>
      </c>
      <c r="AM111" s="55" t="str">
        <f t="shared" si="77"/>
        <v/>
      </c>
      <c r="AN111" s="50" t="str">
        <f t="shared" si="78"/>
        <v/>
      </c>
      <c r="AO111" s="56" t="str">
        <f t="shared" si="95"/>
        <v/>
      </c>
      <c r="AP111" s="57" t="str">
        <f t="shared" si="80"/>
        <v/>
      </c>
      <c r="AQ111" s="51" t="str">
        <f t="shared" si="81"/>
        <v/>
      </c>
      <c r="AR111" s="45" t="str">
        <f t="shared" si="96"/>
        <v/>
      </c>
      <c r="AS111" s="41" t="str">
        <f t="shared" si="83"/>
        <v/>
      </c>
      <c r="AT111" s="168"/>
      <c r="AU111" s="46" t="str">
        <f t="shared" si="84"/>
        <v/>
      </c>
      <c r="AV111" s="46" t="str">
        <f t="shared" si="97"/>
        <v/>
      </c>
      <c r="AW111" s="46" t="str">
        <f t="shared" si="98"/>
        <v/>
      </c>
      <c r="AX111" s="73"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73" t="str" cm="1">
        <f t="array" ref="AY111">IF($AA111="","",IF((IFERROR(_xlfn.IFS(TRIM(SUBSTITUTE($AS111,CHAR(160),""))="Devis 1", IFERROR(VALUE(TRIM(SUBSTITUTE(AK111,CHAR(160),""))),0),TRIM(SUBSTITUTE($AS111,CHAR(160),""))="Devis 2", IFERROR(VALUE(TRIM(SUBSTITUTE(AN111,CHAR(160),""))),0),TRIM(SUBSTITUTE($AS111,CHAR(160),""))="Devis 3", IFERROR(VALUE(TRIM(SUBSTITUTE(AQ111,CHAR(160),""))),0)),0) * IFERROR(VALUE(TRIM(SUBSTITUTE($AA111,CHAR(160),""))),0)) = 0,IF(AX111&lt;&gt;"",0,""),(IFERROR(_xlfn.IFS(TRIM(SUBSTITUTE($AS111,CHAR(160),""))="Devis 1", IFERROR(VALUE(TRIM(SUBSTITUTE(AK111,CHAR(160),""))),0),TRIM(SUBSTITUTE($AS111,CHAR(160),""))="Devis 2", IFERROR(VALUE(TRIM(SUBSTITUTE(AN111,CHAR(160),""))),0),TRIM(SUBSTITUTE($AS111,CHAR(160),""))="Devis 3", IFERROR(VALUE(TRIM(SUBSTITUTE(AQ111,CHAR(160),""))),0)),0) * IFERROR(VALUE(TRIM(SUBSTITUTE($AA111,CHAR(160),""))),0))))</f>
        <v/>
      </c>
      <c r="AZ111" s="73"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47"/>
      <c r="BB111" s="13"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171" t="str" cm="1">
        <f t="array" ref="BC111">IF(OR(AZ111="",X111="",AX111="",V111="",AY111="",W111=""),"",_xlfn.IFS((IFERROR(VALUE(TRIM(SUBSTITUTE(AZ111,CHAR(160),""))),0))&gt;(IFERROR(VALUE(TRIM(SUBSTITUTE(X111,CHAR(160),""))),0)),"KO : Le montant retenu TTC est supérieur au montant présenté TTC. Merci de revoir la ligne de dépense ou plafonner son montant.",(IFERROR(VALUE(TRIM(SUBSTITUTE(AX111,CHAR(160),""))),0))&gt;(IFERROR(VALUE(TRIM(SUBSTITUTE(V111,CHAR(160),""))),0)),"Attention : Le montant retenu HT est supérieur au montant HT présenté. Merci de revoir la ligne de dépense,plafonner son montant,ou justifier la reventillation HT/TVA.",(IFERROR(VALUE(TRIM(SUBSTITUTE(AY111,CHAR(160),""))),0))&gt;(IFERROR(VALUE(TRIM(SUBSTITUTE(W111,CHAR(160),""))),0)),"Attention : Le montant TVA retenu est supérieur au montant TVA présenté. Merci de revoir la ligne de dépense,plafonner son montant,ou justifier la reventillation HT/TVA.",(IFERROR(VALUE(TRIM(SUBSTITUTE(X111,CHAR(160),""))),0))=0,"",(IFERROR(VALUE(TRIM(SUBSTITUTE(AZ111,CHAR(160),""))),0))=(IFERROR(VALUE(TRIM(SUBSTITUTE(X111,CHAR(160),""))),0)),"OK",
OR((IFERROR(VALUE(TRIM(SUBSTITUTE(AZ111,CHAR(160),""))),0))=0,(IFERROR(VALUE(TRIM(SUBSTITUTE(AX111,CHAR(160),""))),0))=0),"Attention : montant présenté entièrement écarté",(IFERROR(VALUE(TRIM(SUBSTITUTE(AZ111,CHAR(160),""))),0))&lt;(IFERROR(VALUE(TRIM(SUBSTITUTE(X111,CHAR(160),""))),0)),"Attention : montant présenté partiellement écarté",TRUE,""))</f>
        <v/>
      </c>
      <c r="BD111" s="46" t="str">
        <f t="shared" si="87"/>
        <v/>
      </c>
      <c r="BE111" s="46" t="str">
        <f t="shared" si="88"/>
        <v/>
      </c>
      <c r="BF111" s="19" t="str">
        <f t="shared" si="89"/>
        <v/>
      </c>
    </row>
    <row r="112" spans="1:58" ht="15.95" thickBot="1">
      <c r="A112" s="793" t="s">
        <v>136</v>
      </c>
      <c r="B112" s="794"/>
      <c r="C112" s="794"/>
      <c r="D112" s="794"/>
      <c r="E112" s="794"/>
      <c r="F112" s="794"/>
      <c r="G112" s="794"/>
      <c r="H112" s="794"/>
      <c r="I112" s="794"/>
      <c r="J112" s="794"/>
      <c r="K112" s="794"/>
      <c r="L112" s="794"/>
      <c r="M112" s="794"/>
      <c r="N112" s="794"/>
      <c r="O112" s="794"/>
      <c r="P112" s="794"/>
      <c r="Q112" s="794"/>
      <c r="R112" s="794"/>
      <c r="S112" s="794"/>
      <c r="T112" s="794"/>
      <c r="U112" s="795"/>
      <c r="V112" s="70">
        <f>SUM(V12:V111)</f>
        <v>0</v>
      </c>
      <c r="W112" s="70">
        <f>SUM(W12:W111)</f>
        <v>0</v>
      </c>
      <c r="X112" s="70">
        <f>SUM(X12:X111)</f>
        <v>0</v>
      </c>
      <c r="Y112" s="280"/>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9"/>
      <c r="AW112" s="268" t="s">
        <v>137</v>
      </c>
      <c r="AX112" s="70">
        <f>SUM(AX12:AX111)</f>
        <v>0</v>
      </c>
      <c r="AY112" s="70">
        <f>SUM(AY12:AY111)</f>
        <v>0</v>
      </c>
      <c r="AZ112" s="70">
        <f>SUM(AZ12:AZ111)</f>
        <v>0</v>
      </c>
      <c r="BA112" s="269"/>
      <c r="BB112" s="270"/>
      <c r="BC112" s="268" t="s">
        <v>138</v>
      </c>
      <c r="BD112" s="70">
        <f>SUM(BD12:BD111)</f>
        <v>0</v>
      </c>
      <c r="BE112" s="70">
        <f>SUM(BE12:BE111)</f>
        <v>0</v>
      </c>
      <c r="BF112" s="271">
        <f>SUM(BF12:BF111)</f>
        <v>0</v>
      </c>
    </row>
    <row r="114" spans="52:52">
      <c r="AZ114" s="221"/>
    </row>
    <row r="116" spans="52:52">
      <c r="AZ116" s="221"/>
    </row>
  </sheetData>
  <sheetProtection sheet="1" objects="1" scenarios="1" formatColumns="0" formatRows="0" insertRows="0" autoFilter="0"/>
  <mergeCells count="23">
    <mergeCell ref="A2:E2"/>
    <mergeCell ref="A3:E3"/>
    <mergeCell ref="BA7:BA8"/>
    <mergeCell ref="BD7:BF8"/>
    <mergeCell ref="BB7:BC8"/>
    <mergeCell ref="AU8:AW8"/>
    <mergeCell ref="AX8:AZ8"/>
    <mergeCell ref="AU7:AZ7"/>
    <mergeCell ref="A112:U112"/>
    <mergeCell ref="L7:T7"/>
    <mergeCell ref="A5:Y5"/>
    <mergeCell ref="Z5:BF5"/>
    <mergeCell ref="A9:A10"/>
    <mergeCell ref="A7:K8"/>
    <mergeCell ref="L8:N8"/>
    <mergeCell ref="O8:Q8"/>
    <mergeCell ref="R8:T8"/>
    <mergeCell ref="U7:U8"/>
    <mergeCell ref="Y7:Y8"/>
    <mergeCell ref="V7:X8"/>
    <mergeCell ref="AT7:AT8"/>
    <mergeCell ref="AJ7:AS8"/>
    <mergeCell ref="Z7:AI8"/>
  </mergeCells>
  <phoneticPr fontId="11" type="noConversion"/>
  <conditionalFormatting sqref="Z12:Z111">
    <cfRule type="expression" dxfId="29" priority="286" stopIfTrue="1">
      <formula>Z12&lt;&gt;B12</formula>
    </cfRule>
  </conditionalFormatting>
  <conditionalFormatting sqref="AA12:AD111">
    <cfRule type="expression" dxfId="28" priority="288">
      <formula>AA12&lt;&gt;C12</formula>
    </cfRule>
  </conditionalFormatting>
  <conditionalFormatting sqref="AE12:AS111">
    <cfRule type="expression" dxfId="27" priority="293" stopIfTrue="1">
      <formula>AE12&lt;&gt;G12</formula>
    </cfRule>
  </conditionalFormatting>
  <conditionalFormatting sqref="AT12:AT111">
    <cfRule type="containsText" dxfId="26" priority="3" stopIfTrue="1" operator="containsText" text="NON">
      <formula>NOT(ISERROR(SEARCH("NON",AT12)))</formula>
    </cfRule>
  </conditionalFormatting>
  <conditionalFormatting sqref="BB11:BC111">
    <cfRule type="containsText" dxfId="25" priority="5" operator="containsText" text="OK">
      <formula>NOT(ISERROR(SEARCH("OK",BB11)))</formula>
    </cfRule>
    <cfRule type="containsText" dxfId="24" priority="6" stopIfTrue="1" operator="containsText" text="KO">
      <formula>NOT(ISERROR(SEARCH("KO",BB11)))</formula>
    </cfRule>
    <cfRule type="containsText" dxfId="23" priority="7" stopIfTrue="1" operator="containsText" text="Attention">
      <formula>NOT(ISERROR(SEARCH("Attention",BB11)))</formula>
    </cfRule>
  </conditionalFormatting>
  <dataValidations count="6">
    <dataValidation type="list" allowBlank="1" showInputMessage="1" showErrorMessage="1" sqref="AE11:AF11 G11:G111" xr:uid="{25833405-3747-4587-8C50-8FFCAF027227}">
      <formula1>"Pas de marché public , Marché à procédure adaptée (MAPA) , Marché innovant , Marché à procédure formalisée"</formula1>
    </dataValidation>
    <dataValidation type="list" allowBlank="1" showInputMessage="1" showErrorMessage="1" sqref="AT11" xr:uid="{F5C749B0-F8C0-4843-9284-FD76A1CBDD83}">
      <formula1>"OUI,NON,SO"</formula1>
    </dataValidation>
    <dataValidation type="list" allowBlank="1" showInputMessage="1" showErrorMessage="1" sqref="U11 AS11:AS111" xr:uid="{F035D3B8-8A14-4EB8-9877-E1FC394EFD7F}">
      <formula1>"Devis 1,Devis 2,Devis 3"</formula1>
    </dataValidation>
    <dataValidation type="list" allowBlank="1" showInputMessage="1" showErrorMessage="1" sqref="U12:U111" xr:uid="{833F0F20-2B2C-4D70-B336-716FD9C41032}">
      <formula1>"Devis 1,,Devis 2,Devis 3"</formula1>
    </dataValidation>
    <dataValidation type="list" allowBlank="1" showInputMessage="1" showErrorMessage="1" sqref="H12:H111" xr:uid="{90970AF6-8FBB-6144-A214-2D4729ED6328}">
      <formula1>"Oui,Non,Non concerné"</formula1>
    </dataValidation>
    <dataValidation type="list" allowBlank="1" showInputMessage="1" showErrorMessage="1" sqref="AT12:AT111" xr:uid="{DEE78D65-AECA-E146-AA4D-BFF02878D0D0}">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C8C80939-AD34-DD4A-8443-CC7CE90FDC6B}">
          <x14:formula1>
            <xm:f>'0-Présentation typeaction'!$B$7:$B$7</xm:f>
          </x14:formula1>
          <xm:sqref>F11:F111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tabColor rgb="FF227A56"/>
    <pageSetUpPr fitToPage="1"/>
  </sheetPr>
  <dimension ref="A1:BG112"/>
  <sheetViews>
    <sheetView showGridLines="0" zoomScale="55" zoomScaleNormal="55" workbookViewId="0">
      <selection activeCell="L12" sqref="L12:M12"/>
    </sheetView>
  </sheetViews>
  <sheetFormatPr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30.42578125" customWidth="1"/>
    <col min="7" max="7" width="19.85546875" bestFit="1" customWidth="1"/>
    <col min="8" max="8" width="22.140625" bestFit="1" customWidth="1"/>
    <col min="9" max="9" width="21.42578125" bestFit="1" customWidth="1"/>
    <col min="10" max="10" width="21.42578125" customWidth="1"/>
    <col min="11" max="11" width="20.42578125" bestFit="1" customWidth="1"/>
    <col min="12" max="12" width="17.42578125" bestFit="1" customWidth="1"/>
    <col min="13" max="13" width="21.140625" bestFit="1" customWidth="1"/>
    <col min="14" max="14" width="19.85546875" bestFit="1" customWidth="1"/>
    <col min="15" max="15" width="21.42578125" bestFit="1" customWidth="1"/>
    <col min="16" max="16" width="21.140625" bestFit="1" customWidth="1"/>
    <col min="17" max="17" width="19.85546875" bestFit="1" customWidth="1"/>
    <col min="18" max="18" width="19.42578125" bestFit="1" customWidth="1"/>
    <col min="19" max="19" width="21.140625" bestFit="1" customWidth="1"/>
    <col min="20" max="20" width="19.85546875" bestFit="1" customWidth="1"/>
    <col min="21" max="21" width="30.140625" customWidth="1"/>
    <col min="22" max="22" width="19.85546875" bestFit="1" customWidth="1"/>
    <col min="23" max="24" width="17.42578125" bestFit="1" customWidth="1"/>
    <col min="25" max="25" width="67.42578125" bestFit="1" customWidth="1"/>
    <col min="26" max="58" width="27.7109375" hidden="1" customWidth="1" outlineLevel="1"/>
    <col min="59" max="59" width="11.42578125" collapsed="1"/>
  </cols>
  <sheetData>
    <row r="1" spans="1:58" ht="15.95" thickBot="1"/>
    <row r="2" spans="1:58" ht="18.95">
      <c r="A2" s="829" t="s">
        <v>43</v>
      </c>
      <c r="B2" s="830"/>
      <c r="C2" s="830"/>
      <c r="D2" s="830"/>
      <c r="E2" s="830"/>
      <c r="F2" s="831"/>
    </row>
    <row r="3" spans="1:58" ht="141.94999999999999" customHeight="1" thickBot="1">
      <c r="A3" s="832" t="s">
        <v>44</v>
      </c>
      <c r="B3" s="833"/>
      <c r="C3" s="833"/>
      <c r="D3" s="833"/>
      <c r="E3" s="833"/>
      <c r="F3" s="834"/>
    </row>
    <row r="4" spans="1:58" ht="44.25" customHeight="1"/>
    <row r="5" spans="1:58" ht="72.75" customHeight="1">
      <c r="A5" s="798" t="s">
        <v>139</v>
      </c>
      <c r="B5" s="871"/>
      <c r="C5" s="871"/>
      <c r="D5" s="871"/>
      <c r="E5" s="871"/>
      <c r="F5" s="871"/>
      <c r="G5" s="871"/>
      <c r="H5" s="871"/>
      <c r="I5" s="871"/>
      <c r="J5" s="871"/>
      <c r="K5" s="871"/>
      <c r="L5" s="871"/>
      <c r="M5" s="871"/>
      <c r="N5" s="871"/>
      <c r="O5" s="871"/>
      <c r="P5" s="871"/>
      <c r="Q5" s="871"/>
      <c r="R5" s="871"/>
      <c r="S5" s="871"/>
      <c r="T5" s="871"/>
      <c r="U5" s="871"/>
      <c r="V5" s="871"/>
      <c r="W5" s="871"/>
      <c r="X5" s="871"/>
      <c r="Y5" s="871"/>
      <c r="Z5" s="872" t="s">
        <v>140</v>
      </c>
      <c r="AA5" s="799"/>
      <c r="AB5" s="799"/>
      <c r="AC5" s="799"/>
      <c r="AD5" s="799"/>
      <c r="AE5" s="799"/>
      <c r="AF5" s="799"/>
      <c r="AG5" s="799"/>
      <c r="AH5" s="799"/>
      <c r="AI5" s="799"/>
      <c r="AJ5" s="799"/>
      <c r="AK5" s="799"/>
      <c r="AL5" s="799"/>
      <c r="AM5" s="799"/>
      <c r="AN5" s="799"/>
      <c r="AO5" s="799"/>
      <c r="AP5" s="799"/>
      <c r="AQ5" s="799"/>
      <c r="AR5" s="799"/>
      <c r="AS5" s="799"/>
      <c r="AT5" s="799"/>
      <c r="AU5" s="799"/>
      <c r="AV5" s="799"/>
      <c r="AW5" s="799"/>
      <c r="AX5" s="799"/>
      <c r="AY5" s="799"/>
      <c r="AZ5" s="799"/>
      <c r="BA5" s="799"/>
      <c r="BB5" s="799"/>
      <c r="BC5" s="799"/>
      <c r="BD5" s="799"/>
      <c r="BE5" s="799"/>
      <c r="BF5" s="799"/>
    </row>
    <row r="6" spans="1:58" ht="53.1" customHeight="1" thickBot="1">
      <c r="A6" s="147"/>
      <c r="B6" s="146"/>
      <c r="C6" s="146"/>
      <c r="D6" s="146"/>
      <c r="E6" s="146"/>
      <c r="F6" s="146"/>
      <c r="G6" s="146"/>
      <c r="H6" s="146"/>
      <c r="I6" s="146"/>
      <c r="J6" s="146"/>
      <c r="K6" s="146"/>
      <c r="L6" s="146"/>
      <c r="M6" s="146"/>
      <c r="N6" s="146"/>
      <c r="O6" s="146"/>
      <c r="P6" s="146"/>
      <c r="Q6" s="146"/>
      <c r="R6" s="146"/>
      <c r="S6" s="146"/>
      <c r="T6" s="146"/>
      <c r="U6" s="146"/>
      <c r="V6" s="146"/>
      <c r="W6" s="146"/>
      <c r="X6" s="146"/>
      <c r="Y6" s="146"/>
      <c r="Z6" s="147"/>
      <c r="AA6" s="146"/>
      <c r="AB6" s="146"/>
      <c r="AC6" s="146"/>
      <c r="AD6" s="146"/>
      <c r="AE6" s="146"/>
      <c r="AF6" s="146"/>
      <c r="AG6" s="146"/>
      <c r="AH6" s="146"/>
      <c r="AI6" s="146"/>
      <c r="AJ6" s="146"/>
      <c r="AK6" s="146"/>
      <c r="AL6" s="146"/>
      <c r="AM6" s="146"/>
      <c r="AN6" s="146"/>
      <c r="AO6" s="146"/>
      <c r="AP6" s="146"/>
      <c r="AQ6" s="146"/>
      <c r="AR6" s="146"/>
      <c r="AS6" s="146"/>
      <c r="AT6" s="146"/>
      <c r="AU6" s="146"/>
      <c r="AV6" s="146"/>
      <c r="AW6" s="146"/>
      <c r="AX6" s="146"/>
      <c r="AY6" s="146"/>
      <c r="AZ6" s="146"/>
      <c r="BA6" s="146"/>
      <c r="BB6" s="146"/>
      <c r="BC6" s="146"/>
      <c r="BD6" s="146"/>
      <c r="BE6" s="146"/>
      <c r="BF6" s="146"/>
    </row>
    <row r="7" spans="1:58" ht="127.5" customHeight="1">
      <c r="A7" s="853" t="s">
        <v>47</v>
      </c>
      <c r="B7" s="854"/>
      <c r="C7" s="854"/>
      <c r="D7" s="854"/>
      <c r="E7" s="854"/>
      <c r="F7" s="854"/>
      <c r="G7" s="854"/>
      <c r="H7" s="854"/>
      <c r="I7" s="854"/>
      <c r="J7" s="854"/>
      <c r="K7" s="854"/>
      <c r="L7" s="796" t="s">
        <v>48</v>
      </c>
      <c r="M7" s="796"/>
      <c r="N7" s="796"/>
      <c r="O7" s="796"/>
      <c r="P7" s="796"/>
      <c r="Q7" s="796"/>
      <c r="R7" s="796"/>
      <c r="S7" s="796"/>
      <c r="T7" s="796"/>
      <c r="U7" s="811" t="s">
        <v>49</v>
      </c>
      <c r="V7" s="815" t="s">
        <v>50</v>
      </c>
      <c r="W7" s="815"/>
      <c r="X7" s="815"/>
      <c r="Y7" s="813" t="s">
        <v>51</v>
      </c>
      <c r="Z7" s="860" t="s">
        <v>52</v>
      </c>
      <c r="AA7" s="825"/>
      <c r="AB7" s="825"/>
      <c r="AC7" s="825"/>
      <c r="AD7" s="825"/>
      <c r="AE7" s="825"/>
      <c r="AF7" s="825"/>
      <c r="AG7" s="825"/>
      <c r="AH7" s="825"/>
      <c r="AI7" s="825"/>
      <c r="AJ7" s="868" t="s">
        <v>53</v>
      </c>
      <c r="AK7" s="868"/>
      <c r="AL7" s="868"/>
      <c r="AM7" s="868"/>
      <c r="AN7" s="868"/>
      <c r="AO7" s="868"/>
      <c r="AP7" s="868"/>
      <c r="AQ7" s="868"/>
      <c r="AR7" s="868"/>
      <c r="AS7" s="868"/>
      <c r="AT7" s="817" t="s">
        <v>54</v>
      </c>
      <c r="AU7" s="848" t="s">
        <v>55</v>
      </c>
      <c r="AV7" s="849"/>
      <c r="AW7" s="849"/>
      <c r="AX7" s="849"/>
      <c r="AY7" s="849"/>
      <c r="AZ7" s="850"/>
      <c r="BA7" s="835" t="s">
        <v>56</v>
      </c>
      <c r="BB7" s="858" t="s">
        <v>57</v>
      </c>
      <c r="BC7" s="858"/>
      <c r="BD7" s="817" t="s">
        <v>58</v>
      </c>
      <c r="BE7" s="817"/>
      <c r="BF7" s="873"/>
    </row>
    <row r="8" spans="1:58" ht="45.95" customHeight="1">
      <c r="A8" s="855"/>
      <c r="B8" s="856"/>
      <c r="C8" s="856"/>
      <c r="D8" s="856"/>
      <c r="E8" s="856"/>
      <c r="F8" s="856"/>
      <c r="G8" s="856"/>
      <c r="H8" s="856"/>
      <c r="I8" s="856"/>
      <c r="J8" s="856"/>
      <c r="K8" s="856"/>
      <c r="L8" s="866" t="s">
        <v>59</v>
      </c>
      <c r="M8" s="866"/>
      <c r="N8" s="866"/>
      <c r="O8" s="866" t="s">
        <v>60</v>
      </c>
      <c r="P8" s="866"/>
      <c r="Q8" s="866"/>
      <c r="R8" s="867" t="s">
        <v>61</v>
      </c>
      <c r="S8" s="867"/>
      <c r="T8" s="867"/>
      <c r="U8" s="863"/>
      <c r="V8" s="864"/>
      <c r="W8" s="864"/>
      <c r="X8" s="864"/>
      <c r="Y8" s="865"/>
      <c r="Z8" s="861"/>
      <c r="AA8" s="862"/>
      <c r="AB8" s="862"/>
      <c r="AC8" s="862"/>
      <c r="AD8" s="862"/>
      <c r="AE8" s="862"/>
      <c r="AF8" s="862"/>
      <c r="AG8" s="862"/>
      <c r="AH8" s="862"/>
      <c r="AI8" s="862"/>
      <c r="AJ8" s="869"/>
      <c r="AK8" s="869"/>
      <c r="AL8" s="869"/>
      <c r="AM8" s="869"/>
      <c r="AN8" s="869"/>
      <c r="AO8" s="869"/>
      <c r="AP8" s="869"/>
      <c r="AQ8" s="869"/>
      <c r="AR8" s="869"/>
      <c r="AS8" s="869"/>
      <c r="AT8" s="870"/>
      <c r="AU8" s="875" t="s">
        <v>62</v>
      </c>
      <c r="AV8" s="875"/>
      <c r="AW8" s="875"/>
      <c r="AX8" s="875" t="s">
        <v>63</v>
      </c>
      <c r="AY8" s="875"/>
      <c r="AZ8" s="875"/>
      <c r="BA8" s="857"/>
      <c r="BB8" s="859"/>
      <c r="BC8" s="859"/>
      <c r="BD8" s="870"/>
      <c r="BE8" s="870"/>
      <c r="BF8" s="874"/>
    </row>
    <row r="9" spans="1:58" s="31" customFormat="1" ht="69.95" customHeight="1">
      <c r="A9" s="266" t="s">
        <v>65</v>
      </c>
      <c r="B9" s="145" t="s">
        <v>65</v>
      </c>
      <c r="C9" s="145" t="s">
        <v>66</v>
      </c>
      <c r="D9" s="145" t="s">
        <v>67</v>
      </c>
      <c r="E9" s="145" t="s">
        <v>68</v>
      </c>
      <c r="F9" s="145" t="s">
        <v>69</v>
      </c>
      <c r="G9" s="145" t="s">
        <v>141</v>
      </c>
      <c r="H9" s="145" t="s">
        <v>73</v>
      </c>
      <c r="I9" s="145" t="s">
        <v>70</v>
      </c>
      <c r="J9" s="145" t="s">
        <v>71</v>
      </c>
      <c r="K9" s="145" t="s">
        <v>74</v>
      </c>
      <c r="L9" s="58" t="s">
        <v>75</v>
      </c>
      <c r="M9" s="58" t="s">
        <v>76</v>
      </c>
      <c r="N9" s="58" t="s">
        <v>77</v>
      </c>
      <c r="O9" s="58" t="s">
        <v>78</v>
      </c>
      <c r="P9" s="58" t="s">
        <v>79</v>
      </c>
      <c r="Q9" s="58" t="s">
        <v>80</v>
      </c>
      <c r="R9" s="58" t="s">
        <v>81</v>
      </c>
      <c r="S9" s="58" t="s">
        <v>82</v>
      </c>
      <c r="T9" s="58" t="s">
        <v>83</v>
      </c>
      <c r="U9" s="145" t="s">
        <v>84</v>
      </c>
      <c r="V9" s="4" t="s">
        <v>85</v>
      </c>
      <c r="W9" s="4" t="s">
        <v>86</v>
      </c>
      <c r="X9" s="4" t="s">
        <v>87</v>
      </c>
      <c r="Y9" s="68" t="s">
        <v>88</v>
      </c>
      <c r="Z9" s="286" t="s">
        <v>65</v>
      </c>
      <c r="AA9" s="17" t="s">
        <v>66</v>
      </c>
      <c r="AB9" s="30" t="s">
        <v>67</v>
      </c>
      <c r="AC9" s="59" t="s">
        <v>68</v>
      </c>
      <c r="AD9" s="59" t="s">
        <v>69</v>
      </c>
      <c r="AE9" s="17" t="s">
        <v>141</v>
      </c>
      <c r="AF9" s="59" t="s">
        <v>73</v>
      </c>
      <c r="AG9" s="59" t="s">
        <v>70</v>
      </c>
      <c r="AH9" s="17" t="s">
        <v>71</v>
      </c>
      <c r="AI9" s="60" t="s">
        <v>74</v>
      </c>
      <c r="AJ9" s="59" t="s">
        <v>75</v>
      </c>
      <c r="AK9" s="59" t="s">
        <v>76</v>
      </c>
      <c r="AL9" s="59" t="s">
        <v>77</v>
      </c>
      <c r="AM9" s="59" t="s">
        <v>78</v>
      </c>
      <c r="AN9" s="59" t="s">
        <v>79</v>
      </c>
      <c r="AO9" s="59" t="s">
        <v>80</v>
      </c>
      <c r="AP9" s="59" t="s">
        <v>81</v>
      </c>
      <c r="AQ9" s="59" t="s">
        <v>82</v>
      </c>
      <c r="AR9" s="59" t="s">
        <v>83</v>
      </c>
      <c r="AS9" s="59" t="s">
        <v>90</v>
      </c>
      <c r="AT9" s="59" t="s">
        <v>91</v>
      </c>
      <c r="AU9" s="59" t="s">
        <v>92</v>
      </c>
      <c r="AV9" s="59" t="s">
        <v>93</v>
      </c>
      <c r="AW9" s="59" t="s">
        <v>94</v>
      </c>
      <c r="AX9" s="227" t="s">
        <v>95</v>
      </c>
      <c r="AY9" s="227" t="s">
        <v>96</v>
      </c>
      <c r="AZ9" s="227" t="s">
        <v>97</v>
      </c>
      <c r="BA9" s="59" t="s">
        <v>98</v>
      </c>
      <c r="BB9" s="59" t="s">
        <v>99</v>
      </c>
      <c r="BC9" s="59" t="s">
        <v>100</v>
      </c>
      <c r="BD9" s="227" t="s">
        <v>101</v>
      </c>
      <c r="BE9" s="227" t="s">
        <v>102</v>
      </c>
      <c r="BF9" s="229" t="s">
        <v>103</v>
      </c>
    </row>
    <row r="10" spans="1:58" s="1" customFormat="1" ht="207.75" customHeight="1">
      <c r="A10" s="266"/>
      <c r="B10" s="144" t="s">
        <v>142</v>
      </c>
      <c r="C10" s="144" t="s">
        <v>143</v>
      </c>
      <c r="D10" s="144" t="s">
        <v>144</v>
      </c>
      <c r="E10" s="144" t="s">
        <v>107</v>
      </c>
      <c r="F10" s="144" t="s">
        <v>108</v>
      </c>
      <c r="G10" s="144" t="s">
        <v>111</v>
      </c>
      <c r="H10" s="144" t="s">
        <v>112</v>
      </c>
      <c r="I10" s="144" t="s">
        <v>109</v>
      </c>
      <c r="J10" s="144" t="s">
        <v>145</v>
      </c>
      <c r="K10" s="144" t="s">
        <v>113</v>
      </c>
      <c r="L10" s="12" t="s">
        <v>114</v>
      </c>
      <c r="M10" s="12" t="s">
        <v>115</v>
      </c>
      <c r="N10" s="12" t="s">
        <v>116</v>
      </c>
      <c r="O10" s="12" t="s">
        <v>117</v>
      </c>
      <c r="P10" s="12" t="s">
        <v>115</v>
      </c>
      <c r="Q10" s="12" t="s">
        <v>118</v>
      </c>
      <c r="R10" s="12" t="s">
        <v>117</v>
      </c>
      <c r="S10" s="12" t="s">
        <v>115</v>
      </c>
      <c r="T10" s="12" t="s">
        <v>118</v>
      </c>
      <c r="U10" s="144" t="s">
        <v>119</v>
      </c>
      <c r="V10" s="61" t="s">
        <v>120</v>
      </c>
      <c r="W10" s="61" t="s">
        <v>120</v>
      </c>
      <c r="X10" s="61" t="s">
        <v>120</v>
      </c>
      <c r="Y10" s="66" t="s">
        <v>146</v>
      </c>
      <c r="Z10" s="287" t="s">
        <v>122</v>
      </c>
      <c r="AA10" s="3" t="s">
        <v>122</v>
      </c>
      <c r="AB10" s="33" t="s">
        <v>122</v>
      </c>
      <c r="AC10" s="3" t="s">
        <v>122</v>
      </c>
      <c r="AD10" s="3" t="s">
        <v>122</v>
      </c>
      <c r="AE10" s="3" t="s">
        <v>122</v>
      </c>
      <c r="AF10" s="3" t="s">
        <v>122</v>
      </c>
      <c r="AG10" s="3" t="s">
        <v>122</v>
      </c>
      <c r="AH10" s="3" t="s">
        <v>122</v>
      </c>
      <c r="AI10" s="33" t="s">
        <v>122</v>
      </c>
      <c r="AJ10" s="34" t="s">
        <v>122</v>
      </c>
      <c r="AK10" s="3" t="s">
        <v>122</v>
      </c>
      <c r="AL10" s="33" t="s">
        <v>124</v>
      </c>
      <c r="AM10" s="35" t="s">
        <v>122</v>
      </c>
      <c r="AN10" s="3" t="s">
        <v>122</v>
      </c>
      <c r="AO10" s="33" t="s">
        <v>124</v>
      </c>
      <c r="AP10" s="36" t="s">
        <v>122</v>
      </c>
      <c r="AQ10" s="3" t="s">
        <v>122</v>
      </c>
      <c r="AR10" s="37" t="s">
        <v>124</v>
      </c>
      <c r="AS10" s="32" t="s">
        <v>122</v>
      </c>
      <c r="AT10" s="3" t="s">
        <v>125</v>
      </c>
      <c r="AU10" s="3" t="s">
        <v>124</v>
      </c>
      <c r="AV10" s="3" t="s">
        <v>124</v>
      </c>
      <c r="AW10" s="3" t="s">
        <v>124</v>
      </c>
      <c r="AX10" s="228" t="s">
        <v>124</v>
      </c>
      <c r="AY10" s="228" t="s">
        <v>124</v>
      </c>
      <c r="AZ10" s="228" t="s">
        <v>124</v>
      </c>
      <c r="BA10" s="3" t="s">
        <v>147</v>
      </c>
      <c r="BB10" s="3" t="s">
        <v>127</v>
      </c>
      <c r="BC10" s="3" t="s">
        <v>128</v>
      </c>
      <c r="BD10" s="228" t="s">
        <v>120</v>
      </c>
      <c r="BE10" s="228" t="s">
        <v>120</v>
      </c>
      <c r="BF10" s="230" t="s">
        <v>120</v>
      </c>
    </row>
    <row r="11" spans="1:58" s="1" customFormat="1" ht="33" thickBot="1">
      <c r="A11" s="197" t="s">
        <v>32</v>
      </c>
      <c r="B11" s="198" t="s">
        <v>148</v>
      </c>
      <c r="C11" s="199">
        <v>1</v>
      </c>
      <c r="D11" s="198" t="s">
        <v>149</v>
      </c>
      <c r="E11" s="198" t="s">
        <v>150</v>
      </c>
      <c r="F11" s="200" t="s">
        <v>28</v>
      </c>
      <c r="G11" s="198">
        <v>1</v>
      </c>
      <c r="H11" s="201" t="s">
        <v>151</v>
      </c>
      <c r="I11" s="201" t="s">
        <v>152</v>
      </c>
      <c r="J11" s="201" t="s">
        <v>133</v>
      </c>
      <c r="K11" s="202">
        <v>2</v>
      </c>
      <c r="L11" s="203">
        <v>6504</v>
      </c>
      <c r="M11" s="204">
        <f>L11*0.085</f>
        <v>552.84</v>
      </c>
      <c r="N11" s="205">
        <f>L11+M11</f>
        <v>7056.84</v>
      </c>
      <c r="O11" s="206">
        <v>9783</v>
      </c>
      <c r="P11" s="204">
        <f>O11*0.085</f>
        <v>831.55500000000006</v>
      </c>
      <c r="Q11" s="205">
        <f>O11+P11</f>
        <v>10614.555</v>
      </c>
      <c r="R11" s="207"/>
      <c r="S11" s="204"/>
      <c r="T11" s="208" t="str">
        <f>IF(OR(R11="", S11=""), "", IFERROR(VALUE(TRIM(SUBSTITUTE(R11,CHAR(160),""))),0) + IFERROR(VALUE(TRIM(SUBSTITUTE(S11,CHAR(160),""))),0))</f>
        <v/>
      </c>
      <c r="U11" s="209" t="s">
        <v>135</v>
      </c>
      <c r="V11" s="210"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6504</v>
      </c>
      <c r="W11" s="210"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552.84</v>
      </c>
      <c r="X11" s="211">
        <f>IF(OR(V11="", W11=""), "", IFERROR(VALUE(TRIM(SUBSTITUTE(V11,CHAR(160),""))),0) + IFERROR(VALUE(TRIM(SUBSTITUTE(W11,CHAR(160),""))),0))</f>
        <v>7056.84</v>
      </c>
      <c r="Y11" s="212"/>
      <c r="Z11" s="288" t="str">
        <f t="shared" ref="Z11:AK11" si="0">IF(B11="","",B11)</f>
        <v>Etude de faisabilité</v>
      </c>
      <c r="AA11" s="282">
        <f t="shared" si="0"/>
        <v>1</v>
      </c>
      <c r="AB11" s="281" t="str">
        <f t="shared" si="0"/>
        <v>EkoXpertise</v>
      </c>
      <c r="AC11" s="283" t="str">
        <f t="shared" si="0"/>
        <v>F558115102</v>
      </c>
      <c r="AD11" s="283" t="str">
        <f t="shared" si="0"/>
        <v>Soutenir les dessertes forestières</v>
      </c>
      <c r="AE11" s="283">
        <f t="shared" si="0"/>
        <v>1</v>
      </c>
      <c r="AF11" s="283" t="str">
        <f t="shared" si="0"/>
        <v>euro</v>
      </c>
      <c r="AG11" s="283" t="str">
        <f t="shared" si="0"/>
        <v>Pas de marché public</v>
      </c>
      <c r="AH11" s="283" t="str">
        <f t="shared" si="0"/>
        <v>Non concerné</v>
      </c>
      <c r="AI11" s="284">
        <f t="shared" si="0"/>
        <v>2</v>
      </c>
      <c r="AJ11" s="290">
        <f t="shared" si="0"/>
        <v>6504</v>
      </c>
      <c r="AK11" s="291">
        <f t="shared" si="0"/>
        <v>552.84</v>
      </c>
      <c r="AL11" s="292">
        <f>IF(OR(AJ11="", AK11=""), "", IFERROR(VALUE(TRIM(SUBSTITUTE(AJ11,CHAR(160),""))),0) + IFERROR(VALUE(TRIM(SUBSTITUTE(AK11,CHAR(160),""))),0))</f>
        <v>7056.84</v>
      </c>
      <c r="AM11" s="293">
        <f t="shared" ref="AM11:AM42" si="1">IF(O11="","",O11)</f>
        <v>9783</v>
      </c>
      <c r="AN11" s="291">
        <f t="shared" ref="AN11:AN42" si="2">IF(P11="","",P11)</f>
        <v>831.55500000000006</v>
      </c>
      <c r="AO11" s="292">
        <f>IF(OR(AM11="",AN11=""),"",IFERROR(VALUE(TRIM(SUBSTITUTE(AM11,CHAR(160),""))),0)+IFERROR(VALUE(TRIM(SUBSTITUTE(AN11,CHAR(160),""))),0))</f>
        <v>10614.555</v>
      </c>
      <c r="AP11" s="294" t="str">
        <f t="shared" ref="AP11:AP42" si="3">IF(R11="","",R11)</f>
        <v/>
      </c>
      <c r="AQ11" s="291" t="str">
        <f t="shared" ref="AQ11:AQ42" si="4">IF(S11="","",S11)</f>
        <v/>
      </c>
      <c r="AR11" s="295" t="str">
        <f>IF(OR(AP11="",AQ11=""),"",IFERROR(VALUE(TRIM(SUBSTITUTE(AP11,CHAR(160),""))),0)+IFERROR(VALUE(TRIM(SUBSTITUTE(AQ11,CHAR(160),""))),0))</f>
        <v/>
      </c>
      <c r="AS11" s="296" t="str">
        <f t="shared" ref="AS11:AS42" si="5">IF(U11="","",U11)</f>
        <v>Devis 1</v>
      </c>
      <c r="AT11" s="297" t="s">
        <v>153</v>
      </c>
      <c r="AU11" s="298">
        <f t="shared" ref="AU11:AU42" si="6">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7479.5999999999995</v>
      </c>
      <c r="AV11" s="298">
        <f t="shared" ref="AV11:AV42" si="7">IF(AU11="","",IF(AND(IFERROR(VALUE(TRIM(SUBSTITUTE(AK11,CHAR(160),""))),0)=0,IFERROR(VALUE(TRIM(SUBSTITUTE(AN11,CHAR(160),""))),0)=0,IFERROR(VALUE(TRIM(SUBSTITUTE(AQ11,CHAR(160),""))),0)=0),0,1.15*MIN(IF(IFERROR(VALUE(TRIM(SUBSTITUTE(AK11,CHAR(160),""))),0)=0,1E+30,IFERROR(VALUE(TRIM(SUBSTITUTE(AK11,CHAR(160),""))),0)),IF(IFERROR(VALUE(TRIM(SUBSTITUTE(AN11,CHAR(160),""))),0)=0,1E+30,IFERROR(VALUE(TRIM(SUBSTITUTE(AN11,CHAR(160),""))),0)),IF(IFERROR(VALUE(TRIM(SUBSTITUTE(AQ11,CHAR(160),""))),0)=0,1E+30,IFERROR(VALUE(TRIM(SUBSTITUTE(AQ11,CHAR(160),""))),0)))*IFERROR(VALUE(TRIM(SUBSTITUTE(AA11,CHAR(160),""))),0)))</f>
        <v>635.76599999999996</v>
      </c>
      <c r="AW11" s="298">
        <f>IF(AU11="","",AU11+AV11)</f>
        <v>8115.3659999999991</v>
      </c>
      <c r="AX11" s="299"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6504</v>
      </c>
      <c r="AY11" s="299" cm="1">
        <f t="array" ref="AY11">IF($AA11="","",IF(IFERROR(_xlfn.IFS(TRIM(SUBSTITUTE($AS11,CHAR(160),""))="Devis 1",IFERROR(VALUE(TRIM(SUBSTITUTE(AK11,CHAR(160),""))),0),TRIM(SUBSTITUTE($AS11,CHAR(160),""))="Devis 2",IFERROR(VALUE(TRIM(SUBSTITUTE(AN11,CHAR(160),""))),0),TRIM(SUBSTITUTE($AS11,CHAR(160),""))="Devis 3",IFERROR(VALUE(TRIM(SUBSTITUTE(AQ11,CHAR(160),""))),0)),0)*IFERROR(VALUE(TRIM(SUBSTITUTE($AA11,CHAR(160),""))),0)=0,IF(AX11&lt;&gt;"",0,""),IFERROR(_xlfn.IFS(TRIM(SUBSTITUTE($AS11,CHAR(160),""))="Devis 1",IFERROR(VALUE(TRIM(SUBSTITUTE(AK11,CHAR(160),""))),0),TRIM(SUBSTITUTE($AS11,CHAR(160),""))="Devis 2",IFERROR(VALUE(TRIM(SUBSTITUTE(AN11,CHAR(160),""))),0),TRIM(SUBSTITUTE($AS11,CHAR(160),""))="Devis 3",IFERROR(VALUE(TRIM(SUBSTITUTE(AQ11,CHAR(160),""))),0)),0)*IFERROR(VALUE(TRIM(SUBSTITUTE($AA11,CHAR(160),""))),0)))</f>
        <v>552.84</v>
      </c>
      <c r="AZ11" s="299"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7056.84</v>
      </c>
      <c r="BA11" s="300"/>
      <c r="BB11" s="262"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262" t="str" cm="1">
        <f t="array" ref="BC11">IF(
   OR(AZ11="",X11="",AX11="",V11="",AY11="",W11=""),
   "",
   _xlfn.IFS(
      (IFERROR(VALUE(TRIM(SUBSTITUTE(AZ11,CHAR(160),""))),0))=0,
         "Attention montant présenté entièrement écarté",
      (IFERROR(VALUE(TRIM(SUBSTITUTE(AZ11,CHAR(160),""))),0))&gt;
         (IFERROR(VALUE(TRIM(SUBSTITUTE(X11,CHAR(160),""))),0)),
         "KO : Le montant retenu TTC est supérieur au montant présenté TTC. Merci de revoir la ligne de dépense ou plafonner son montant.",
      (IFERROR(VALUE(TRIM(SUBSTITUTE(AX11,CHAR(160),""))),0))&gt;
         (IFERROR(VALUE(TRIM(SUBSTITUTE(V11,CHAR(160),""))),0)),
         "Attention : Le montant retenu HT est supérieur au montant HT présenté. Merci de revoir la ligne de dépense, plafonner son montant, ou justifier la reventilation HT / TVA.",
      (IFERROR(VALUE(TRIM(SUBSTITUTE(AY11,CHAR(160),""))),0))&gt;
         (IFERROR(VALUE(TRIM(SUBSTITUTE(W11,CHAR(160),""))),0)),
         "Attention : Le montant TVA retenu est supérieur au montant TVA présenté. Merci de revoir la ligne de dépense, plafonner son montant, ou justifier la reventilation HT / TVA.",
      (IFERROR(VALUE(TRIM(SUBSTITUTE(X11,CHAR(160),""))),0))=0,
         "",
      (IFERROR(VALUE(TRIM(SUBSTITUTE(AZ11,CHAR(160),""))),0))=
         (IFERROR(VALUE(TRIM(SUBSTITUTE(X11,CHAR(160),""))),0)),
         "OK",
      (IFERROR(VALUE(TRIM(SUBSTITUTE(AZ11,CHAR(160),""))),0))&lt;
         (IFERROR(VALUE(TRIM(SUBSTITUTE(X11,CHAR(160),""))),0)),
         "Attention : montant présenté partiellement écarté.",
      TRUE,
         ""
   )
)</f>
        <v>OK</v>
      </c>
      <c r="BD11" s="298">
        <f t="shared" ref="BD11:BD42" si="8">IF(OR(V11="",AX11=""),"",(IFERROR(VALUE(TRIM(SUBSTITUTE(V11,CHAR(160),""))),0))-(IFERROR(VALUE(TRIM(SUBSTITUTE(AX11,CHAR(160),""))),0)))</f>
        <v>0</v>
      </c>
      <c r="BE11" s="298">
        <f t="shared" ref="BE11:BE42" si="9">IF(OR(W11="",AY11=""),"",(IFERROR(VALUE(TRIM(SUBSTITUTE(W11,CHAR(160),""))),0))-(IFERROR(VALUE(TRIM(SUBSTITUTE(AY11,CHAR(160),""))),0)))</f>
        <v>0</v>
      </c>
      <c r="BF11" s="301">
        <f t="shared" ref="BF11:BF42" si="10">IF(OR(X11="",AZ11=""),"",(IFERROR(VALUE(TRIM(SUBSTITUTE(X11,CHAR(160),""))),0))-(IFERROR(VALUE(TRIM(SUBSTITUTE(AZ11,CHAR(160),""))),0)))</f>
        <v>0</v>
      </c>
    </row>
    <row r="12" spans="1:58" s="1" customFormat="1" ht="36.950000000000003" customHeight="1">
      <c r="A12" s="332">
        <v>1</v>
      </c>
      <c r="B12" s="335"/>
      <c r="C12" s="336"/>
      <c r="D12" s="337"/>
      <c r="E12" s="337"/>
      <c r="F12" s="337"/>
      <c r="G12" s="338"/>
      <c r="H12" s="339"/>
      <c r="I12" s="549"/>
      <c r="J12" s="337"/>
      <c r="K12" s="340"/>
      <c r="L12" s="341"/>
      <c r="M12" s="342"/>
      <c r="N12" s="308" t="str">
        <f t="shared" ref="N12" si="11">IF(OR(L12="", M12=""), "", IFERROR(VALUE(TRIM(SUBSTITUTE(L12,CHAR(160),""))),0) + IFERROR(VALUE(TRIM(SUBSTITUTE(M12,CHAR(160),""))),0))</f>
        <v/>
      </c>
      <c r="O12" s="343"/>
      <c r="P12" s="342"/>
      <c r="Q12" s="308" t="str">
        <f t="shared" ref="Q12" si="12">IF(OR(O12="", P12=""), "", IFERROR(VALUE(TRIM(SUBSTITUTE(O12,CHAR(160),""))),0) + IFERROR(VALUE(TRIM(SUBSTITUTE(P12,CHAR(160),""))),0))</f>
        <v/>
      </c>
      <c r="R12" s="344"/>
      <c r="S12" s="342"/>
      <c r="T12" s="345" t="str">
        <f t="shared" ref="T12" si="13">IF(OR(R12="", S12=""), "", IFERROR(VALUE(TRIM(SUBSTITUTE(R12,CHAR(160),""))),0) + IFERROR(VALUE(TRIM(SUBSTITUTE(S12,CHAR(160),""))),0))</f>
        <v/>
      </c>
      <c r="U12" s="346"/>
      <c r="V12" s="347"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348"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349" t="str">
        <f t="shared" ref="X12" si="14">IF(OR(V12="", W12=""), "", IFERROR(VALUE(TRIM(SUBSTITUTE(V12,CHAR(160),""))),0) + IFERROR(VALUE(TRIM(SUBSTITUTE(W12,CHAR(160),""))),0))</f>
        <v/>
      </c>
      <c r="Y12" s="350"/>
      <c r="Z12" s="303" t="str">
        <f t="shared" ref="Z12:Z43" si="15">IF(B12="","",B12)</f>
        <v/>
      </c>
      <c r="AA12" s="552" t="str">
        <f t="shared" ref="AA12:AA43" si="16">IF(C12="","",C12)</f>
        <v/>
      </c>
      <c r="AB12" s="304" t="str">
        <f t="shared" ref="AB12:AB43" si="17">IF(D12="","",D12)</f>
        <v/>
      </c>
      <c r="AC12" s="304" t="str">
        <f t="shared" ref="AC12:AC43" si="18">IF(E12="","",E12)</f>
        <v/>
      </c>
      <c r="AD12" s="304" t="str">
        <f t="shared" ref="AD12:AD43" si="19">IF(F12="","",F12)</f>
        <v/>
      </c>
      <c r="AE12" s="304" t="str">
        <f t="shared" ref="AE12:AE43" si="20">IF(G12="","",G12)</f>
        <v/>
      </c>
      <c r="AF12" s="304" t="str">
        <f t="shared" ref="AF12:AF43" si="21">IF(H12="","",H12)</f>
        <v/>
      </c>
      <c r="AG12" s="304" t="str">
        <f t="shared" ref="AG12:AG43" si="22">IF(I12="","",I12)</f>
        <v/>
      </c>
      <c r="AH12" s="304">
        <f>J12</f>
        <v>0</v>
      </c>
      <c r="AI12" s="305" t="str">
        <f t="shared" ref="AI12:AI43" si="23">IF(K12="","",K12)</f>
        <v/>
      </c>
      <c r="AJ12" s="306" t="str">
        <f t="shared" ref="AJ12:AJ43" si="24">IF(L12="","",L12)</f>
        <v/>
      </c>
      <c r="AK12" s="307" t="str">
        <f t="shared" ref="AK12:AK43" si="25">IF(M12="","",M12)</f>
        <v/>
      </c>
      <c r="AL12" s="308" t="str">
        <f t="shared" ref="AL12" si="26">IF(OR(AJ12="", AK12=""), "", IFERROR(VALUE(TRIM(SUBSTITUTE(AJ12,CHAR(160),""))),0) + IFERROR(VALUE(TRIM(SUBSTITUTE(AK12,CHAR(160),""))),0))</f>
        <v/>
      </c>
      <c r="AM12" s="309" t="str">
        <f t="shared" si="1"/>
        <v/>
      </c>
      <c r="AN12" s="307" t="str">
        <f t="shared" si="2"/>
        <v/>
      </c>
      <c r="AO12" s="308" t="str">
        <f>IF(OR(AM12="",AN12=""),"",IFERROR(VALUE(TRIM(SUBSTITUTE(AM12,CHAR(160),""))),0)+IFERROR(VALUE(TRIM(SUBSTITUTE(AN12,CHAR(160),""))),0))</f>
        <v/>
      </c>
      <c r="AP12" s="307" t="str">
        <f t="shared" si="3"/>
        <v/>
      </c>
      <c r="AQ12" s="307" t="str">
        <f t="shared" si="4"/>
        <v/>
      </c>
      <c r="AR12" s="310" t="str">
        <f t="shared" ref="AR12" si="27">IF(OR(AP12="",AQ12=""),"",IFERROR(VALUE(TRIM(SUBSTITUTE(AP12,CHAR(160),""))),0)+IFERROR(VALUE(TRIM(SUBSTITUTE(AQ12,CHAR(160),""))),0))</f>
        <v/>
      </c>
      <c r="AS12" s="311" t="str">
        <f t="shared" si="5"/>
        <v/>
      </c>
      <c r="AT12" s="312"/>
      <c r="AU12" s="313" t="str">
        <f t="shared" si="6"/>
        <v/>
      </c>
      <c r="AV12" s="313" t="str">
        <f t="shared" si="7"/>
        <v/>
      </c>
      <c r="AW12" s="313" t="str">
        <f t="shared" ref="AW12" si="28">IF(AU12="","",AU12+AV12)</f>
        <v/>
      </c>
      <c r="AX12" s="314"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314" t="str" cm="1">
        <f t="array" ref="AY12">IF($AA12="","",IF(IFERROR(_xlfn.IFS(TRIM(SUBSTITUTE($AS12,CHAR(160),""))="Devis 1",IFERROR(VALUE(TRIM(SUBSTITUTE(AK12,CHAR(160),""))),0),TRIM(SUBSTITUTE($AS12,CHAR(160),""))="Devis 2",IFERROR(VALUE(TRIM(SUBSTITUTE(AN12,CHAR(160),""))),0),TRIM(SUBSTITUTE($AS12,CHAR(160),""))="Devis 3",IFERROR(VALUE(TRIM(SUBSTITUTE(AQ12,CHAR(160),""))),0)),0)*IFERROR(VALUE(TRIM(SUBSTITUTE($AA12,CHAR(160),""))),0)=0,IF(AX12&lt;&gt;"",0,""),IFERROR(_xlfn.IFS(TRIM(SUBSTITUTE($AS12,CHAR(160),""))="Devis 1",IFERROR(VALUE(TRIM(SUBSTITUTE(AK12,CHAR(160),""))),0),TRIM(SUBSTITUTE($AS12,CHAR(160),""))="Devis 2",IFERROR(VALUE(TRIM(SUBSTITUTE(AN12,CHAR(160),""))),0),TRIM(SUBSTITUTE($AS12,CHAR(160),""))="Devis 3",IFERROR(VALUE(TRIM(SUBSTITUTE(AQ12,CHAR(160),""))),0)),0)*IFERROR(VALUE(TRIM(SUBSTITUTE($AA12,CHAR(160),""))),0)))</f>
        <v/>
      </c>
      <c r="AZ12" s="314"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315"/>
      <c r="BB12" s="316"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316" t="str" cm="1">
        <f t="array" ref="BC12">IF(
   OR(AZ12="",X12="",AX12="",V12="",AY12="",W12=""),
   "",
   _xlfn.IFS(
      (IFERROR(VALUE(TRIM(SUBSTITUTE(AZ12,CHAR(160),""))),0))=0,
         "Attention montant présenté entièrement écarté",
      (IFERROR(VALUE(TRIM(SUBSTITUTE(AZ12,CHAR(160),""))),0))&gt;
         (IFERROR(VALUE(TRIM(SUBSTITUTE(X12,CHAR(160),""))),0)),
         "KO : Le montant retenu TTC est supérieur au montant présenté TTC. Merci de revoir la ligne de dépense ou plafonner son montant.",
      (IFERROR(VALUE(TRIM(SUBSTITUTE(AX12,CHAR(160),""))),0))&gt;
         (IFERROR(VALUE(TRIM(SUBSTITUTE(V12,CHAR(160),""))),0)),
         "Attention : Le montant retenu HT est supérieur au montant HT présenté. Merci de revoir la ligne de dépense, plafonner son montant, ou justifier la reventilation HT / TVA.",
      (IFERROR(VALUE(TRIM(SUBSTITUTE(AY12,CHAR(160),""))),0))&gt;
         (IFERROR(VALUE(TRIM(SUBSTITUTE(W12,CHAR(160),""))),0)),
         "Attention : Le montant TVA retenu est supérieur au montant TVA présenté. Merci de revoir la ligne de dépense, plafonner son montant, ou justifier la reventilation HT / TVA.",
      (IFERROR(VALUE(TRIM(SUBSTITUTE(X12,CHAR(160),""))),0))=0,
         "",
      (IFERROR(VALUE(TRIM(SUBSTITUTE(AZ12,CHAR(160),""))),0))=
         (IFERROR(VALUE(TRIM(SUBSTITUTE(X12,CHAR(160),""))),0)),
         "OK",
      (IFERROR(VALUE(TRIM(SUBSTITUTE(AZ12,CHAR(160),""))),0))&lt;
         (IFERROR(VALUE(TRIM(SUBSTITUTE(X12,CHAR(160),""))),0)),
         "Attention : montant présenté partiellement écarté.",
      TRUE,
         ""
   )
)</f>
        <v/>
      </c>
      <c r="BD12" s="313" t="str">
        <f t="shared" si="8"/>
        <v/>
      </c>
      <c r="BE12" s="313" t="str">
        <f t="shared" si="9"/>
        <v/>
      </c>
      <c r="BF12" s="317" t="str">
        <f t="shared" si="10"/>
        <v/>
      </c>
    </row>
    <row r="13" spans="1:58" s="1" customFormat="1" ht="15" customHeight="1">
      <c r="A13" s="333">
        <v>2</v>
      </c>
      <c r="B13" s="351"/>
      <c r="C13" s="6"/>
      <c r="D13" s="5"/>
      <c r="E13" s="5"/>
      <c r="F13" s="149"/>
      <c r="G13" s="21"/>
      <c r="H13" s="20"/>
      <c r="I13" s="550"/>
      <c r="J13" s="5"/>
      <c r="K13" s="11"/>
      <c r="L13" s="8"/>
      <c r="M13" s="7"/>
      <c r="N13" s="39" t="str">
        <f t="shared" ref="N13:N76" si="29">IF(OR(L13="", M13=""), "", IFERROR(VALUE(TRIM(SUBSTITUTE(L13,CHAR(160),""))),0) + IFERROR(VALUE(TRIM(SUBSTITUTE(M13,CHAR(160),""))),0))</f>
        <v/>
      </c>
      <c r="O13" s="9"/>
      <c r="P13" s="7"/>
      <c r="Q13" s="39" t="str">
        <f t="shared" ref="Q13:Q76" si="30">IF(OR(O13="", P13=""), "", IFERROR(VALUE(TRIM(SUBSTITUTE(O13,CHAR(160),""))),0) + IFERROR(VALUE(TRIM(SUBSTITUTE(P13,CHAR(160),""))),0))</f>
        <v/>
      </c>
      <c r="R13" s="10"/>
      <c r="S13" s="7"/>
      <c r="T13" s="40" t="str">
        <f t="shared" ref="T13:T76" si="31">IF(OR(R13="", S13=""), "", IFERROR(VALUE(TRIM(SUBSTITUTE(R13,CHAR(160),""))),0) + IFERROR(VALUE(TRIM(SUBSTITUTE(S13,CHAR(160),""))),0))</f>
        <v/>
      </c>
      <c r="U13" s="15"/>
      <c r="V13" s="74"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72"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75" t="str">
        <f t="shared" ref="X13:X76" si="32">IF(OR(V13="", W13=""), "", IFERROR(VALUE(TRIM(SUBSTITUTE(V13,CHAR(160),""))),0) + IFERROR(VALUE(TRIM(SUBSTITUTE(W13,CHAR(160),""))),0))</f>
        <v/>
      </c>
      <c r="Y13" s="71"/>
      <c r="Z13" s="16" t="str">
        <f t="shared" si="15"/>
        <v/>
      </c>
      <c r="AA13" s="553" t="str">
        <f t="shared" si="16"/>
        <v/>
      </c>
      <c r="AB13" s="14" t="str">
        <f t="shared" si="17"/>
        <v/>
      </c>
      <c r="AC13" s="14" t="str">
        <f t="shared" si="18"/>
        <v/>
      </c>
      <c r="AD13" s="14" t="str">
        <f t="shared" si="19"/>
        <v/>
      </c>
      <c r="AE13" s="14" t="str">
        <f t="shared" si="20"/>
        <v/>
      </c>
      <c r="AF13" s="14" t="str">
        <f t="shared" si="21"/>
        <v/>
      </c>
      <c r="AG13" s="14" t="str">
        <f t="shared" si="22"/>
        <v/>
      </c>
      <c r="AH13" s="14" t="str">
        <f t="shared" ref="AH13:AH43" si="33">IF(K13="","",K13)</f>
        <v/>
      </c>
      <c r="AI13" s="285" t="str">
        <f t="shared" si="23"/>
        <v/>
      </c>
      <c r="AJ13" s="42" t="str">
        <f t="shared" si="24"/>
        <v/>
      </c>
      <c r="AK13" s="18" t="str">
        <f t="shared" si="25"/>
        <v/>
      </c>
      <c r="AL13" s="39" t="str">
        <f t="shared" ref="AL13:AL76" si="34">IF(OR(AJ13="", AK13=""), "", IFERROR(VALUE(TRIM(SUBSTITUTE(AJ13,CHAR(160),""))),0) + IFERROR(VALUE(TRIM(SUBSTITUTE(AK13,CHAR(160),""))),0))</f>
        <v/>
      </c>
      <c r="AM13" s="43" t="str">
        <f t="shared" si="1"/>
        <v/>
      </c>
      <c r="AN13" s="18" t="str">
        <f t="shared" si="2"/>
        <v/>
      </c>
      <c r="AO13" s="39" t="str">
        <f t="shared" ref="AO13:AO76" si="35">IF(OR(AM13="",AN13=""),"",IFERROR(VALUE(TRIM(SUBSTITUTE(AM13,CHAR(160),""))),0)+IFERROR(VALUE(TRIM(SUBSTITUTE(AN13,CHAR(160),""))),0))</f>
        <v/>
      </c>
      <c r="AP13" s="44" t="str">
        <f t="shared" si="3"/>
        <v/>
      </c>
      <c r="AQ13" s="18" t="str">
        <f t="shared" si="4"/>
        <v/>
      </c>
      <c r="AR13" s="45" t="str">
        <f t="shared" ref="AR13:AR76" si="36">IF(OR(AP13="",AQ13=""),"",IFERROR(VALUE(TRIM(SUBSTITUTE(AP13,CHAR(160),""))),0)+IFERROR(VALUE(TRIM(SUBSTITUTE(AQ13,CHAR(160),""))),0))</f>
        <v/>
      </c>
      <c r="AS13" s="41" t="str">
        <f t="shared" si="5"/>
        <v/>
      </c>
      <c r="AT13" s="62"/>
      <c r="AU13" s="46" t="str">
        <f t="shared" si="6"/>
        <v/>
      </c>
      <c r="AV13" s="46" t="str">
        <f t="shared" si="7"/>
        <v/>
      </c>
      <c r="AW13" s="46" t="str">
        <f t="shared" ref="AW13:AW76" si="37">IF(AU13="","",AU13+AV13)</f>
        <v/>
      </c>
      <c r="AX13" s="73"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73" t="str" cm="1">
        <f t="array" ref="AY13">IF($AA13="","",IF(IFERROR(_xlfn.IFS(TRIM(SUBSTITUTE($AS13,CHAR(160),""))="Devis 1",IFERROR(VALUE(TRIM(SUBSTITUTE(AK13,CHAR(160),""))),0),TRIM(SUBSTITUTE($AS13,CHAR(160),""))="Devis 2",IFERROR(VALUE(TRIM(SUBSTITUTE(AN13,CHAR(160),""))),0),TRIM(SUBSTITUTE($AS13,CHAR(160),""))="Devis 3",IFERROR(VALUE(TRIM(SUBSTITUTE(AQ13,CHAR(160),""))),0)),0)*IFERROR(VALUE(TRIM(SUBSTITUTE($AA13,CHAR(160),""))),0)=0,IF(AX13&lt;&gt;"",0,""),IFERROR(_xlfn.IFS(TRIM(SUBSTITUTE($AS13,CHAR(160),""))="Devis 1",IFERROR(VALUE(TRIM(SUBSTITUTE(AK13,CHAR(160),""))),0),TRIM(SUBSTITUTE($AS13,CHAR(160),""))="Devis 2",IFERROR(VALUE(TRIM(SUBSTITUTE(AN13,CHAR(160),""))),0),TRIM(SUBSTITUTE($AS13,CHAR(160),""))="Devis 3",IFERROR(VALUE(TRIM(SUBSTITUTE(AQ13,CHAR(160),""))),0)),0)*IFERROR(VALUE(TRIM(SUBSTITUTE($AA13,CHAR(160),""))),0)))</f>
        <v/>
      </c>
      <c r="AZ13" s="73"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63"/>
      <c r="BB13" s="13"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3" t="str" cm="1">
        <f t="array" ref="BC13">IF(
   OR(AZ13="",X13="",AX13="",V13="",AY13="",W13=""),
   "",
   _xlfn.IFS(
      (IFERROR(VALUE(TRIM(SUBSTITUTE(AZ13,CHAR(160),""))),0))=0,
         "Attention montant présenté entièrement écarté",
      (IFERROR(VALUE(TRIM(SUBSTITUTE(AZ13,CHAR(160),""))),0))&gt;
         (IFERROR(VALUE(TRIM(SUBSTITUTE(X13,CHAR(160),""))),0)),
         "KO : Le montant retenu TTC est supérieur au montant présenté TTC. Merci de revoir la ligne de dépense ou plafonner son montant.",
      (IFERROR(VALUE(TRIM(SUBSTITUTE(AX13,CHAR(160),""))),0))&gt;
         (IFERROR(VALUE(TRIM(SUBSTITUTE(V13,CHAR(160),""))),0)),
         "Attention : Le montant retenu HT est supérieur au montant HT présenté. Merci de revoir la ligne de dépense, plafonner son montant, ou justifier la reventilation HT / TVA.",
      (IFERROR(VALUE(TRIM(SUBSTITUTE(AY13,CHAR(160),""))),0))&gt;
         (IFERROR(VALUE(TRIM(SUBSTITUTE(W13,CHAR(160),""))),0)),
         "Attention : Le montant TVA retenu est supérieur au montant TVA présenté. Merci de revoir la ligne de dépense, plafonner son montant, ou justifier la reventilation HT / TVA.",
      (IFERROR(VALUE(TRIM(SUBSTITUTE(X13,CHAR(160),""))),0))=0,
         "",
      (IFERROR(VALUE(TRIM(SUBSTITUTE(AZ13,CHAR(160),""))),0))=
         (IFERROR(VALUE(TRIM(SUBSTITUTE(X13,CHAR(160),""))),0)),
         "OK",
      (IFERROR(VALUE(TRIM(SUBSTITUTE(AZ13,CHAR(160),""))),0))&lt;
         (IFERROR(VALUE(TRIM(SUBSTITUTE(X13,CHAR(160),""))),0)),
         "Attention : montant présenté partiellement écarté.",
      TRUE,
         ""
   )
)</f>
        <v/>
      </c>
      <c r="BD13" s="46" t="str">
        <f t="shared" si="8"/>
        <v/>
      </c>
      <c r="BE13" s="46" t="str">
        <f t="shared" si="9"/>
        <v/>
      </c>
      <c r="BF13" s="19" t="str">
        <f t="shared" si="10"/>
        <v/>
      </c>
    </row>
    <row r="14" spans="1:58" ht="15" customHeight="1">
      <c r="A14" s="334">
        <v>3</v>
      </c>
      <c r="B14" s="351"/>
      <c r="C14" s="6"/>
      <c r="D14" s="5"/>
      <c r="E14" s="5"/>
      <c r="F14" s="149"/>
      <c r="G14" s="21"/>
      <c r="H14" s="20"/>
      <c r="I14" s="550"/>
      <c r="J14" s="5"/>
      <c r="K14" s="11"/>
      <c r="L14" s="8"/>
      <c r="M14" s="7"/>
      <c r="N14" s="39" t="str">
        <f t="shared" si="29"/>
        <v/>
      </c>
      <c r="O14" s="9"/>
      <c r="P14" s="7"/>
      <c r="Q14" s="39" t="str">
        <f t="shared" si="30"/>
        <v/>
      </c>
      <c r="R14" s="10"/>
      <c r="S14" s="7"/>
      <c r="T14" s="40" t="str">
        <f t="shared" si="31"/>
        <v/>
      </c>
      <c r="U14" s="15"/>
      <c r="V14" s="74"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72"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75" t="str">
        <f t="shared" si="32"/>
        <v/>
      </c>
      <c r="Y14" s="71"/>
      <c r="Z14" s="16" t="str">
        <f t="shared" si="15"/>
        <v/>
      </c>
      <c r="AA14" s="553" t="str">
        <f t="shared" si="16"/>
        <v/>
      </c>
      <c r="AB14" s="14" t="str">
        <f t="shared" si="17"/>
        <v/>
      </c>
      <c r="AC14" s="14" t="str">
        <f t="shared" si="18"/>
        <v/>
      </c>
      <c r="AD14" s="14" t="str">
        <f t="shared" si="19"/>
        <v/>
      </c>
      <c r="AE14" s="14" t="str">
        <f t="shared" si="20"/>
        <v/>
      </c>
      <c r="AF14" s="14" t="str">
        <f t="shared" si="21"/>
        <v/>
      </c>
      <c r="AG14" s="14" t="str">
        <f t="shared" si="22"/>
        <v/>
      </c>
      <c r="AH14" s="14" t="str">
        <f t="shared" si="33"/>
        <v/>
      </c>
      <c r="AI14" s="285" t="str">
        <f t="shared" si="23"/>
        <v/>
      </c>
      <c r="AJ14" s="42" t="str">
        <f t="shared" si="24"/>
        <v/>
      </c>
      <c r="AK14" s="18" t="str">
        <f t="shared" si="25"/>
        <v/>
      </c>
      <c r="AL14" s="39" t="str">
        <f>IF(OR(AJ14="", AK14=""), "", IFERROR(VALUE(TRIM(SUBSTITUTE(AJ14,CHAR(160),""))),0) + IFERROR(VALUE(TRIM(SUBSTITUTE(AK14,CHAR(160),""))),0))</f>
        <v/>
      </c>
      <c r="AM14" s="43" t="str">
        <f t="shared" si="1"/>
        <v/>
      </c>
      <c r="AN14" s="18" t="str">
        <f t="shared" si="2"/>
        <v/>
      </c>
      <c r="AO14" s="39" t="str">
        <f t="shared" si="35"/>
        <v/>
      </c>
      <c r="AP14" s="44" t="str">
        <f t="shared" si="3"/>
        <v/>
      </c>
      <c r="AQ14" s="18" t="str">
        <f t="shared" si="4"/>
        <v/>
      </c>
      <c r="AR14" s="45" t="str">
        <f t="shared" si="36"/>
        <v/>
      </c>
      <c r="AS14" s="41" t="str">
        <f t="shared" si="5"/>
        <v/>
      </c>
      <c r="AT14" s="62"/>
      <c r="AU14" s="46" t="str">
        <f t="shared" si="6"/>
        <v/>
      </c>
      <c r="AV14" s="46" t="str">
        <f t="shared" si="7"/>
        <v/>
      </c>
      <c r="AW14" s="46" t="str">
        <f t="shared" si="37"/>
        <v/>
      </c>
      <c r="AX14" s="73"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73" t="str" cm="1">
        <f t="array" ref="AY14">IF($AA14="","",IF(IFERROR(_xlfn.IFS(TRIM(SUBSTITUTE($AS14,CHAR(160),""))="Devis 1",IFERROR(VALUE(TRIM(SUBSTITUTE(AK14,CHAR(160),""))),0),TRIM(SUBSTITUTE($AS14,CHAR(160),""))="Devis 2",IFERROR(VALUE(TRIM(SUBSTITUTE(AN14,CHAR(160),""))),0),TRIM(SUBSTITUTE($AS14,CHAR(160),""))="Devis 3",IFERROR(VALUE(TRIM(SUBSTITUTE(AQ14,CHAR(160),""))),0)),0)*IFERROR(VALUE(TRIM(SUBSTITUTE($AA14,CHAR(160),""))),0)=0,IF(AX14&lt;&gt;"",0,""),IFERROR(_xlfn.IFS(TRIM(SUBSTITUTE($AS14,CHAR(160),""))="Devis 1",IFERROR(VALUE(TRIM(SUBSTITUTE(AK14,CHAR(160),""))),0),TRIM(SUBSTITUTE($AS14,CHAR(160),""))="Devis 2",IFERROR(VALUE(TRIM(SUBSTITUTE(AN14,CHAR(160),""))),0),TRIM(SUBSTITUTE($AS14,CHAR(160),""))="Devis 3",IFERROR(VALUE(TRIM(SUBSTITUTE(AQ14,CHAR(160),""))),0)),0)*IFERROR(VALUE(TRIM(SUBSTITUTE($AA14,CHAR(160),""))),0)))</f>
        <v/>
      </c>
      <c r="AZ14" s="73"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63"/>
      <c r="BB14" s="13"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3" t="str" cm="1">
        <f t="array" ref="BC14">IF(
   OR(AZ14="",X14="",AX14="",V14="",AY14="",W14=""),
   "",
   _xlfn.IFS(
      (IFERROR(VALUE(TRIM(SUBSTITUTE(AZ14,CHAR(160),""))),0))=0,
         "Attention montant présenté entièrement écarté",
      (IFERROR(VALUE(TRIM(SUBSTITUTE(AZ14,CHAR(160),""))),0))&gt;
         (IFERROR(VALUE(TRIM(SUBSTITUTE(X14,CHAR(160),""))),0)),
         "KO : Le montant retenu TTC est supérieur au montant présenté TTC. Merci de revoir la ligne de dépense ou plafonner son montant.",
      (IFERROR(VALUE(TRIM(SUBSTITUTE(AX14,CHAR(160),""))),0))&gt;
         (IFERROR(VALUE(TRIM(SUBSTITUTE(V14,CHAR(160),""))),0)),
         "Attention : Le montant retenu HT est supérieur au montant HT présenté. Merci de revoir la ligne de dépense, plafonner son montant, ou justifier la reventilation HT / TVA.",
      (IFERROR(VALUE(TRIM(SUBSTITUTE(AY14,CHAR(160),""))),0))&gt;
         (IFERROR(VALUE(TRIM(SUBSTITUTE(W14,CHAR(160),""))),0)),
         "Attention : Le montant TVA retenu est supérieur au montant TVA présenté. Merci de revoir la ligne de dépense, plafonner son montant, ou justifier la reventilation HT / TVA.",
      (IFERROR(VALUE(TRIM(SUBSTITUTE(X14,CHAR(160),""))),0))=0,
         "",
      (IFERROR(VALUE(TRIM(SUBSTITUTE(AZ14,CHAR(160),""))),0))=
         (IFERROR(VALUE(TRIM(SUBSTITUTE(X14,CHAR(160),""))),0)),
         "OK",
      (IFERROR(VALUE(TRIM(SUBSTITUTE(AZ14,CHAR(160),""))),0))&lt;
         (IFERROR(VALUE(TRIM(SUBSTITUTE(X14,CHAR(160),""))),0)),
         "Attention : montant présenté partiellement écarté.",
      TRUE,
         ""
   )
)</f>
        <v/>
      </c>
      <c r="BD14" s="46" t="str">
        <f t="shared" si="8"/>
        <v/>
      </c>
      <c r="BE14" s="46" t="str">
        <f t="shared" si="9"/>
        <v/>
      </c>
      <c r="BF14" s="19" t="str">
        <f t="shared" si="10"/>
        <v/>
      </c>
    </row>
    <row r="15" spans="1:58" ht="15" customHeight="1">
      <c r="A15" s="334">
        <v>4</v>
      </c>
      <c r="B15" s="351"/>
      <c r="C15" s="6"/>
      <c r="D15" s="5"/>
      <c r="E15" s="5"/>
      <c r="F15" s="149"/>
      <c r="G15" s="21"/>
      <c r="H15" s="20"/>
      <c r="I15" s="550"/>
      <c r="J15" s="5"/>
      <c r="K15" s="11"/>
      <c r="L15" s="8"/>
      <c r="M15" s="7"/>
      <c r="N15" s="39" t="str">
        <f t="shared" si="29"/>
        <v/>
      </c>
      <c r="O15" s="9"/>
      <c r="P15" s="7"/>
      <c r="Q15" s="39" t="str">
        <f t="shared" si="30"/>
        <v/>
      </c>
      <c r="R15" s="10"/>
      <c r="S15" s="7"/>
      <c r="T15" s="40" t="str">
        <f t="shared" si="31"/>
        <v/>
      </c>
      <c r="U15" s="15"/>
      <c r="V15" s="74"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72"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75" t="str">
        <f t="shared" si="32"/>
        <v/>
      </c>
      <c r="Y15" s="71"/>
      <c r="Z15" s="16" t="str">
        <f t="shared" si="15"/>
        <v/>
      </c>
      <c r="AA15" s="553" t="str">
        <f t="shared" si="16"/>
        <v/>
      </c>
      <c r="AB15" s="14" t="str">
        <f t="shared" si="17"/>
        <v/>
      </c>
      <c r="AC15" s="14" t="str">
        <f t="shared" si="18"/>
        <v/>
      </c>
      <c r="AD15" s="14" t="str">
        <f t="shared" si="19"/>
        <v/>
      </c>
      <c r="AE15" s="14" t="str">
        <f t="shared" si="20"/>
        <v/>
      </c>
      <c r="AF15" s="14" t="str">
        <f t="shared" si="21"/>
        <v/>
      </c>
      <c r="AG15" s="14" t="str">
        <f t="shared" si="22"/>
        <v/>
      </c>
      <c r="AH15" s="14" t="str">
        <f t="shared" si="33"/>
        <v/>
      </c>
      <c r="AI15" s="285" t="str">
        <f t="shared" si="23"/>
        <v/>
      </c>
      <c r="AJ15" s="42" t="str">
        <f t="shared" si="24"/>
        <v/>
      </c>
      <c r="AK15" s="18" t="str">
        <f t="shared" si="25"/>
        <v/>
      </c>
      <c r="AL15" s="39" t="str">
        <f t="shared" si="34"/>
        <v/>
      </c>
      <c r="AM15" s="43" t="str">
        <f t="shared" si="1"/>
        <v/>
      </c>
      <c r="AN15" s="18" t="str">
        <f t="shared" si="2"/>
        <v/>
      </c>
      <c r="AO15" s="39" t="str">
        <f t="shared" si="35"/>
        <v/>
      </c>
      <c r="AP15" s="44" t="str">
        <f t="shared" si="3"/>
        <v/>
      </c>
      <c r="AQ15" s="18" t="str">
        <f t="shared" si="4"/>
        <v/>
      </c>
      <c r="AR15" s="45" t="str">
        <f t="shared" si="36"/>
        <v/>
      </c>
      <c r="AS15" s="41" t="str">
        <f t="shared" si="5"/>
        <v/>
      </c>
      <c r="AT15" s="62"/>
      <c r="AU15" s="46" t="str">
        <f t="shared" si="6"/>
        <v/>
      </c>
      <c r="AV15" s="46" t="str">
        <f t="shared" si="7"/>
        <v/>
      </c>
      <c r="AW15" s="46" t="str">
        <f t="shared" si="37"/>
        <v/>
      </c>
      <c r="AX15" s="73"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73" t="str" cm="1">
        <f t="array" ref="AY15">IF($AA15="","",IF(IFERROR(_xlfn.IFS(TRIM(SUBSTITUTE($AS15,CHAR(160),""))="Devis 1",IFERROR(VALUE(TRIM(SUBSTITUTE(AK15,CHAR(160),""))),0),TRIM(SUBSTITUTE($AS15,CHAR(160),""))="Devis 2",IFERROR(VALUE(TRIM(SUBSTITUTE(AN15,CHAR(160),""))),0),TRIM(SUBSTITUTE($AS15,CHAR(160),""))="Devis 3",IFERROR(VALUE(TRIM(SUBSTITUTE(AQ15,CHAR(160),""))),0)),0)*IFERROR(VALUE(TRIM(SUBSTITUTE($AA15,CHAR(160),""))),0)=0,IF(AX15&lt;&gt;"",0,""),IFERROR(_xlfn.IFS(TRIM(SUBSTITUTE($AS15,CHAR(160),""))="Devis 1",IFERROR(VALUE(TRIM(SUBSTITUTE(AK15,CHAR(160),""))),0),TRIM(SUBSTITUTE($AS15,CHAR(160),""))="Devis 2",IFERROR(VALUE(TRIM(SUBSTITUTE(AN15,CHAR(160),""))),0),TRIM(SUBSTITUTE($AS15,CHAR(160),""))="Devis 3",IFERROR(VALUE(TRIM(SUBSTITUTE(AQ15,CHAR(160),""))),0)),0)*IFERROR(VALUE(TRIM(SUBSTITUTE($AA15,CHAR(160),""))),0)))</f>
        <v/>
      </c>
      <c r="AZ15" s="73"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63"/>
      <c r="BB15" s="13"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3" t="str" cm="1">
        <f t="array" ref="BC15">IF(
   OR(AZ15="",X15="",AX15="",V15="",AY15="",W15=""),
   "",
   _xlfn.IFS(
      (IFERROR(VALUE(TRIM(SUBSTITUTE(AZ15,CHAR(160),""))),0))=0,
         "Attention montant présenté entièrement écarté",
      (IFERROR(VALUE(TRIM(SUBSTITUTE(AZ15,CHAR(160),""))),0))&gt;
         (IFERROR(VALUE(TRIM(SUBSTITUTE(X15,CHAR(160),""))),0)),
         "KO : Le montant retenu TTC est supérieur au montant présenté TTC. Merci de revoir la ligne de dépense ou plafonner son montant.",
      (IFERROR(VALUE(TRIM(SUBSTITUTE(AX15,CHAR(160),""))),0))&gt;
         (IFERROR(VALUE(TRIM(SUBSTITUTE(V15,CHAR(160),""))),0)),
         "Attention : Le montant retenu HT est supérieur au montant HT présenté. Merci de revoir la ligne de dépense, plafonner son montant, ou justifier la reventilation HT / TVA.",
      (IFERROR(VALUE(TRIM(SUBSTITUTE(AY15,CHAR(160),""))),0))&gt;
         (IFERROR(VALUE(TRIM(SUBSTITUTE(W15,CHAR(160),""))),0)),
         "Attention : Le montant TVA retenu est supérieur au montant TVA présenté. Merci de revoir la ligne de dépense, plafonner son montant, ou justifier la reventilation HT / TVA.",
      (IFERROR(VALUE(TRIM(SUBSTITUTE(X15,CHAR(160),""))),0))=0,
         "",
      (IFERROR(VALUE(TRIM(SUBSTITUTE(AZ15,CHAR(160),""))),0))=
         (IFERROR(VALUE(TRIM(SUBSTITUTE(X15,CHAR(160),""))),0)),
         "OK",
      (IFERROR(VALUE(TRIM(SUBSTITUTE(AZ15,CHAR(160),""))),0))&lt;
         (IFERROR(VALUE(TRIM(SUBSTITUTE(X15,CHAR(160),""))),0)),
         "Attention : montant présenté partiellement écarté.",
      TRUE,
         ""
   )
)</f>
        <v/>
      </c>
      <c r="BD15" s="46" t="str">
        <f t="shared" si="8"/>
        <v/>
      </c>
      <c r="BE15" s="46" t="str">
        <f t="shared" si="9"/>
        <v/>
      </c>
      <c r="BF15" s="19" t="str">
        <f t="shared" si="10"/>
        <v/>
      </c>
    </row>
    <row r="16" spans="1:58" ht="15" customHeight="1">
      <c r="A16" s="334">
        <v>5</v>
      </c>
      <c r="B16" s="351"/>
      <c r="C16" s="6"/>
      <c r="D16" s="5"/>
      <c r="E16" s="5"/>
      <c r="F16" s="149"/>
      <c r="G16" s="21"/>
      <c r="H16" s="20"/>
      <c r="I16" s="550"/>
      <c r="J16" s="5"/>
      <c r="K16" s="11"/>
      <c r="L16" s="8"/>
      <c r="M16" s="7"/>
      <c r="N16" s="39" t="str">
        <f t="shared" si="29"/>
        <v/>
      </c>
      <c r="O16" s="9"/>
      <c r="P16" s="7"/>
      <c r="Q16" s="39" t="str">
        <f t="shared" si="30"/>
        <v/>
      </c>
      <c r="R16" s="10"/>
      <c r="S16" s="7"/>
      <c r="T16" s="40" t="str">
        <f>IF(OR(R16="", S16=""), "", IFERROR(VALUE(TRIM(SUBSTITUTE(R16,CHAR(160),""))),0) + IFERROR(VALUE(TRIM(SUBSTITUTE(S16,CHAR(160),""))),0))</f>
        <v/>
      </c>
      <c r="U16" s="15"/>
      <c r="V16" s="74"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72"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75" t="str">
        <f t="shared" si="32"/>
        <v/>
      </c>
      <c r="Y16" s="71"/>
      <c r="Z16" s="16" t="str">
        <f t="shared" si="15"/>
        <v/>
      </c>
      <c r="AA16" s="553" t="str">
        <f t="shared" si="16"/>
        <v/>
      </c>
      <c r="AB16" s="14" t="str">
        <f t="shared" si="17"/>
        <v/>
      </c>
      <c r="AC16" s="14" t="str">
        <f t="shared" si="18"/>
        <v/>
      </c>
      <c r="AD16" s="14" t="str">
        <f t="shared" si="19"/>
        <v/>
      </c>
      <c r="AE16" s="14" t="str">
        <f t="shared" si="20"/>
        <v/>
      </c>
      <c r="AF16" s="14" t="str">
        <f t="shared" si="21"/>
        <v/>
      </c>
      <c r="AG16" s="14" t="str">
        <f t="shared" si="22"/>
        <v/>
      </c>
      <c r="AH16" s="14" t="str">
        <f t="shared" si="33"/>
        <v/>
      </c>
      <c r="AI16" s="285" t="str">
        <f t="shared" si="23"/>
        <v/>
      </c>
      <c r="AJ16" s="42" t="str">
        <f t="shared" si="24"/>
        <v/>
      </c>
      <c r="AK16" s="18" t="str">
        <f t="shared" si="25"/>
        <v/>
      </c>
      <c r="AL16" s="39" t="str">
        <f t="shared" si="34"/>
        <v/>
      </c>
      <c r="AM16" s="43" t="str">
        <f t="shared" si="1"/>
        <v/>
      </c>
      <c r="AN16" s="18" t="str">
        <f t="shared" si="2"/>
        <v/>
      </c>
      <c r="AO16" s="39" t="str">
        <f t="shared" si="35"/>
        <v/>
      </c>
      <c r="AP16" s="44" t="str">
        <f t="shared" si="3"/>
        <v/>
      </c>
      <c r="AQ16" s="18" t="str">
        <f t="shared" si="4"/>
        <v/>
      </c>
      <c r="AR16" s="45" t="str">
        <f t="shared" si="36"/>
        <v/>
      </c>
      <c r="AS16" s="41" t="str">
        <f t="shared" si="5"/>
        <v/>
      </c>
      <c r="AT16" s="62"/>
      <c r="AU16" s="46" t="str">
        <f t="shared" si="6"/>
        <v/>
      </c>
      <c r="AV16" s="46" t="str">
        <f t="shared" si="7"/>
        <v/>
      </c>
      <c r="AW16" s="46" t="str">
        <f t="shared" si="37"/>
        <v/>
      </c>
      <c r="AX16" s="73"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73" t="str" cm="1">
        <f t="array" ref="AY16">IF($AA16="","",IF(IFERROR(_xlfn.IFS(TRIM(SUBSTITUTE($AS16,CHAR(160),""))="Devis 1",IFERROR(VALUE(TRIM(SUBSTITUTE(AK16,CHAR(160),""))),0),TRIM(SUBSTITUTE($AS16,CHAR(160),""))="Devis 2",IFERROR(VALUE(TRIM(SUBSTITUTE(AN16,CHAR(160),""))),0),TRIM(SUBSTITUTE($AS16,CHAR(160),""))="Devis 3",IFERROR(VALUE(TRIM(SUBSTITUTE(AQ16,CHAR(160),""))),0)),0)*IFERROR(VALUE(TRIM(SUBSTITUTE($AA16,CHAR(160),""))),0)=0,IF(AX16&lt;&gt;"",0,""),IFERROR(_xlfn.IFS(TRIM(SUBSTITUTE($AS16,CHAR(160),""))="Devis 1",IFERROR(VALUE(TRIM(SUBSTITUTE(AK16,CHAR(160),""))),0),TRIM(SUBSTITUTE($AS16,CHAR(160),""))="Devis 2",IFERROR(VALUE(TRIM(SUBSTITUTE(AN16,CHAR(160),""))),0),TRIM(SUBSTITUTE($AS16,CHAR(160),""))="Devis 3",IFERROR(VALUE(TRIM(SUBSTITUTE(AQ16,CHAR(160),""))),0)),0)*IFERROR(VALUE(TRIM(SUBSTITUTE($AA16,CHAR(160),""))),0)))</f>
        <v/>
      </c>
      <c r="AZ16" s="73"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63"/>
      <c r="BB16" s="13"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3" t="str" cm="1">
        <f t="array" ref="BC16">IF(
   OR(AZ16="",X16="",AX16="",V16="",AY16="",W16=""),
   "",
   _xlfn.IFS(
      (IFERROR(VALUE(TRIM(SUBSTITUTE(AZ16,CHAR(160),""))),0))=0,
         "Attention montant présenté entièrement écarté",
      (IFERROR(VALUE(TRIM(SUBSTITUTE(AZ16,CHAR(160),""))),0))&gt;
         (IFERROR(VALUE(TRIM(SUBSTITUTE(X16,CHAR(160),""))),0)),
         "KO : Le montant retenu TTC est supérieur au montant présenté TTC. Merci de revoir la ligne de dépense ou plafonner son montant.",
      (IFERROR(VALUE(TRIM(SUBSTITUTE(AX16,CHAR(160),""))),0))&gt;
         (IFERROR(VALUE(TRIM(SUBSTITUTE(V16,CHAR(160),""))),0)),
         "Attention : Le montant retenu HT est supérieur au montant HT présenté. Merci de revoir la ligne de dépense, plafonner son montant, ou justifier la reventilation HT / TVA.",
      (IFERROR(VALUE(TRIM(SUBSTITUTE(AY16,CHAR(160),""))),0))&gt;
         (IFERROR(VALUE(TRIM(SUBSTITUTE(W16,CHAR(160),""))),0)),
         "Attention : Le montant TVA retenu est supérieur au montant TVA présenté. Merci de revoir la ligne de dépense, plafonner son montant, ou justifier la reventilation HT / TVA.",
      (IFERROR(VALUE(TRIM(SUBSTITUTE(X16,CHAR(160),""))),0))=0,
         "",
      (IFERROR(VALUE(TRIM(SUBSTITUTE(AZ16,CHAR(160),""))),0))=
         (IFERROR(VALUE(TRIM(SUBSTITUTE(X16,CHAR(160),""))),0)),
         "OK",
      (IFERROR(VALUE(TRIM(SUBSTITUTE(AZ16,CHAR(160),""))),0))&lt;
         (IFERROR(VALUE(TRIM(SUBSTITUTE(X16,CHAR(160),""))),0)),
         "Attention : montant présenté partiellement écarté.",
      TRUE,
         ""
   )
)</f>
        <v/>
      </c>
      <c r="BD16" s="46" t="str">
        <f t="shared" si="8"/>
        <v/>
      </c>
      <c r="BE16" s="46" t="str">
        <f t="shared" si="9"/>
        <v/>
      </c>
      <c r="BF16" s="19" t="str">
        <f t="shared" si="10"/>
        <v/>
      </c>
    </row>
    <row r="17" spans="1:58" ht="15" customHeight="1">
      <c r="A17" s="334">
        <v>6</v>
      </c>
      <c r="B17" s="351"/>
      <c r="C17" s="6"/>
      <c r="D17" s="5"/>
      <c r="E17" s="5"/>
      <c r="F17" s="149"/>
      <c r="G17" s="21"/>
      <c r="H17" s="20"/>
      <c r="I17" s="550"/>
      <c r="J17" s="5"/>
      <c r="K17" s="11"/>
      <c r="L17" s="8"/>
      <c r="M17" s="7"/>
      <c r="N17" s="39" t="str">
        <f t="shared" si="29"/>
        <v/>
      </c>
      <c r="O17" s="9"/>
      <c r="P17" s="7"/>
      <c r="Q17" s="39" t="str">
        <f t="shared" si="30"/>
        <v/>
      </c>
      <c r="R17" s="10"/>
      <c r="S17" s="7"/>
      <c r="T17" s="40" t="str">
        <f t="shared" si="31"/>
        <v/>
      </c>
      <c r="U17" s="15"/>
      <c r="V17" s="74"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72"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75" t="str">
        <f t="shared" si="32"/>
        <v/>
      </c>
      <c r="Y17" s="71"/>
      <c r="Z17" s="16" t="str">
        <f t="shared" si="15"/>
        <v/>
      </c>
      <c r="AA17" s="553" t="str">
        <f t="shared" si="16"/>
        <v/>
      </c>
      <c r="AB17" s="14" t="str">
        <f t="shared" si="17"/>
        <v/>
      </c>
      <c r="AC17" s="14" t="str">
        <f t="shared" si="18"/>
        <v/>
      </c>
      <c r="AD17" s="14" t="str">
        <f t="shared" si="19"/>
        <v/>
      </c>
      <c r="AE17" s="14" t="str">
        <f t="shared" si="20"/>
        <v/>
      </c>
      <c r="AF17" s="14" t="str">
        <f t="shared" si="21"/>
        <v/>
      </c>
      <c r="AG17" s="14" t="str">
        <f t="shared" si="22"/>
        <v/>
      </c>
      <c r="AH17" s="14" t="str">
        <f t="shared" si="33"/>
        <v/>
      </c>
      <c r="AI17" s="285" t="str">
        <f t="shared" si="23"/>
        <v/>
      </c>
      <c r="AJ17" s="42" t="str">
        <f t="shared" si="24"/>
        <v/>
      </c>
      <c r="AK17" s="18" t="str">
        <f t="shared" si="25"/>
        <v/>
      </c>
      <c r="AL17" s="39" t="str">
        <f t="shared" si="34"/>
        <v/>
      </c>
      <c r="AM17" s="43" t="str">
        <f t="shared" si="1"/>
        <v/>
      </c>
      <c r="AN17" s="18" t="str">
        <f t="shared" si="2"/>
        <v/>
      </c>
      <c r="AO17" s="39" t="str">
        <f t="shared" si="35"/>
        <v/>
      </c>
      <c r="AP17" s="44" t="str">
        <f t="shared" si="3"/>
        <v/>
      </c>
      <c r="AQ17" s="18" t="str">
        <f t="shared" si="4"/>
        <v/>
      </c>
      <c r="AR17" s="45" t="str">
        <f t="shared" si="36"/>
        <v/>
      </c>
      <c r="AS17" s="41" t="str">
        <f t="shared" si="5"/>
        <v/>
      </c>
      <c r="AT17" s="62"/>
      <c r="AU17" s="46" t="str">
        <f t="shared" si="6"/>
        <v/>
      </c>
      <c r="AV17" s="46" t="str">
        <f t="shared" si="7"/>
        <v/>
      </c>
      <c r="AW17" s="46" t="str">
        <f t="shared" si="37"/>
        <v/>
      </c>
      <c r="AX17" s="73"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73" t="str" cm="1">
        <f t="array" ref="AY17">IF($AA17="","",IF(IFERROR(_xlfn.IFS(TRIM(SUBSTITUTE($AS17,CHAR(160),""))="Devis 1",IFERROR(VALUE(TRIM(SUBSTITUTE(AK17,CHAR(160),""))),0),TRIM(SUBSTITUTE($AS17,CHAR(160),""))="Devis 2",IFERROR(VALUE(TRIM(SUBSTITUTE(AN17,CHAR(160),""))),0),TRIM(SUBSTITUTE($AS17,CHAR(160),""))="Devis 3",IFERROR(VALUE(TRIM(SUBSTITUTE(AQ17,CHAR(160),""))),0)),0)*IFERROR(VALUE(TRIM(SUBSTITUTE($AA17,CHAR(160),""))),0)=0,IF(AX17&lt;&gt;"",0,""),IFERROR(_xlfn.IFS(TRIM(SUBSTITUTE($AS17,CHAR(160),""))="Devis 1",IFERROR(VALUE(TRIM(SUBSTITUTE(AK17,CHAR(160),""))),0),TRIM(SUBSTITUTE($AS17,CHAR(160),""))="Devis 2",IFERROR(VALUE(TRIM(SUBSTITUTE(AN17,CHAR(160),""))),0),TRIM(SUBSTITUTE($AS17,CHAR(160),""))="Devis 3",IFERROR(VALUE(TRIM(SUBSTITUTE(AQ17,CHAR(160),""))),0)),0)*IFERROR(VALUE(TRIM(SUBSTITUTE($AA17,CHAR(160),""))),0)))</f>
        <v/>
      </c>
      <c r="AZ17" s="73"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63"/>
      <c r="BB17" s="13"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3" t="str" cm="1">
        <f t="array" ref="BC17">IF(
   OR(AZ17="",X17="",AX17="",V17="",AY17="",W17=""),
   "",
   _xlfn.IFS(
      (IFERROR(VALUE(TRIM(SUBSTITUTE(AZ17,CHAR(160),""))),0))=0,
         "Attention montant présenté entièrement écarté",
      (IFERROR(VALUE(TRIM(SUBSTITUTE(AZ17,CHAR(160),""))),0))&gt;
         (IFERROR(VALUE(TRIM(SUBSTITUTE(X17,CHAR(160),""))),0)),
         "KO : Le montant retenu TTC est supérieur au montant présenté TTC. Merci de revoir la ligne de dépense ou plafonner son montant.",
      (IFERROR(VALUE(TRIM(SUBSTITUTE(AX17,CHAR(160),""))),0))&gt;
         (IFERROR(VALUE(TRIM(SUBSTITUTE(V17,CHAR(160),""))),0)),
         "Attention : Le montant retenu HT est supérieur au montant HT présenté. Merci de revoir la ligne de dépense, plafonner son montant, ou justifier la reventilation HT / TVA.",
      (IFERROR(VALUE(TRIM(SUBSTITUTE(AY17,CHAR(160),""))),0))&gt;
         (IFERROR(VALUE(TRIM(SUBSTITUTE(W17,CHAR(160),""))),0)),
         "Attention : Le montant TVA retenu est supérieur au montant TVA présenté. Merci de revoir la ligne de dépense, plafonner son montant, ou justifier la reventilation HT / TVA.",
      (IFERROR(VALUE(TRIM(SUBSTITUTE(X17,CHAR(160),""))),0))=0,
         "",
      (IFERROR(VALUE(TRIM(SUBSTITUTE(AZ17,CHAR(160),""))),0))=
         (IFERROR(VALUE(TRIM(SUBSTITUTE(X17,CHAR(160),""))),0)),
         "OK",
      (IFERROR(VALUE(TRIM(SUBSTITUTE(AZ17,CHAR(160),""))),0))&lt;
         (IFERROR(VALUE(TRIM(SUBSTITUTE(X17,CHAR(160),""))),0)),
         "Attention : montant présenté partiellement écarté.",
      TRUE,
         ""
   )
)</f>
        <v/>
      </c>
      <c r="BD17" s="46" t="str">
        <f t="shared" si="8"/>
        <v/>
      </c>
      <c r="BE17" s="46" t="str">
        <f t="shared" si="9"/>
        <v/>
      </c>
      <c r="BF17" s="19" t="str">
        <f t="shared" si="10"/>
        <v/>
      </c>
    </row>
    <row r="18" spans="1:58" ht="15" customHeight="1">
      <c r="A18" s="334">
        <v>7</v>
      </c>
      <c r="B18" s="351"/>
      <c r="C18" s="6"/>
      <c r="D18" s="5"/>
      <c r="E18" s="5"/>
      <c r="F18" s="149"/>
      <c r="G18" s="21"/>
      <c r="H18" s="20"/>
      <c r="I18" s="550"/>
      <c r="J18" s="5"/>
      <c r="K18" s="11"/>
      <c r="L18" s="8"/>
      <c r="M18" s="7"/>
      <c r="N18" s="39" t="str">
        <f t="shared" si="29"/>
        <v/>
      </c>
      <c r="O18" s="9"/>
      <c r="P18" s="7"/>
      <c r="Q18" s="39" t="str">
        <f t="shared" si="30"/>
        <v/>
      </c>
      <c r="R18" s="10"/>
      <c r="S18" s="7"/>
      <c r="T18" s="40" t="str">
        <f t="shared" si="31"/>
        <v/>
      </c>
      <c r="U18" s="15"/>
      <c r="V18" s="74"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72"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75" t="str">
        <f t="shared" si="32"/>
        <v/>
      </c>
      <c r="Y18" s="71"/>
      <c r="Z18" s="16" t="str">
        <f t="shared" si="15"/>
        <v/>
      </c>
      <c r="AA18" s="553" t="str">
        <f t="shared" si="16"/>
        <v/>
      </c>
      <c r="AB18" s="14" t="str">
        <f t="shared" si="17"/>
        <v/>
      </c>
      <c r="AC18" s="14" t="str">
        <f t="shared" si="18"/>
        <v/>
      </c>
      <c r="AD18" s="14" t="str">
        <f t="shared" si="19"/>
        <v/>
      </c>
      <c r="AE18" s="14" t="str">
        <f t="shared" si="20"/>
        <v/>
      </c>
      <c r="AF18" s="14" t="str">
        <f t="shared" si="21"/>
        <v/>
      </c>
      <c r="AG18" s="14" t="str">
        <f t="shared" si="22"/>
        <v/>
      </c>
      <c r="AH18" s="14" t="str">
        <f t="shared" si="33"/>
        <v/>
      </c>
      <c r="AI18" s="285" t="str">
        <f t="shared" si="23"/>
        <v/>
      </c>
      <c r="AJ18" s="42" t="str">
        <f t="shared" si="24"/>
        <v/>
      </c>
      <c r="AK18" s="18" t="str">
        <f t="shared" si="25"/>
        <v/>
      </c>
      <c r="AL18" s="39" t="str">
        <f t="shared" si="34"/>
        <v/>
      </c>
      <c r="AM18" s="43" t="str">
        <f t="shared" si="1"/>
        <v/>
      </c>
      <c r="AN18" s="18" t="str">
        <f t="shared" si="2"/>
        <v/>
      </c>
      <c r="AO18" s="39" t="str">
        <f t="shared" si="35"/>
        <v/>
      </c>
      <c r="AP18" s="44" t="str">
        <f t="shared" si="3"/>
        <v/>
      </c>
      <c r="AQ18" s="18" t="str">
        <f t="shared" si="4"/>
        <v/>
      </c>
      <c r="AR18" s="45" t="str">
        <f t="shared" si="36"/>
        <v/>
      </c>
      <c r="AS18" s="41" t="str">
        <f t="shared" si="5"/>
        <v/>
      </c>
      <c r="AT18" s="62"/>
      <c r="AU18" s="46" t="str">
        <f t="shared" si="6"/>
        <v/>
      </c>
      <c r="AV18" s="46" t="str">
        <f t="shared" si="7"/>
        <v/>
      </c>
      <c r="AW18" s="46" t="str">
        <f t="shared" si="37"/>
        <v/>
      </c>
      <c r="AX18" s="73"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73" t="str" cm="1">
        <f t="array" ref="AY18">IF($AA18="","",IF(IFERROR(_xlfn.IFS(TRIM(SUBSTITUTE($AS18,CHAR(160),""))="Devis 1",IFERROR(VALUE(TRIM(SUBSTITUTE(AK18,CHAR(160),""))),0),TRIM(SUBSTITUTE($AS18,CHAR(160),""))="Devis 2",IFERROR(VALUE(TRIM(SUBSTITUTE(AN18,CHAR(160),""))),0),TRIM(SUBSTITUTE($AS18,CHAR(160),""))="Devis 3",IFERROR(VALUE(TRIM(SUBSTITUTE(AQ18,CHAR(160),""))),0)),0)*IFERROR(VALUE(TRIM(SUBSTITUTE($AA18,CHAR(160),""))),0)=0,IF(AX18&lt;&gt;"",0,""),IFERROR(_xlfn.IFS(TRIM(SUBSTITUTE($AS18,CHAR(160),""))="Devis 1",IFERROR(VALUE(TRIM(SUBSTITUTE(AK18,CHAR(160),""))),0),TRIM(SUBSTITUTE($AS18,CHAR(160),""))="Devis 2",IFERROR(VALUE(TRIM(SUBSTITUTE(AN18,CHAR(160),""))),0),TRIM(SUBSTITUTE($AS18,CHAR(160),""))="Devis 3",IFERROR(VALUE(TRIM(SUBSTITUTE(AQ18,CHAR(160),""))),0)),0)*IFERROR(VALUE(TRIM(SUBSTITUTE($AA18,CHAR(160),""))),0)))</f>
        <v/>
      </c>
      <c r="AZ18" s="73"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63"/>
      <c r="BB18" s="13"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3" t="str" cm="1">
        <f t="array" ref="BC18">IF(
   OR(AZ18="",X18="",AX18="",V18="",AY18="",W18=""),
   "",
   _xlfn.IFS(
      (IFERROR(VALUE(TRIM(SUBSTITUTE(AZ18,CHAR(160),""))),0))=0,
         "Attention montant présenté entièrement écarté",
      (IFERROR(VALUE(TRIM(SUBSTITUTE(AZ18,CHAR(160),""))),0))&gt;
         (IFERROR(VALUE(TRIM(SUBSTITUTE(X18,CHAR(160),""))),0)),
         "KO : Le montant retenu TTC est supérieur au montant présenté TTC. Merci de revoir la ligne de dépense ou plafonner son montant.",
      (IFERROR(VALUE(TRIM(SUBSTITUTE(AX18,CHAR(160),""))),0))&gt;
         (IFERROR(VALUE(TRIM(SUBSTITUTE(V18,CHAR(160),""))),0)),
         "Attention : Le montant retenu HT est supérieur au montant HT présenté. Merci de revoir la ligne de dépense, plafonner son montant, ou justifier la reventilation HT / TVA.",
      (IFERROR(VALUE(TRIM(SUBSTITUTE(AY18,CHAR(160),""))),0))&gt;
         (IFERROR(VALUE(TRIM(SUBSTITUTE(W18,CHAR(160),""))),0)),
         "Attention : Le montant TVA retenu est supérieur au montant TVA présenté. Merci de revoir la ligne de dépense, plafonner son montant, ou justifier la reventilation HT / TVA.",
      (IFERROR(VALUE(TRIM(SUBSTITUTE(X18,CHAR(160),""))),0))=0,
         "",
      (IFERROR(VALUE(TRIM(SUBSTITUTE(AZ18,CHAR(160),""))),0))=
         (IFERROR(VALUE(TRIM(SUBSTITUTE(X18,CHAR(160),""))),0)),
         "OK",
      (IFERROR(VALUE(TRIM(SUBSTITUTE(AZ18,CHAR(160),""))),0))&lt;
         (IFERROR(VALUE(TRIM(SUBSTITUTE(X18,CHAR(160),""))),0)),
         "Attention : montant présenté partiellement écarté.",
      TRUE,
         ""
   )
)</f>
        <v/>
      </c>
      <c r="BD18" s="46" t="str">
        <f t="shared" si="8"/>
        <v/>
      </c>
      <c r="BE18" s="46" t="str">
        <f t="shared" si="9"/>
        <v/>
      </c>
      <c r="BF18" s="19" t="str">
        <f t="shared" si="10"/>
        <v/>
      </c>
    </row>
    <row r="19" spans="1:58" ht="15" customHeight="1">
      <c r="A19" s="334">
        <v>8</v>
      </c>
      <c r="B19" s="351"/>
      <c r="C19" s="6"/>
      <c r="D19" s="5"/>
      <c r="E19" s="5"/>
      <c r="F19" s="149"/>
      <c r="G19" s="21"/>
      <c r="H19" s="20"/>
      <c r="I19" s="550"/>
      <c r="J19" s="5"/>
      <c r="K19" s="11"/>
      <c r="L19" s="8"/>
      <c r="M19" s="7"/>
      <c r="N19" s="39" t="str">
        <f t="shared" si="29"/>
        <v/>
      </c>
      <c r="O19" s="9"/>
      <c r="P19" s="7"/>
      <c r="Q19" s="39" t="str">
        <f t="shared" si="30"/>
        <v/>
      </c>
      <c r="R19" s="10"/>
      <c r="S19" s="7"/>
      <c r="T19" s="40" t="str">
        <f t="shared" si="31"/>
        <v/>
      </c>
      <c r="U19" s="15"/>
      <c r="V19" s="74"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72"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75" t="str">
        <f t="shared" si="32"/>
        <v/>
      </c>
      <c r="Y19" s="71"/>
      <c r="Z19" s="16" t="str">
        <f t="shared" si="15"/>
        <v/>
      </c>
      <c r="AA19" s="553" t="str">
        <f t="shared" si="16"/>
        <v/>
      </c>
      <c r="AB19" s="14" t="str">
        <f t="shared" si="17"/>
        <v/>
      </c>
      <c r="AC19" s="14" t="str">
        <f t="shared" si="18"/>
        <v/>
      </c>
      <c r="AD19" s="14" t="str">
        <f t="shared" si="19"/>
        <v/>
      </c>
      <c r="AE19" s="14" t="str">
        <f t="shared" si="20"/>
        <v/>
      </c>
      <c r="AF19" s="14" t="str">
        <f t="shared" si="21"/>
        <v/>
      </c>
      <c r="AG19" s="14" t="str">
        <f t="shared" si="22"/>
        <v/>
      </c>
      <c r="AH19" s="14" t="str">
        <f t="shared" si="33"/>
        <v/>
      </c>
      <c r="AI19" s="285" t="str">
        <f t="shared" si="23"/>
        <v/>
      </c>
      <c r="AJ19" s="42" t="str">
        <f t="shared" si="24"/>
        <v/>
      </c>
      <c r="AK19" s="18" t="str">
        <f t="shared" si="25"/>
        <v/>
      </c>
      <c r="AL19" s="39" t="str">
        <f t="shared" si="34"/>
        <v/>
      </c>
      <c r="AM19" s="43" t="str">
        <f t="shared" si="1"/>
        <v/>
      </c>
      <c r="AN19" s="18" t="str">
        <f t="shared" si="2"/>
        <v/>
      </c>
      <c r="AO19" s="39" t="str">
        <f t="shared" si="35"/>
        <v/>
      </c>
      <c r="AP19" s="44" t="str">
        <f t="shared" si="3"/>
        <v/>
      </c>
      <c r="AQ19" s="18" t="str">
        <f t="shared" si="4"/>
        <v/>
      </c>
      <c r="AR19" s="45" t="str">
        <f t="shared" si="36"/>
        <v/>
      </c>
      <c r="AS19" s="41" t="str">
        <f t="shared" si="5"/>
        <v/>
      </c>
      <c r="AT19" s="62"/>
      <c r="AU19" s="46" t="str">
        <f t="shared" si="6"/>
        <v/>
      </c>
      <c r="AV19" s="46" t="str">
        <f t="shared" si="7"/>
        <v/>
      </c>
      <c r="AW19" s="46" t="str">
        <f t="shared" si="37"/>
        <v/>
      </c>
      <c r="AX19" s="73"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73" t="str" cm="1">
        <f t="array" ref="AY19">IF($AA19="","",IF(IFERROR(_xlfn.IFS(TRIM(SUBSTITUTE($AS19,CHAR(160),""))="Devis 1",IFERROR(VALUE(TRIM(SUBSTITUTE(AK19,CHAR(160),""))),0),TRIM(SUBSTITUTE($AS19,CHAR(160),""))="Devis 2",IFERROR(VALUE(TRIM(SUBSTITUTE(AN19,CHAR(160),""))),0),TRIM(SUBSTITUTE($AS19,CHAR(160),""))="Devis 3",IFERROR(VALUE(TRIM(SUBSTITUTE(AQ19,CHAR(160),""))),0)),0)*IFERROR(VALUE(TRIM(SUBSTITUTE($AA19,CHAR(160),""))),0)=0,IF(AX19&lt;&gt;"",0,""),IFERROR(_xlfn.IFS(TRIM(SUBSTITUTE($AS19,CHAR(160),""))="Devis 1",IFERROR(VALUE(TRIM(SUBSTITUTE(AK19,CHAR(160),""))),0),TRIM(SUBSTITUTE($AS19,CHAR(160),""))="Devis 2",IFERROR(VALUE(TRIM(SUBSTITUTE(AN19,CHAR(160),""))),0),TRIM(SUBSTITUTE($AS19,CHAR(160),""))="Devis 3",IFERROR(VALUE(TRIM(SUBSTITUTE(AQ19,CHAR(160),""))),0)),0)*IFERROR(VALUE(TRIM(SUBSTITUTE($AA19,CHAR(160),""))),0)))</f>
        <v/>
      </c>
      <c r="AZ19" s="73"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63"/>
      <c r="BB19" s="13"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3" t="str" cm="1">
        <f t="array" ref="BC19">IF(
   OR(AZ19="",X19="",AX19="",V19="",AY19="",W19=""),
   "",
   _xlfn.IFS(
      (IFERROR(VALUE(TRIM(SUBSTITUTE(AZ19,CHAR(160),""))),0))=0,
         "Attention montant présenté entièrement écarté",
      (IFERROR(VALUE(TRIM(SUBSTITUTE(AZ19,CHAR(160),""))),0))&gt;
         (IFERROR(VALUE(TRIM(SUBSTITUTE(X19,CHAR(160),""))),0)),
         "KO : Le montant retenu TTC est supérieur au montant présenté TTC. Merci de revoir la ligne de dépense ou plafonner son montant.",
      (IFERROR(VALUE(TRIM(SUBSTITUTE(AX19,CHAR(160),""))),0))&gt;
         (IFERROR(VALUE(TRIM(SUBSTITUTE(V19,CHAR(160),""))),0)),
         "Attention : Le montant retenu HT est supérieur au montant HT présenté. Merci de revoir la ligne de dépense, plafonner son montant, ou justifier la reventilation HT / TVA.",
      (IFERROR(VALUE(TRIM(SUBSTITUTE(AY19,CHAR(160),""))),0))&gt;
         (IFERROR(VALUE(TRIM(SUBSTITUTE(W19,CHAR(160),""))),0)),
         "Attention : Le montant TVA retenu est supérieur au montant TVA présenté. Merci de revoir la ligne de dépense, plafonner son montant, ou justifier la reventilation HT / TVA.",
      (IFERROR(VALUE(TRIM(SUBSTITUTE(X19,CHAR(160),""))),0))=0,
         "",
      (IFERROR(VALUE(TRIM(SUBSTITUTE(AZ19,CHAR(160),""))),0))=
         (IFERROR(VALUE(TRIM(SUBSTITUTE(X19,CHAR(160),""))),0)),
         "OK",
      (IFERROR(VALUE(TRIM(SUBSTITUTE(AZ19,CHAR(160),""))),0))&lt;
         (IFERROR(VALUE(TRIM(SUBSTITUTE(X19,CHAR(160),""))),0)),
         "Attention : montant présenté partiellement écarté.",
      TRUE,
         ""
   )
)</f>
        <v/>
      </c>
      <c r="BD19" s="46" t="str">
        <f t="shared" si="8"/>
        <v/>
      </c>
      <c r="BE19" s="46" t="str">
        <f t="shared" si="9"/>
        <v/>
      </c>
      <c r="BF19" s="19" t="str">
        <f t="shared" si="10"/>
        <v/>
      </c>
    </row>
    <row r="20" spans="1:58" ht="15" customHeight="1">
      <c r="A20" s="334">
        <v>9</v>
      </c>
      <c r="B20" s="351"/>
      <c r="C20" s="6"/>
      <c r="D20" s="5"/>
      <c r="E20" s="5"/>
      <c r="F20" s="149"/>
      <c r="G20" s="21"/>
      <c r="H20" s="20"/>
      <c r="I20" s="550"/>
      <c r="J20" s="5"/>
      <c r="K20" s="11"/>
      <c r="L20" s="8"/>
      <c r="M20" s="7"/>
      <c r="N20" s="39" t="str">
        <f t="shared" si="29"/>
        <v/>
      </c>
      <c r="O20" s="9"/>
      <c r="P20" s="7"/>
      <c r="Q20" s="39" t="str">
        <f t="shared" si="30"/>
        <v/>
      </c>
      <c r="R20" s="10"/>
      <c r="S20" s="7"/>
      <c r="T20" s="40" t="str">
        <f t="shared" si="31"/>
        <v/>
      </c>
      <c r="U20" s="15"/>
      <c r="V20" s="74"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72"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75" t="str">
        <f t="shared" si="32"/>
        <v/>
      </c>
      <c r="Y20" s="71"/>
      <c r="Z20" s="16" t="str">
        <f t="shared" si="15"/>
        <v/>
      </c>
      <c r="AA20" s="553" t="str">
        <f t="shared" si="16"/>
        <v/>
      </c>
      <c r="AB20" s="14" t="str">
        <f t="shared" si="17"/>
        <v/>
      </c>
      <c r="AC20" s="14" t="str">
        <f t="shared" si="18"/>
        <v/>
      </c>
      <c r="AD20" s="14" t="str">
        <f t="shared" si="19"/>
        <v/>
      </c>
      <c r="AE20" s="14" t="str">
        <f t="shared" si="20"/>
        <v/>
      </c>
      <c r="AF20" s="14" t="str">
        <f t="shared" si="21"/>
        <v/>
      </c>
      <c r="AG20" s="14" t="str">
        <f t="shared" si="22"/>
        <v/>
      </c>
      <c r="AH20" s="14" t="str">
        <f t="shared" si="33"/>
        <v/>
      </c>
      <c r="AI20" s="285" t="str">
        <f t="shared" si="23"/>
        <v/>
      </c>
      <c r="AJ20" s="42" t="str">
        <f t="shared" si="24"/>
        <v/>
      </c>
      <c r="AK20" s="18" t="str">
        <f t="shared" si="25"/>
        <v/>
      </c>
      <c r="AL20" s="39" t="str">
        <f t="shared" si="34"/>
        <v/>
      </c>
      <c r="AM20" s="43" t="str">
        <f t="shared" si="1"/>
        <v/>
      </c>
      <c r="AN20" s="18" t="str">
        <f t="shared" si="2"/>
        <v/>
      </c>
      <c r="AO20" s="39" t="str">
        <f t="shared" si="35"/>
        <v/>
      </c>
      <c r="AP20" s="44" t="str">
        <f t="shared" si="3"/>
        <v/>
      </c>
      <c r="AQ20" s="18" t="str">
        <f t="shared" si="4"/>
        <v/>
      </c>
      <c r="AR20" s="45" t="str">
        <f t="shared" si="36"/>
        <v/>
      </c>
      <c r="AS20" s="41" t="str">
        <f t="shared" si="5"/>
        <v/>
      </c>
      <c r="AT20" s="62"/>
      <c r="AU20" s="46" t="str">
        <f t="shared" si="6"/>
        <v/>
      </c>
      <c r="AV20" s="46" t="str">
        <f t="shared" si="7"/>
        <v/>
      </c>
      <c r="AW20" s="46" t="str">
        <f t="shared" si="37"/>
        <v/>
      </c>
      <c r="AX20" s="73"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73" t="str" cm="1">
        <f t="array" ref="AY20">IF($AA20="","",IF(IFERROR(_xlfn.IFS(TRIM(SUBSTITUTE($AS20,CHAR(160),""))="Devis 1",IFERROR(VALUE(TRIM(SUBSTITUTE(AK20,CHAR(160),""))),0),TRIM(SUBSTITUTE($AS20,CHAR(160),""))="Devis 2",IFERROR(VALUE(TRIM(SUBSTITUTE(AN20,CHAR(160),""))),0),TRIM(SUBSTITUTE($AS20,CHAR(160),""))="Devis 3",IFERROR(VALUE(TRIM(SUBSTITUTE(AQ20,CHAR(160),""))),0)),0)*IFERROR(VALUE(TRIM(SUBSTITUTE($AA20,CHAR(160),""))),0)=0,IF(AX20&lt;&gt;"",0,""),IFERROR(_xlfn.IFS(TRIM(SUBSTITUTE($AS20,CHAR(160),""))="Devis 1",IFERROR(VALUE(TRIM(SUBSTITUTE(AK20,CHAR(160),""))),0),TRIM(SUBSTITUTE($AS20,CHAR(160),""))="Devis 2",IFERROR(VALUE(TRIM(SUBSTITUTE(AN20,CHAR(160),""))),0),TRIM(SUBSTITUTE($AS20,CHAR(160),""))="Devis 3",IFERROR(VALUE(TRIM(SUBSTITUTE(AQ20,CHAR(160),""))),0)),0)*IFERROR(VALUE(TRIM(SUBSTITUTE($AA20,CHAR(160),""))),0)))</f>
        <v/>
      </c>
      <c r="AZ20" s="73"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63"/>
      <c r="BB20" s="13"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3" t="str" cm="1">
        <f t="array" ref="BC20">IF(
   OR(AZ20="",X20="",AX20="",V20="",AY20="",W20=""),
   "",
   _xlfn.IFS(
      (IFERROR(VALUE(TRIM(SUBSTITUTE(AZ20,CHAR(160),""))),0))=0,
         "Attention montant présenté entièrement écarté",
      (IFERROR(VALUE(TRIM(SUBSTITUTE(AZ20,CHAR(160),""))),0))&gt;
         (IFERROR(VALUE(TRIM(SUBSTITUTE(X20,CHAR(160),""))),0)),
         "KO : Le montant retenu TTC est supérieur au montant présenté TTC. Merci de revoir la ligne de dépense ou plafonner son montant.",
      (IFERROR(VALUE(TRIM(SUBSTITUTE(AX20,CHAR(160),""))),0))&gt;
         (IFERROR(VALUE(TRIM(SUBSTITUTE(V20,CHAR(160),""))),0)),
         "Attention : Le montant retenu HT est supérieur au montant HT présenté. Merci de revoir la ligne de dépense, plafonner son montant, ou justifier la reventilation HT / TVA.",
      (IFERROR(VALUE(TRIM(SUBSTITUTE(AY20,CHAR(160),""))),0))&gt;
         (IFERROR(VALUE(TRIM(SUBSTITUTE(W20,CHAR(160),""))),0)),
         "Attention : Le montant TVA retenu est supérieur au montant TVA présenté. Merci de revoir la ligne de dépense, plafonner son montant, ou justifier la reventilation HT / TVA.",
      (IFERROR(VALUE(TRIM(SUBSTITUTE(X20,CHAR(160),""))),0))=0,
         "",
      (IFERROR(VALUE(TRIM(SUBSTITUTE(AZ20,CHAR(160),""))),0))=
         (IFERROR(VALUE(TRIM(SUBSTITUTE(X20,CHAR(160),""))),0)),
         "OK",
      (IFERROR(VALUE(TRIM(SUBSTITUTE(AZ20,CHAR(160),""))),0))&lt;
         (IFERROR(VALUE(TRIM(SUBSTITUTE(X20,CHAR(160),""))),0)),
         "Attention : montant présenté partiellement écarté.",
      TRUE,
         ""
   )
)</f>
        <v/>
      </c>
      <c r="BD20" s="46" t="str">
        <f t="shared" si="8"/>
        <v/>
      </c>
      <c r="BE20" s="46" t="str">
        <f t="shared" si="9"/>
        <v/>
      </c>
      <c r="BF20" s="19" t="str">
        <f t="shared" si="10"/>
        <v/>
      </c>
    </row>
    <row r="21" spans="1:58" ht="15" customHeight="1">
      <c r="A21" s="334">
        <v>10</v>
      </c>
      <c r="B21" s="351"/>
      <c r="C21" s="6"/>
      <c r="D21" s="5"/>
      <c r="E21" s="5"/>
      <c r="F21" s="149"/>
      <c r="G21" s="21"/>
      <c r="H21" s="20"/>
      <c r="I21" s="550"/>
      <c r="J21" s="5"/>
      <c r="K21" s="11"/>
      <c r="L21" s="8"/>
      <c r="M21" s="7"/>
      <c r="N21" s="39" t="str">
        <f>IF(OR(L21="", M21=""), "", IFERROR(VALUE(TRIM(SUBSTITUTE(L21,CHAR(160),""))),0) + IFERROR(VALUE(TRIM(SUBSTITUTE(M21,CHAR(160),""))),0))</f>
        <v/>
      </c>
      <c r="O21" s="9"/>
      <c r="P21" s="7"/>
      <c r="Q21" s="39" t="str">
        <f t="shared" si="30"/>
        <v/>
      </c>
      <c r="R21" s="10"/>
      <c r="S21" s="7"/>
      <c r="T21" s="40" t="str">
        <f t="shared" si="31"/>
        <v/>
      </c>
      <c r="U21" s="15"/>
      <c r="V21" s="74"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72"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75" t="str">
        <f t="shared" si="32"/>
        <v/>
      </c>
      <c r="Y21" s="71"/>
      <c r="Z21" s="16" t="str">
        <f t="shared" si="15"/>
        <v/>
      </c>
      <c r="AA21" s="553" t="str">
        <f t="shared" si="16"/>
        <v/>
      </c>
      <c r="AB21" s="14" t="str">
        <f t="shared" si="17"/>
        <v/>
      </c>
      <c r="AC21" s="14" t="str">
        <f t="shared" si="18"/>
        <v/>
      </c>
      <c r="AD21" s="14" t="str">
        <f t="shared" si="19"/>
        <v/>
      </c>
      <c r="AE21" s="14" t="str">
        <f t="shared" si="20"/>
        <v/>
      </c>
      <c r="AF21" s="14" t="str">
        <f t="shared" si="21"/>
        <v/>
      </c>
      <c r="AG21" s="14" t="str">
        <f t="shared" si="22"/>
        <v/>
      </c>
      <c r="AH21" s="14" t="str">
        <f t="shared" si="33"/>
        <v/>
      </c>
      <c r="AI21" s="285" t="str">
        <f t="shared" si="23"/>
        <v/>
      </c>
      <c r="AJ21" s="42" t="str">
        <f t="shared" si="24"/>
        <v/>
      </c>
      <c r="AK21" s="18" t="str">
        <f t="shared" si="25"/>
        <v/>
      </c>
      <c r="AL21" s="39" t="str">
        <f t="shared" si="34"/>
        <v/>
      </c>
      <c r="AM21" s="43" t="str">
        <f t="shared" si="1"/>
        <v/>
      </c>
      <c r="AN21" s="18" t="str">
        <f t="shared" si="2"/>
        <v/>
      </c>
      <c r="AO21" s="39" t="str">
        <f t="shared" si="35"/>
        <v/>
      </c>
      <c r="AP21" s="44" t="str">
        <f t="shared" si="3"/>
        <v/>
      </c>
      <c r="AQ21" s="18" t="str">
        <f t="shared" si="4"/>
        <v/>
      </c>
      <c r="AR21" s="45" t="str">
        <f t="shared" si="36"/>
        <v/>
      </c>
      <c r="AS21" s="41" t="str">
        <f t="shared" si="5"/>
        <v/>
      </c>
      <c r="AT21" s="62"/>
      <c r="AU21" s="46" t="str">
        <f t="shared" si="6"/>
        <v/>
      </c>
      <c r="AV21" s="46" t="str">
        <f t="shared" si="7"/>
        <v/>
      </c>
      <c r="AW21" s="46" t="str">
        <f t="shared" si="37"/>
        <v/>
      </c>
      <c r="AX21" s="73"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73" t="str" cm="1">
        <f t="array" ref="AY21">IF($AA21="","",IF(IFERROR(_xlfn.IFS(TRIM(SUBSTITUTE($AS21,CHAR(160),""))="Devis 1",IFERROR(VALUE(TRIM(SUBSTITUTE(AK21,CHAR(160),""))),0),TRIM(SUBSTITUTE($AS21,CHAR(160),""))="Devis 2",IFERROR(VALUE(TRIM(SUBSTITUTE(AN21,CHAR(160),""))),0),TRIM(SUBSTITUTE($AS21,CHAR(160),""))="Devis 3",IFERROR(VALUE(TRIM(SUBSTITUTE(AQ21,CHAR(160),""))),0)),0)*IFERROR(VALUE(TRIM(SUBSTITUTE($AA21,CHAR(160),""))),0)=0,IF(AX21&lt;&gt;"",0,""),IFERROR(_xlfn.IFS(TRIM(SUBSTITUTE($AS21,CHAR(160),""))="Devis 1",IFERROR(VALUE(TRIM(SUBSTITUTE(AK21,CHAR(160),""))),0),TRIM(SUBSTITUTE($AS21,CHAR(160),""))="Devis 2",IFERROR(VALUE(TRIM(SUBSTITUTE(AN21,CHAR(160),""))),0),TRIM(SUBSTITUTE($AS21,CHAR(160),""))="Devis 3",IFERROR(VALUE(TRIM(SUBSTITUTE(AQ21,CHAR(160),""))),0)),0)*IFERROR(VALUE(TRIM(SUBSTITUTE($AA21,CHAR(160),""))),0)))</f>
        <v/>
      </c>
      <c r="AZ21" s="73"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63"/>
      <c r="BB21" s="13"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3" t="str" cm="1">
        <f t="array" ref="BC21">IF(
   OR(AZ21="",X21="",AX21="",V21="",AY21="",W21=""),
   "",
   _xlfn.IFS(
      (IFERROR(VALUE(TRIM(SUBSTITUTE(AZ21,CHAR(160),""))),0))=0,
         "Attention montant présenté entièrement écarté",
      (IFERROR(VALUE(TRIM(SUBSTITUTE(AZ21,CHAR(160),""))),0))&gt;
         (IFERROR(VALUE(TRIM(SUBSTITUTE(X21,CHAR(160),""))),0)),
         "KO : Le montant retenu TTC est supérieur au montant présenté TTC. Merci de revoir la ligne de dépense ou plafonner son montant.",
      (IFERROR(VALUE(TRIM(SUBSTITUTE(AX21,CHAR(160),""))),0))&gt;
         (IFERROR(VALUE(TRIM(SUBSTITUTE(V21,CHAR(160),""))),0)),
         "Attention : Le montant retenu HT est supérieur au montant HT présenté. Merci de revoir la ligne de dépense, plafonner son montant, ou justifier la reventilation HT / TVA.",
      (IFERROR(VALUE(TRIM(SUBSTITUTE(AY21,CHAR(160),""))),0))&gt;
         (IFERROR(VALUE(TRIM(SUBSTITUTE(W21,CHAR(160),""))),0)),
         "Attention : Le montant TVA retenu est supérieur au montant TVA présenté. Merci de revoir la ligne de dépense, plafonner son montant, ou justifier la reventilation HT / TVA.",
      (IFERROR(VALUE(TRIM(SUBSTITUTE(X21,CHAR(160),""))),0))=0,
         "",
      (IFERROR(VALUE(TRIM(SUBSTITUTE(AZ21,CHAR(160),""))),0))=
         (IFERROR(VALUE(TRIM(SUBSTITUTE(X21,CHAR(160),""))),0)),
         "OK",
      (IFERROR(VALUE(TRIM(SUBSTITUTE(AZ21,CHAR(160),""))),0))&lt;
         (IFERROR(VALUE(TRIM(SUBSTITUTE(X21,CHAR(160),""))),0)),
         "Attention : montant présenté partiellement écarté.",
      TRUE,
         ""
   )
)</f>
        <v/>
      </c>
      <c r="BD21" s="46" t="str">
        <f t="shared" si="8"/>
        <v/>
      </c>
      <c r="BE21" s="46" t="str">
        <f t="shared" si="9"/>
        <v/>
      </c>
      <c r="BF21" s="19" t="str">
        <f t="shared" si="10"/>
        <v/>
      </c>
    </row>
    <row r="22" spans="1:58" ht="15" customHeight="1">
      <c r="A22" s="334">
        <v>11</v>
      </c>
      <c r="B22" s="351"/>
      <c r="C22" s="6"/>
      <c r="D22" s="5"/>
      <c r="E22" s="5"/>
      <c r="F22" s="149"/>
      <c r="G22" s="21"/>
      <c r="H22" s="20"/>
      <c r="I22" s="550"/>
      <c r="J22" s="5"/>
      <c r="K22" s="11"/>
      <c r="L22" s="8"/>
      <c r="M22" s="7"/>
      <c r="N22" s="39" t="str">
        <f t="shared" si="29"/>
        <v/>
      </c>
      <c r="O22" s="9"/>
      <c r="P22" s="7"/>
      <c r="Q22" s="39" t="str">
        <f t="shared" si="30"/>
        <v/>
      </c>
      <c r="R22" s="10"/>
      <c r="S22" s="7"/>
      <c r="T22" s="40" t="str">
        <f t="shared" si="31"/>
        <v/>
      </c>
      <c r="U22" s="15"/>
      <c r="V22" s="74"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72"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75" t="str">
        <f t="shared" si="32"/>
        <v/>
      </c>
      <c r="Y22" s="71"/>
      <c r="Z22" s="16" t="str">
        <f t="shared" si="15"/>
        <v/>
      </c>
      <c r="AA22" s="553" t="str">
        <f t="shared" si="16"/>
        <v/>
      </c>
      <c r="AB22" s="14" t="str">
        <f t="shared" si="17"/>
        <v/>
      </c>
      <c r="AC22" s="14" t="str">
        <f t="shared" si="18"/>
        <v/>
      </c>
      <c r="AD22" s="14" t="str">
        <f t="shared" si="19"/>
        <v/>
      </c>
      <c r="AE22" s="14" t="str">
        <f t="shared" si="20"/>
        <v/>
      </c>
      <c r="AF22" s="14" t="str">
        <f t="shared" si="21"/>
        <v/>
      </c>
      <c r="AG22" s="14" t="str">
        <f t="shared" si="22"/>
        <v/>
      </c>
      <c r="AH22" s="14" t="str">
        <f t="shared" si="33"/>
        <v/>
      </c>
      <c r="AI22" s="285" t="str">
        <f t="shared" si="23"/>
        <v/>
      </c>
      <c r="AJ22" s="42" t="str">
        <f t="shared" si="24"/>
        <v/>
      </c>
      <c r="AK22" s="18" t="str">
        <f t="shared" si="25"/>
        <v/>
      </c>
      <c r="AL22" s="39" t="str">
        <f t="shared" si="34"/>
        <v/>
      </c>
      <c r="AM22" s="43" t="str">
        <f t="shared" si="1"/>
        <v/>
      </c>
      <c r="AN22" s="18" t="str">
        <f t="shared" si="2"/>
        <v/>
      </c>
      <c r="AO22" s="39" t="str">
        <f t="shared" si="35"/>
        <v/>
      </c>
      <c r="AP22" s="44" t="str">
        <f t="shared" si="3"/>
        <v/>
      </c>
      <c r="AQ22" s="18" t="str">
        <f t="shared" si="4"/>
        <v/>
      </c>
      <c r="AR22" s="45" t="str">
        <f t="shared" si="36"/>
        <v/>
      </c>
      <c r="AS22" s="41" t="str">
        <f t="shared" si="5"/>
        <v/>
      </c>
      <c r="AT22" s="62"/>
      <c r="AU22" s="46" t="str">
        <f t="shared" si="6"/>
        <v/>
      </c>
      <c r="AV22" s="46" t="str">
        <f t="shared" si="7"/>
        <v/>
      </c>
      <c r="AW22" s="46" t="str">
        <f t="shared" si="37"/>
        <v/>
      </c>
      <c r="AX22" s="73"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73" t="str" cm="1">
        <f t="array" ref="AY22">IF($AA22="","",IF(IFERROR(_xlfn.IFS(TRIM(SUBSTITUTE($AS22,CHAR(160),""))="Devis 1",IFERROR(VALUE(TRIM(SUBSTITUTE(AK22,CHAR(160),""))),0),TRIM(SUBSTITUTE($AS22,CHAR(160),""))="Devis 2",IFERROR(VALUE(TRIM(SUBSTITUTE(AN22,CHAR(160),""))),0),TRIM(SUBSTITUTE($AS22,CHAR(160),""))="Devis 3",IFERROR(VALUE(TRIM(SUBSTITUTE(AQ22,CHAR(160),""))),0)),0)*IFERROR(VALUE(TRIM(SUBSTITUTE($AA22,CHAR(160),""))),0)=0,IF(AX22&lt;&gt;"",0,""),IFERROR(_xlfn.IFS(TRIM(SUBSTITUTE($AS22,CHAR(160),""))="Devis 1",IFERROR(VALUE(TRIM(SUBSTITUTE(AK22,CHAR(160),""))),0),TRIM(SUBSTITUTE($AS22,CHAR(160),""))="Devis 2",IFERROR(VALUE(TRIM(SUBSTITUTE(AN22,CHAR(160),""))),0),TRIM(SUBSTITUTE($AS22,CHAR(160),""))="Devis 3",IFERROR(VALUE(TRIM(SUBSTITUTE(AQ22,CHAR(160),""))),0)),0)*IFERROR(VALUE(TRIM(SUBSTITUTE($AA22,CHAR(160),""))),0)))</f>
        <v/>
      </c>
      <c r="AZ22" s="73"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63"/>
      <c r="BB22" s="13"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3" t="str" cm="1">
        <f t="array" ref="BC22">IF(
   OR(AZ22="",X22="",AX22="",V22="",AY22="",W22=""),
   "",
   _xlfn.IFS(
      (IFERROR(VALUE(TRIM(SUBSTITUTE(AZ22,CHAR(160),""))),0))=0,
         "Attention montant présenté entièrement écarté",
      (IFERROR(VALUE(TRIM(SUBSTITUTE(AZ22,CHAR(160),""))),0))&gt;
         (IFERROR(VALUE(TRIM(SUBSTITUTE(X22,CHAR(160),""))),0)),
         "KO : Le montant retenu TTC est supérieur au montant présenté TTC. Merci de revoir la ligne de dépense ou plafonner son montant.",
      (IFERROR(VALUE(TRIM(SUBSTITUTE(AX22,CHAR(160),""))),0))&gt;
         (IFERROR(VALUE(TRIM(SUBSTITUTE(V22,CHAR(160),""))),0)),
         "Attention : Le montant retenu HT est supérieur au montant HT présenté. Merci de revoir la ligne de dépense, plafonner son montant, ou justifier la reventilation HT / TVA.",
      (IFERROR(VALUE(TRIM(SUBSTITUTE(AY22,CHAR(160),""))),0))&gt;
         (IFERROR(VALUE(TRIM(SUBSTITUTE(W22,CHAR(160),""))),0)),
         "Attention : Le montant TVA retenu est supérieur au montant TVA présenté. Merci de revoir la ligne de dépense, plafonner son montant, ou justifier la reventilation HT / TVA.",
      (IFERROR(VALUE(TRIM(SUBSTITUTE(X22,CHAR(160),""))),0))=0,
         "",
      (IFERROR(VALUE(TRIM(SUBSTITUTE(AZ22,CHAR(160),""))),0))=
         (IFERROR(VALUE(TRIM(SUBSTITUTE(X22,CHAR(160),""))),0)),
         "OK",
      (IFERROR(VALUE(TRIM(SUBSTITUTE(AZ22,CHAR(160),""))),0))&lt;
         (IFERROR(VALUE(TRIM(SUBSTITUTE(X22,CHAR(160),""))),0)),
         "Attention : montant présenté partiellement écarté.",
      TRUE,
         ""
   )
)</f>
        <v/>
      </c>
      <c r="BD22" s="46" t="str">
        <f t="shared" si="8"/>
        <v/>
      </c>
      <c r="BE22" s="46" t="str">
        <f t="shared" si="9"/>
        <v/>
      </c>
      <c r="BF22" s="19" t="str">
        <f t="shared" si="10"/>
        <v/>
      </c>
    </row>
    <row r="23" spans="1:58" ht="15" customHeight="1">
      <c r="A23" s="334">
        <v>12</v>
      </c>
      <c r="B23" s="351"/>
      <c r="C23" s="6"/>
      <c r="D23" s="5"/>
      <c r="E23" s="5"/>
      <c r="F23" s="149"/>
      <c r="G23" s="21"/>
      <c r="H23" s="20"/>
      <c r="I23" s="550"/>
      <c r="J23" s="5"/>
      <c r="K23" s="11"/>
      <c r="L23" s="8"/>
      <c r="M23" s="7"/>
      <c r="N23" s="39" t="str">
        <f t="shared" si="29"/>
        <v/>
      </c>
      <c r="O23" s="9"/>
      <c r="P23" s="7"/>
      <c r="Q23" s="39" t="str">
        <f t="shared" si="30"/>
        <v/>
      </c>
      <c r="R23" s="10"/>
      <c r="S23" s="7"/>
      <c r="T23" s="40" t="str">
        <f t="shared" si="31"/>
        <v/>
      </c>
      <c r="U23" s="15"/>
      <c r="V23" s="74"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72"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75" t="str">
        <f t="shared" si="32"/>
        <v/>
      </c>
      <c r="Y23" s="71"/>
      <c r="Z23" s="16" t="str">
        <f t="shared" si="15"/>
        <v/>
      </c>
      <c r="AA23" s="553" t="str">
        <f t="shared" si="16"/>
        <v/>
      </c>
      <c r="AB23" s="14" t="str">
        <f t="shared" si="17"/>
        <v/>
      </c>
      <c r="AC23" s="14" t="str">
        <f t="shared" si="18"/>
        <v/>
      </c>
      <c r="AD23" s="14" t="str">
        <f t="shared" si="19"/>
        <v/>
      </c>
      <c r="AE23" s="14" t="str">
        <f t="shared" si="20"/>
        <v/>
      </c>
      <c r="AF23" s="14" t="str">
        <f t="shared" si="21"/>
        <v/>
      </c>
      <c r="AG23" s="14" t="str">
        <f t="shared" si="22"/>
        <v/>
      </c>
      <c r="AH23" s="14" t="str">
        <f t="shared" si="33"/>
        <v/>
      </c>
      <c r="AI23" s="285" t="str">
        <f t="shared" si="23"/>
        <v/>
      </c>
      <c r="AJ23" s="42" t="str">
        <f t="shared" si="24"/>
        <v/>
      </c>
      <c r="AK23" s="18" t="str">
        <f t="shared" si="25"/>
        <v/>
      </c>
      <c r="AL23" s="39" t="str">
        <f t="shared" si="34"/>
        <v/>
      </c>
      <c r="AM23" s="43" t="str">
        <f t="shared" si="1"/>
        <v/>
      </c>
      <c r="AN23" s="18" t="str">
        <f t="shared" si="2"/>
        <v/>
      </c>
      <c r="AO23" s="39" t="str">
        <f t="shared" si="35"/>
        <v/>
      </c>
      <c r="AP23" s="44" t="str">
        <f t="shared" si="3"/>
        <v/>
      </c>
      <c r="AQ23" s="18" t="str">
        <f t="shared" si="4"/>
        <v/>
      </c>
      <c r="AR23" s="45" t="str">
        <f t="shared" si="36"/>
        <v/>
      </c>
      <c r="AS23" s="41" t="str">
        <f t="shared" si="5"/>
        <v/>
      </c>
      <c r="AT23" s="62"/>
      <c r="AU23" s="46" t="str">
        <f t="shared" si="6"/>
        <v/>
      </c>
      <c r="AV23" s="46" t="str">
        <f t="shared" si="7"/>
        <v/>
      </c>
      <c r="AW23" s="46" t="str">
        <f t="shared" si="37"/>
        <v/>
      </c>
      <c r="AX23" s="73"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73" t="str" cm="1">
        <f t="array" ref="AY23">IF($AA23="","",IF(IFERROR(_xlfn.IFS(TRIM(SUBSTITUTE($AS23,CHAR(160),""))="Devis 1",IFERROR(VALUE(TRIM(SUBSTITUTE(AK23,CHAR(160),""))),0),TRIM(SUBSTITUTE($AS23,CHAR(160),""))="Devis 2",IFERROR(VALUE(TRIM(SUBSTITUTE(AN23,CHAR(160),""))),0),TRIM(SUBSTITUTE($AS23,CHAR(160),""))="Devis 3",IFERROR(VALUE(TRIM(SUBSTITUTE(AQ23,CHAR(160),""))),0)),0)*IFERROR(VALUE(TRIM(SUBSTITUTE($AA23,CHAR(160),""))),0)=0,IF(AX23&lt;&gt;"",0,""),IFERROR(_xlfn.IFS(TRIM(SUBSTITUTE($AS23,CHAR(160),""))="Devis 1",IFERROR(VALUE(TRIM(SUBSTITUTE(AK23,CHAR(160),""))),0),TRIM(SUBSTITUTE($AS23,CHAR(160),""))="Devis 2",IFERROR(VALUE(TRIM(SUBSTITUTE(AN23,CHAR(160),""))),0),TRIM(SUBSTITUTE($AS23,CHAR(160),""))="Devis 3",IFERROR(VALUE(TRIM(SUBSTITUTE(AQ23,CHAR(160),""))),0)),0)*IFERROR(VALUE(TRIM(SUBSTITUTE($AA23,CHAR(160),""))),0)))</f>
        <v/>
      </c>
      <c r="AZ23" s="73"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63"/>
      <c r="BB23" s="13"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3" t="str" cm="1">
        <f t="array" ref="BC23">IF(
   OR(AZ23="",X23="",AX23="",V23="",AY23="",W23=""),
   "",
   _xlfn.IFS(
      (IFERROR(VALUE(TRIM(SUBSTITUTE(AZ23,CHAR(160),""))),0))=0,
         "Attention montant présenté entièrement écarté",
      (IFERROR(VALUE(TRIM(SUBSTITUTE(AZ23,CHAR(160),""))),0))&gt;
         (IFERROR(VALUE(TRIM(SUBSTITUTE(X23,CHAR(160),""))),0)),
         "KO : Le montant retenu TTC est supérieur au montant présenté TTC. Merci de revoir la ligne de dépense ou plafonner son montant.",
      (IFERROR(VALUE(TRIM(SUBSTITUTE(AX23,CHAR(160),""))),0))&gt;
         (IFERROR(VALUE(TRIM(SUBSTITUTE(V23,CHAR(160),""))),0)),
         "Attention : Le montant retenu HT est supérieur au montant HT présenté. Merci de revoir la ligne de dépense, plafonner son montant, ou justifier la reventilation HT / TVA.",
      (IFERROR(VALUE(TRIM(SUBSTITUTE(AY23,CHAR(160),""))),0))&gt;
         (IFERROR(VALUE(TRIM(SUBSTITUTE(W23,CHAR(160),""))),0)),
         "Attention : Le montant TVA retenu est supérieur au montant TVA présenté. Merci de revoir la ligne de dépense, plafonner son montant, ou justifier la reventilation HT / TVA.",
      (IFERROR(VALUE(TRIM(SUBSTITUTE(X23,CHAR(160),""))),0))=0,
         "",
      (IFERROR(VALUE(TRIM(SUBSTITUTE(AZ23,CHAR(160),""))),0))=
         (IFERROR(VALUE(TRIM(SUBSTITUTE(X23,CHAR(160),""))),0)),
         "OK",
      (IFERROR(VALUE(TRIM(SUBSTITUTE(AZ23,CHAR(160),""))),0))&lt;
         (IFERROR(VALUE(TRIM(SUBSTITUTE(X23,CHAR(160),""))),0)),
         "Attention : montant présenté partiellement écarté.",
      TRUE,
         ""
   )
)</f>
        <v/>
      </c>
      <c r="BD23" s="46" t="str">
        <f t="shared" si="8"/>
        <v/>
      </c>
      <c r="BE23" s="46" t="str">
        <f t="shared" si="9"/>
        <v/>
      </c>
      <c r="BF23" s="19" t="str">
        <f t="shared" si="10"/>
        <v/>
      </c>
    </row>
    <row r="24" spans="1:58" ht="15" customHeight="1">
      <c r="A24" s="334">
        <v>13</v>
      </c>
      <c r="B24" s="351"/>
      <c r="C24" s="6"/>
      <c r="D24" s="5"/>
      <c r="E24" s="5"/>
      <c r="F24" s="149"/>
      <c r="G24" s="21"/>
      <c r="H24" s="20"/>
      <c r="I24" s="550"/>
      <c r="J24" s="5"/>
      <c r="K24" s="11"/>
      <c r="L24" s="8"/>
      <c r="M24" s="7"/>
      <c r="N24" s="39" t="str">
        <f t="shared" si="29"/>
        <v/>
      </c>
      <c r="O24" s="9"/>
      <c r="P24" s="7"/>
      <c r="Q24" s="39" t="str">
        <f t="shared" si="30"/>
        <v/>
      </c>
      <c r="R24" s="10"/>
      <c r="S24" s="7"/>
      <c r="T24" s="40" t="str">
        <f t="shared" si="31"/>
        <v/>
      </c>
      <c r="U24" s="15"/>
      <c r="V24" s="74"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72"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75" t="str">
        <f t="shared" si="32"/>
        <v/>
      </c>
      <c r="Y24" s="71"/>
      <c r="Z24" s="16" t="str">
        <f t="shared" si="15"/>
        <v/>
      </c>
      <c r="AA24" s="553" t="str">
        <f t="shared" si="16"/>
        <v/>
      </c>
      <c r="AB24" s="14" t="str">
        <f t="shared" si="17"/>
        <v/>
      </c>
      <c r="AC24" s="14" t="str">
        <f t="shared" si="18"/>
        <v/>
      </c>
      <c r="AD24" s="14" t="str">
        <f t="shared" si="19"/>
        <v/>
      </c>
      <c r="AE24" s="14" t="str">
        <f t="shared" si="20"/>
        <v/>
      </c>
      <c r="AF24" s="14" t="str">
        <f t="shared" si="21"/>
        <v/>
      </c>
      <c r="AG24" s="14" t="str">
        <f t="shared" si="22"/>
        <v/>
      </c>
      <c r="AH24" s="14" t="str">
        <f t="shared" si="33"/>
        <v/>
      </c>
      <c r="AI24" s="285" t="str">
        <f t="shared" si="23"/>
        <v/>
      </c>
      <c r="AJ24" s="42" t="str">
        <f t="shared" si="24"/>
        <v/>
      </c>
      <c r="AK24" s="18" t="str">
        <f t="shared" si="25"/>
        <v/>
      </c>
      <c r="AL24" s="39" t="str">
        <f t="shared" si="34"/>
        <v/>
      </c>
      <c r="AM24" s="43" t="str">
        <f t="shared" si="1"/>
        <v/>
      </c>
      <c r="AN24" s="18" t="str">
        <f t="shared" si="2"/>
        <v/>
      </c>
      <c r="AO24" s="39" t="str">
        <f t="shared" si="35"/>
        <v/>
      </c>
      <c r="AP24" s="44" t="str">
        <f t="shared" si="3"/>
        <v/>
      </c>
      <c r="AQ24" s="18" t="str">
        <f t="shared" si="4"/>
        <v/>
      </c>
      <c r="AR24" s="45" t="str">
        <f t="shared" si="36"/>
        <v/>
      </c>
      <c r="AS24" s="41" t="str">
        <f t="shared" si="5"/>
        <v/>
      </c>
      <c r="AT24" s="62"/>
      <c r="AU24" s="46" t="str">
        <f t="shared" si="6"/>
        <v/>
      </c>
      <c r="AV24" s="46" t="str">
        <f t="shared" si="7"/>
        <v/>
      </c>
      <c r="AW24" s="46" t="str">
        <f t="shared" si="37"/>
        <v/>
      </c>
      <c r="AX24" s="73"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73" t="str" cm="1">
        <f t="array" ref="AY24">IF($AA24="","",IF(IFERROR(_xlfn.IFS(TRIM(SUBSTITUTE($AS24,CHAR(160),""))="Devis 1",IFERROR(VALUE(TRIM(SUBSTITUTE(AK24,CHAR(160),""))),0),TRIM(SUBSTITUTE($AS24,CHAR(160),""))="Devis 2",IFERROR(VALUE(TRIM(SUBSTITUTE(AN24,CHAR(160),""))),0),TRIM(SUBSTITUTE($AS24,CHAR(160),""))="Devis 3",IFERROR(VALUE(TRIM(SUBSTITUTE(AQ24,CHAR(160),""))),0)),0)*IFERROR(VALUE(TRIM(SUBSTITUTE($AA24,CHAR(160),""))),0)=0,IF(AX24&lt;&gt;"",0,""),IFERROR(_xlfn.IFS(TRIM(SUBSTITUTE($AS24,CHAR(160),""))="Devis 1",IFERROR(VALUE(TRIM(SUBSTITUTE(AK24,CHAR(160),""))),0),TRIM(SUBSTITUTE($AS24,CHAR(160),""))="Devis 2",IFERROR(VALUE(TRIM(SUBSTITUTE(AN24,CHAR(160),""))),0),TRIM(SUBSTITUTE($AS24,CHAR(160),""))="Devis 3",IFERROR(VALUE(TRIM(SUBSTITUTE(AQ24,CHAR(160),""))),0)),0)*IFERROR(VALUE(TRIM(SUBSTITUTE($AA24,CHAR(160),""))),0)))</f>
        <v/>
      </c>
      <c r="AZ24" s="73"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63"/>
      <c r="BB24" s="13"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3" t="str" cm="1">
        <f t="array" ref="BC24">IF(
   OR(AZ24="",X24="",AX24="",V24="",AY24="",W24=""),
   "",
   _xlfn.IFS(
      (IFERROR(VALUE(TRIM(SUBSTITUTE(AZ24,CHAR(160),""))),0))=0,
         "Attention montant présenté entièrement écarté",
      (IFERROR(VALUE(TRIM(SUBSTITUTE(AZ24,CHAR(160),""))),0))&gt;
         (IFERROR(VALUE(TRIM(SUBSTITUTE(X24,CHAR(160),""))),0)),
         "KO : Le montant retenu TTC est supérieur au montant présenté TTC. Merci de revoir la ligne de dépense ou plafonner son montant.",
      (IFERROR(VALUE(TRIM(SUBSTITUTE(AX24,CHAR(160),""))),0))&gt;
         (IFERROR(VALUE(TRIM(SUBSTITUTE(V24,CHAR(160),""))),0)),
         "Attention : Le montant retenu HT est supérieur au montant HT présenté. Merci de revoir la ligne de dépense, plafonner son montant, ou justifier la reventilation HT / TVA.",
      (IFERROR(VALUE(TRIM(SUBSTITUTE(AY24,CHAR(160),""))),0))&gt;
         (IFERROR(VALUE(TRIM(SUBSTITUTE(W24,CHAR(160),""))),0)),
         "Attention : Le montant TVA retenu est supérieur au montant TVA présenté. Merci de revoir la ligne de dépense, plafonner son montant, ou justifier la reventilation HT / TVA.",
      (IFERROR(VALUE(TRIM(SUBSTITUTE(X24,CHAR(160),""))),0))=0,
         "",
      (IFERROR(VALUE(TRIM(SUBSTITUTE(AZ24,CHAR(160),""))),0))=
         (IFERROR(VALUE(TRIM(SUBSTITUTE(X24,CHAR(160),""))),0)),
         "OK",
      (IFERROR(VALUE(TRIM(SUBSTITUTE(AZ24,CHAR(160),""))),0))&lt;
         (IFERROR(VALUE(TRIM(SUBSTITUTE(X24,CHAR(160),""))),0)),
         "Attention : montant présenté partiellement écarté.",
      TRUE,
         ""
   )
)</f>
        <v/>
      </c>
      <c r="BD24" s="46" t="str">
        <f t="shared" si="8"/>
        <v/>
      </c>
      <c r="BE24" s="46" t="str">
        <f t="shared" si="9"/>
        <v/>
      </c>
      <c r="BF24" s="19" t="str">
        <f t="shared" si="10"/>
        <v/>
      </c>
    </row>
    <row r="25" spans="1:58" ht="15" customHeight="1">
      <c r="A25" s="334">
        <v>14</v>
      </c>
      <c r="B25" s="351"/>
      <c r="C25" s="6"/>
      <c r="D25" s="5"/>
      <c r="E25" s="5"/>
      <c r="F25" s="149"/>
      <c r="G25" s="21"/>
      <c r="H25" s="20"/>
      <c r="I25" s="550"/>
      <c r="J25" s="5"/>
      <c r="K25" s="11"/>
      <c r="L25" s="8"/>
      <c r="M25" s="7"/>
      <c r="N25" s="39" t="str">
        <f t="shared" si="29"/>
        <v/>
      </c>
      <c r="O25" s="9"/>
      <c r="P25" s="7"/>
      <c r="Q25" s="39" t="str">
        <f t="shared" si="30"/>
        <v/>
      </c>
      <c r="R25" s="10"/>
      <c r="S25" s="7"/>
      <c r="T25" s="40" t="str">
        <f t="shared" si="31"/>
        <v/>
      </c>
      <c r="U25" s="15"/>
      <c r="V25" s="74"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72"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75" t="str">
        <f t="shared" si="32"/>
        <v/>
      </c>
      <c r="Y25" s="71"/>
      <c r="Z25" s="16" t="str">
        <f t="shared" si="15"/>
        <v/>
      </c>
      <c r="AA25" s="553" t="str">
        <f t="shared" si="16"/>
        <v/>
      </c>
      <c r="AB25" s="14" t="str">
        <f t="shared" si="17"/>
        <v/>
      </c>
      <c r="AC25" s="14" t="str">
        <f t="shared" si="18"/>
        <v/>
      </c>
      <c r="AD25" s="14" t="str">
        <f t="shared" si="19"/>
        <v/>
      </c>
      <c r="AE25" s="14" t="str">
        <f t="shared" si="20"/>
        <v/>
      </c>
      <c r="AF25" s="14" t="str">
        <f t="shared" si="21"/>
        <v/>
      </c>
      <c r="AG25" s="14" t="str">
        <f t="shared" si="22"/>
        <v/>
      </c>
      <c r="AH25" s="14" t="str">
        <f t="shared" si="33"/>
        <v/>
      </c>
      <c r="AI25" s="285" t="str">
        <f t="shared" si="23"/>
        <v/>
      </c>
      <c r="AJ25" s="42" t="str">
        <f t="shared" si="24"/>
        <v/>
      </c>
      <c r="AK25" s="18" t="str">
        <f t="shared" si="25"/>
        <v/>
      </c>
      <c r="AL25" s="39" t="str">
        <f t="shared" si="34"/>
        <v/>
      </c>
      <c r="AM25" s="43" t="str">
        <f t="shared" si="1"/>
        <v/>
      </c>
      <c r="AN25" s="18" t="str">
        <f t="shared" si="2"/>
        <v/>
      </c>
      <c r="AO25" s="39" t="str">
        <f t="shared" si="35"/>
        <v/>
      </c>
      <c r="AP25" s="44" t="str">
        <f t="shared" si="3"/>
        <v/>
      </c>
      <c r="AQ25" s="18" t="str">
        <f t="shared" si="4"/>
        <v/>
      </c>
      <c r="AR25" s="45" t="str">
        <f t="shared" si="36"/>
        <v/>
      </c>
      <c r="AS25" s="41" t="str">
        <f t="shared" si="5"/>
        <v/>
      </c>
      <c r="AT25" s="62"/>
      <c r="AU25" s="46" t="str">
        <f t="shared" si="6"/>
        <v/>
      </c>
      <c r="AV25" s="46" t="str">
        <f t="shared" si="7"/>
        <v/>
      </c>
      <c r="AW25" s="46" t="str">
        <f t="shared" si="37"/>
        <v/>
      </c>
      <c r="AX25" s="73"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73" t="str" cm="1">
        <f t="array" ref="AY25">IF($AA25="","",IF(IFERROR(_xlfn.IFS(TRIM(SUBSTITUTE($AS25,CHAR(160),""))="Devis 1",IFERROR(VALUE(TRIM(SUBSTITUTE(AK25,CHAR(160),""))),0),TRIM(SUBSTITUTE($AS25,CHAR(160),""))="Devis 2",IFERROR(VALUE(TRIM(SUBSTITUTE(AN25,CHAR(160),""))),0),TRIM(SUBSTITUTE($AS25,CHAR(160),""))="Devis 3",IFERROR(VALUE(TRIM(SUBSTITUTE(AQ25,CHAR(160),""))),0)),0)*IFERROR(VALUE(TRIM(SUBSTITUTE($AA25,CHAR(160),""))),0)=0,IF(AX25&lt;&gt;"",0,""),IFERROR(_xlfn.IFS(TRIM(SUBSTITUTE($AS25,CHAR(160),""))="Devis 1",IFERROR(VALUE(TRIM(SUBSTITUTE(AK25,CHAR(160),""))),0),TRIM(SUBSTITUTE($AS25,CHAR(160),""))="Devis 2",IFERROR(VALUE(TRIM(SUBSTITUTE(AN25,CHAR(160),""))),0),TRIM(SUBSTITUTE($AS25,CHAR(160),""))="Devis 3",IFERROR(VALUE(TRIM(SUBSTITUTE(AQ25,CHAR(160),""))),0)),0)*IFERROR(VALUE(TRIM(SUBSTITUTE($AA25,CHAR(160),""))),0)))</f>
        <v/>
      </c>
      <c r="AZ25" s="73"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63"/>
      <c r="BB25" s="13"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3" t="str" cm="1">
        <f t="array" ref="BC25">IF(
   OR(AZ25="",X25="",AX25="",V25="",AY25="",W25=""),
   "",
   _xlfn.IFS(
      (IFERROR(VALUE(TRIM(SUBSTITUTE(AZ25,CHAR(160),""))),0))=0,
         "Attention montant présenté entièrement écarté",
      (IFERROR(VALUE(TRIM(SUBSTITUTE(AZ25,CHAR(160),""))),0))&gt;
         (IFERROR(VALUE(TRIM(SUBSTITUTE(X25,CHAR(160),""))),0)),
         "KO : Le montant retenu TTC est supérieur au montant présenté TTC. Merci de revoir la ligne de dépense ou plafonner son montant.",
      (IFERROR(VALUE(TRIM(SUBSTITUTE(AX25,CHAR(160),""))),0))&gt;
         (IFERROR(VALUE(TRIM(SUBSTITUTE(V25,CHAR(160),""))),0)),
         "Attention : Le montant retenu HT est supérieur au montant HT présenté. Merci de revoir la ligne de dépense, plafonner son montant, ou justifier la reventilation HT / TVA.",
      (IFERROR(VALUE(TRIM(SUBSTITUTE(AY25,CHAR(160),""))),0))&gt;
         (IFERROR(VALUE(TRIM(SUBSTITUTE(W25,CHAR(160),""))),0)),
         "Attention : Le montant TVA retenu est supérieur au montant TVA présenté. Merci de revoir la ligne de dépense, plafonner son montant, ou justifier la reventilation HT / TVA.",
      (IFERROR(VALUE(TRIM(SUBSTITUTE(X25,CHAR(160),""))),0))=0,
         "",
      (IFERROR(VALUE(TRIM(SUBSTITUTE(AZ25,CHAR(160),""))),0))=
         (IFERROR(VALUE(TRIM(SUBSTITUTE(X25,CHAR(160),""))),0)),
         "OK",
      (IFERROR(VALUE(TRIM(SUBSTITUTE(AZ25,CHAR(160),""))),0))&lt;
         (IFERROR(VALUE(TRIM(SUBSTITUTE(X25,CHAR(160),""))),0)),
         "Attention : montant présenté partiellement écarté.",
      TRUE,
         ""
   )
)</f>
        <v/>
      </c>
      <c r="BD25" s="46" t="str">
        <f t="shared" si="8"/>
        <v/>
      </c>
      <c r="BE25" s="46" t="str">
        <f t="shared" si="9"/>
        <v/>
      </c>
      <c r="BF25" s="19" t="str">
        <f t="shared" si="10"/>
        <v/>
      </c>
    </row>
    <row r="26" spans="1:58" ht="15" customHeight="1">
      <c r="A26" s="334">
        <v>15</v>
      </c>
      <c r="B26" s="351"/>
      <c r="C26" s="6"/>
      <c r="D26" s="5"/>
      <c r="E26" s="5"/>
      <c r="F26" s="149"/>
      <c r="G26" s="21"/>
      <c r="H26" s="20"/>
      <c r="I26" s="550"/>
      <c r="J26" s="5"/>
      <c r="K26" s="11"/>
      <c r="L26" s="8"/>
      <c r="M26" s="7"/>
      <c r="N26" s="39" t="str">
        <f t="shared" si="29"/>
        <v/>
      </c>
      <c r="O26" s="9"/>
      <c r="P26" s="7"/>
      <c r="Q26" s="39" t="str">
        <f t="shared" si="30"/>
        <v/>
      </c>
      <c r="R26" s="10"/>
      <c r="S26" s="7"/>
      <c r="T26" s="40" t="str">
        <f t="shared" si="31"/>
        <v/>
      </c>
      <c r="U26" s="15"/>
      <c r="V26" s="74"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72"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75" t="str">
        <f t="shared" si="32"/>
        <v/>
      </c>
      <c r="Y26" s="71"/>
      <c r="Z26" s="16" t="str">
        <f t="shared" si="15"/>
        <v/>
      </c>
      <c r="AA26" s="553" t="str">
        <f t="shared" si="16"/>
        <v/>
      </c>
      <c r="AB26" s="14" t="str">
        <f t="shared" si="17"/>
        <v/>
      </c>
      <c r="AC26" s="14" t="str">
        <f t="shared" si="18"/>
        <v/>
      </c>
      <c r="AD26" s="14" t="str">
        <f t="shared" si="19"/>
        <v/>
      </c>
      <c r="AE26" s="14" t="str">
        <f t="shared" si="20"/>
        <v/>
      </c>
      <c r="AF26" s="14" t="str">
        <f t="shared" si="21"/>
        <v/>
      </c>
      <c r="AG26" s="14" t="str">
        <f t="shared" si="22"/>
        <v/>
      </c>
      <c r="AH26" s="14" t="str">
        <f t="shared" si="33"/>
        <v/>
      </c>
      <c r="AI26" s="285" t="str">
        <f t="shared" si="23"/>
        <v/>
      </c>
      <c r="AJ26" s="42" t="str">
        <f t="shared" si="24"/>
        <v/>
      </c>
      <c r="AK26" s="18" t="str">
        <f t="shared" si="25"/>
        <v/>
      </c>
      <c r="AL26" s="39" t="str">
        <f t="shared" si="34"/>
        <v/>
      </c>
      <c r="AM26" s="43" t="str">
        <f t="shared" si="1"/>
        <v/>
      </c>
      <c r="AN26" s="18" t="str">
        <f t="shared" si="2"/>
        <v/>
      </c>
      <c r="AO26" s="39" t="str">
        <f t="shared" si="35"/>
        <v/>
      </c>
      <c r="AP26" s="44" t="str">
        <f t="shared" si="3"/>
        <v/>
      </c>
      <c r="AQ26" s="18" t="str">
        <f t="shared" si="4"/>
        <v/>
      </c>
      <c r="AR26" s="45" t="str">
        <f t="shared" si="36"/>
        <v/>
      </c>
      <c r="AS26" s="41" t="str">
        <f t="shared" si="5"/>
        <v/>
      </c>
      <c r="AT26" s="62"/>
      <c r="AU26" s="46" t="str">
        <f t="shared" si="6"/>
        <v/>
      </c>
      <c r="AV26" s="46" t="str">
        <f t="shared" si="7"/>
        <v/>
      </c>
      <c r="AW26" s="46" t="str">
        <f t="shared" si="37"/>
        <v/>
      </c>
      <c r="AX26" s="73"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73" t="str" cm="1">
        <f t="array" ref="AY26">IF($AA26="","",IF(IFERROR(_xlfn.IFS(TRIM(SUBSTITUTE($AS26,CHAR(160),""))="Devis 1",IFERROR(VALUE(TRIM(SUBSTITUTE(AK26,CHAR(160),""))),0),TRIM(SUBSTITUTE($AS26,CHAR(160),""))="Devis 2",IFERROR(VALUE(TRIM(SUBSTITUTE(AN26,CHAR(160),""))),0),TRIM(SUBSTITUTE($AS26,CHAR(160),""))="Devis 3",IFERROR(VALUE(TRIM(SUBSTITUTE(AQ26,CHAR(160),""))),0)),0)*IFERROR(VALUE(TRIM(SUBSTITUTE($AA26,CHAR(160),""))),0)=0,IF(AX26&lt;&gt;"",0,""),IFERROR(_xlfn.IFS(TRIM(SUBSTITUTE($AS26,CHAR(160),""))="Devis 1",IFERROR(VALUE(TRIM(SUBSTITUTE(AK26,CHAR(160),""))),0),TRIM(SUBSTITUTE($AS26,CHAR(160),""))="Devis 2",IFERROR(VALUE(TRIM(SUBSTITUTE(AN26,CHAR(160),""))),0),TRIM(SUBSTITUTE($AS26,CHAR(160),""))="Devis 3",IFERROR(VALUE(TRIM(SUBSTITUTE(AQ26,CHAR(160),""))),0)),0)*IFERROR(VALUE(TRIM(SUBSTITUTE($AA26,CHAR(160),""))),0)))</f>
        <v/>
      </c>
      <c r="AZ26" s="73"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63"/>
      <c r="BB26" s="13"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3" t="str" cm="1">
        <f t="array" ref="BC26">IF(
   OR(AZ26="",X26="",AX26="",V26="",AY26="",W26=""),
   "",
   _xlfn.IFS(
      (IFERROR(VALUE(TRIM(SUBSTITUTE(AZ26,CHAR(160),""))),0))=0,
         "Attention montant présenté entièrement écarté",
      (IFERROR(VALUE(TRIM(SUBSTITUTE(AZ26,CHAR(160),""))),0))&gt;
         (IFERROR(VALUE(TRIM(SUBSTITUTE(X26,CHAR(160),""))),0)),
         "KO : Le montant retenu TTC est supérieur au montant présenté TTC. Merci de revoir la ligne de dépense ou plafonner son montant.",
      (IFERROR(VALUE(TRIM(SUBSTITUTE(AX26,CHAR(160),""))),0))&gt;
         (IFERROR(VALUE(TRIM(SUBSTITUTE(V26,CHAR(160),""))),0)),
         "Attention : Le montant retenu HT est supérieur au montant HT présenté. Merci de revoir la ligne de dépense, plafonner son montant, ou justifier la reventilation HT / TVA.",
      (IFERROR(VALUE(TRIM(SUBSTITUTE(AY26,CHAR(160),""))),0))&gt;
         (IFERROR(VALUE(TRIM(SUBSTITUTE(W26,CHAR(160),""))),0)),
         "Attention : Le montant TVA retenu est supérieur au montant TVA présenté. Merci de revoir la ligne de dépense, plafonner son montant, ou justifier la reventilation HT / TVA.",
      (IFERROR(VALUE(TRIM(SUBSTITUTE(X26,CHAR(160),""))),0))=0,
         "",
      (IFERROR(VALUE(TRIM(SUBSTITUTE(AZ26,CHAR(160),""))),0))=
         (IFERROR(VALUE(TRIM(SUBSTITUTE(X26,CHAR(160),""))),0)),
         "OK",
      (IFERROR(VALUE(TRIM(SUBSTITUTE(AZ26,CHAR(160),""))),0))&lt;
         (IFERROR(VALUE(TRIM(SUBSTITUTE(X26,CHAR(160),""))),0)),
         "Attention : montant présenté partiellement écarté.",
      TRUE,
         ""
   )
)</f>
        <v/>
      </c>
      <c r="BD26" s="46" t="str">
        <f t="shared" si="8"/>
        <v/>
      </c>
      <c r="BE26" s="46" t="str">
        <f t="shared" si="9"/>
        <v/>
      </c>
      <c r="BF26" s="19" t="str">
        <f t="shared" si="10"/>
        <v/>
      </c>
    </row>
    <row r="27" spans="1:58" ht="15" customHeight="1">
      <c r="A27" s="334">
        <v>16</v>
      </c>
      <c r="B27" s="351"/>
      <c r="C27" s="6"/>
      <c r="D27" s="5"/>
      <c r="E27" s="5"/>
      <c r="F27" s="149"/>
      <c r="G27" s="21"/>
      <c r="H27" s="20"/>
      <c r="I27" s="550"/>
      <c r="J27" s="5"/>
      <c r="K27" s="11"/>
      <c r="L27" s="8"/>
      <c r="M27" s="7"/>
      <c r="N27" s="39" t="str">
        <f t="shared" si="29"/>
        <v/>
      </c>
      <c r="O27" s="9"/>
      <c r="P27" s="7"/>
      <c r="Q27" s="39" t="str">
        <f t="shared" si="30"/>
        <v/>
      </c>
      <c r="R27" s="10"/>
      <c r="S27" s="7"/>
      <c r="T27" s="40" t="str">
        <f t="shared" si="31"/>
        <v/>
      </c>
      <c r="U27" s="15"/>
      <c r="V27" s="74"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72"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75" t="str">
        <f t="shared" si="32"/>
        <v/>
      </c>
      <c r="Y27" s="71"/>
      <c r="Z27" s="16" t="str">
        <f t="shared" si="15"/>
        <v/>
      </c>
      <c r="AA27" s="553" t="str">
        <f t="shared" si="16"/>
        <v/>
      </c>
      <c r="AB27" s="14" t="str">
        <f t="shared" si="17"/>
        <v/>
      </c>
      <c r="AC27" s="14" t="str">
        <f t="shared" si="18"/>
        <v/>
      </c>
      <c r="AD27" s="14" t="str">
        <f t="shared" si="19"/>
        <v/>
      </c>
      <c r="AE27" s="14" t="str">
        <f t="shared" si="20"/>
        <v/>
      </c>
      <c r="AF27" s="14" t="str">
        <f t="shared" si="21"/>
        <v/>
      </c>
      <c r="AG27" s="14" t="str">
        <f t="shared" si="22"/>
        <v/>
      </c>
      <c r="AH27" s="14" t="str">
        <f t="shared" si="33"/>
        <v/>
      </c>
      <c r="AI27" s="285" t="str">
        <f t="shared" si="23"/>
        <v/>
      </c>
      <c r="AJ27" s="42" t="str">
        <f t="shared" si="24"/>
        <v/>
      </c>
      <c r="AK27" s="18" t="str">
        <f t="shared" si="25"/>
        <v/>
      </c>
      <c r="AL27" s="39" t="str">
        <f t="shared" si="34"/>
        <v/>
      </c>
      <c r="AM27" s="43" t="str">
        <f t="shared" si="1"/>
        <v/>
      </c>
      <c r="AN27" s="18" t="str">
        <f t="shared" si="2"/>
        <v/>
      </c>
      <c r="AO27" s="39" t="str">
        <f t="shared" si="35"/>
        <v/>
      </c>
      <c r="AP27" s="44" t="str">
        <f t="shared" si="3"/>
        <v/>
      </c>
      <c r="AQ27" s="18" t="str">
        <f t="shared" si="4"/>
        <v/>
      </c>
      <c r="AR27" s="45" t="str">
        <f t="shared" si="36"/>
        <v/>
      </c>
      <c r="AS27" s="41" t="str">
        <f t="shared" si="5"/>
        <v/>
      </c>
      <c r="AT27" s="62"/>
      <c r="AU27" s="46" t="str">
        <f t="shared" si="6"/>
        <v/>
      </c>
      <c r="AV27" s="46" t="str">
        <f t="shared" si="7"/>
        <v/>
      </c>
      <c r="AW27" s="46" t="str">
        <f t="shared" si="37"/>
        <v/>
      </c>
      <c r="AX27" s="73"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73" t="str" cm="1">
        <f t="array" ref="AY27">IF($AA27="","",IF(IFERROR(_xlfn.IFS(TRIM(SUBSTITUTE($AS27,CHAR(160),""))="Devis 1",IFERROR(VALUE(TRIM(SUBSTITUTE(AK27,CHAR(160),""))),0),TRIM(SUBSTITUTE($AS27,CHAR(160),""))="Devis 2",IFERROR(VALUE(TRIM(SUBSTITUTE(AN27,CHAR(160),""))),0),TRIM(SUBSTITUTE($AS27,CHAR(160),""))="Devis 3",IFERROR(VALUE(TRIM(SUBSTITUTE(AQ27,CHAR(160),""))),0)),0)*IFERROR(VALUE(TRIM(SUBSTITUTE($AA27,CHAR(160),""))),0)=0,IF(AX27&lt;&gt;"",0,""),IFERROR(_xlfn.IFS(TRIM(SUBSTITUTE($AS27,CHAR(160),""))="Devis 1",IFERROR(VALUE(TRIM(SUBSTITUTE(AK27,CHAR(160),""))),0),TRIM(SUBSTITUTE($AS27,CHAR(160),""))="Devis 2",IFERROR(VALUE(TRIM(SUBSTITUTE(AN27,CHAR(160),""))),0),TRIM(SUBSTITUTE($AS27,CHAR(160),""))="Devis 3",IFERROR(VALUE(TRIM(SUBSTITUTE(AQ27,CHAR(160),""))),0)),0)*IFERROR(VALUE(TRIM(SUBSTITUTE($AA27,CHAR(160),""))),0)))</f>
        <v/>
      </c>
      <c r="AZ27" s="73"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63"/>
      <c r="BB27" s="13"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3" t="str" cm="1">
        <f t="array" ref="BC27">IF(
   OR(AZ27="",X27="",AX27="",V27="",AY27="",W27=""),
   "",
   _xlfn.IFS(
      (IFERROR(VALUE(TRIM(SUBSTITUTE(AZ27,CHAR(160),""))),0))=0,
         "Attention montant présenté entièrement écarté",
      (IFERROR(VALUE(TRIM(SUBSTITUTE(AZ27,CHAR(160),""))),0))&gt;
         (IFERROR(VALUE(TRIM(SUBSTITUTE(X27,CHAR(160),""))),0)),
         "KO : Le montant retenu TTC est supérieur au montant présenté TTC. Merci de revoir la ligne de dépense ou plafonner son montant.",
      (IFERROR(VALUE(TRIM(SUBSTITUTE(AX27,CHAR(160),""))),0))&gt;
         (IFERROR(VALUE(TRIM(SUBSTITUTE(V27,CHAR(160),""))),0)),
         "Attention : Le montant retenu HT est supérieur au montant HT présenté. Merci de revoir la ligne de dépense, plafonner son montant, ou justifier la reventilation HT / TVA.",
      (IFERROR(VALUE(TRIM(SUBSTITUTE(AY27,CHAR(160),""))),0))&gt;
         (IFERROR(VALUE(TRIM(SUBSTITUTE(W27,CHAR(160),""))),0)),
         "Attention : Le montant TVA retenu est supérieur au montant TVA présenté. Merci de revoir la ligne de dépense, plafonner son montant, ou justifier la reventilation HT / TVA.",
      (IFERROR(VALUE(TRIM(SUBSTITUTE(X27,CHAR(160),""))),0))=0,
         "",
      (IFERROR(VALUE(TRIM(SUBSTITUTE(AZ27,CHAR(160),""))),0))=
         (IFERROR(VALUE(TRIM(SUBSTITUTE(X27,CHAR(160),""))),0)),
         "OK",
      (IFERROR(VALUE(TRIM(SUBSTITUTE(AZ27,CHAR(160),""))),0))&lt;
         (IFERROR(VALUE(TRIM(SUBSTITUTE(X27,CHAR(160),""))),0)),
         "Attention : montant présenté partiellement écarté.",
      TRUE,
         ""
   )
)</f>
        <v/>
      </c>
      <c r="BD27" s="46" t="str">
        <f t="shared" si="8"/>
        <v/>
      </c>
      <c r="BE27" s="46" t="str">
        <f t="shared" si="9"/>
        <v/>
      </c>
      <c r="BF27" s="19" t="str">
        <f t="shared" si="10"/>
        <v/>
      </c>
    </row>
    <row r="28" spans="1:58" ht="15" customHeight="1">
      <c r="A28" s="334">
        <v>17</v>
      </c>
      <c r="B28" s="351"/>
      <c r="C28" s="6"/>
      <c r="D28" s="5"/>
      <c r="E28" s="5"/>
      <c r="F28" s="149"/>
      <c r="G28" s="21"/>
      <c r="H28" s="20"/>
      <c r="I28" s="550"/>
      <c r="J28" s="5"/>
      <c r="K28" s="11"/>
      <c r="L28" s="8"/>
      <c r="M28" s="7"/>
      <c r="N28" s="39" t="str">
        <f t="shared" si="29"/>
        <v/>
      </c>
      <c r="O28" s="9"/>
      <c r="P28" s="7"/>
      <c r="Q28" s="39" t="str">
        <f t="shared" si="30"/>
        <v/>
      </c>
      <c r="R28" s="10"/>
      <c r="S28" s="7"/>
      <c r="T28" s="40" t="str">
        <f t="shared" si="31"/>
        <v/>
      </c>
      <c r="U28" s="15"/>
      <c r="V28" s="74"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72"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75" t="str">
        <f t="shared" si="32"/>
        <v/>
      </c>
      <c r="Y28" s="71"/>
      <c r="Z28" s="16" t="str">
        <f t="shared" si="15"/>
        <v/>
      </c>
      <c r="AA28" s="553" t="str">
        <f t="shared" si="16"/>
        <v/>
      </c>
      <c r="AB28" s="14" t="str">
        <f t="shared" si="17"/>
        <v/>
      </c>
      <c r="AC28" s="14" t="str">
        <f t="shared" si="18"/>
        <v/>
      </c>
      <c r="AD28" s="14" t="str">
        <f t="shared" si="19"/>
        <v/>
      </c>
      <c r="AE28" s="14" t="str">
        <f t="shared" si="20"/>
        <v/>
      </c>
      <c r="AF28" s="14" t="str">
        <f t="shared" si="21"/>
        <v/>
      </c>
      <c r="AG28" s="14" t="str">
        <f t="shared" si="22"/>
        <v/>
      </c>
      <c r="AH28" s="14" t="str">
        <f t="shared" si="33"/>
        <v/>
      </c>
      <c r="AI28" s="285" t="str">
        <f t="shared" si="23"/>
        <v/>
      </c>
      <c r="AJ28" s="42" t="str">
        <f t="shared" si="24"/>
        <v/>
      </c>
      <c r="AK28" s="18" t="str">
        <f t="shared" si="25"/>
        <v/>
      </c>
      <c r="AL28" s="39" t="str">
        <f t="shared" si="34"/>
        <v/>
      </c>
      <c r="AM28" s="43" t="str">
        <f t="shared" si="1"/>
        <v/>
      </c>
      <c r="AN28" s="18" t="str">
        <f t="shared" si="2"/>
        <v/>
      </c>
      <c r="AO28" s="39" t="str">
        <f t="shared" si="35"/>
        <v/>
      </c>
      <c r="AP28" s="44" t="str">
        <f t="shared" si="3"/>
        <v/>
      </c>
      <c r="AQ28" s="18" t="str">
        <f t="shared" si="4"/>
        <v/>
      </c>
      <c r="AR28" s="45" t="str">
        <f t="shared" si="36"/>
        <v/>
      </c>
      <c r="AS28" s="41" t="str">
        <f t="shared" si="5"/>
        <v/>
      </c>
      <c r="AT28" s="62"/>
      <c r="AU28" s="46" t="str">
        <f t="shared" si="6"/>
        <v/>
      </c>
      <c r="AV28" s="46" t="str">
        <f t="shared" si="7"/>
        <v/>
      </c>
      <c r="AW28" s="46" t="str">
        <f t="shared" si="37"/>
        <v/>
      </c>
      <c r="AX28" s="73"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73" t="str" cm="1">
        <f t="array" ref="AY28">IF($AA28="","",IF(IFERROR(_xlfn.IFS(TRIM(SUBSTITUTE($AS28,CHAR(160),""))="Devis 1",IFERROR(VALUE(TRIM(SUBSTITUTE(AK28,CHAR(160),""))),0),TRIM(SUBSTITUTE($AS28,CHAR(160),""))="Devis 2",IFERROR(VALUE(TRIM(SUBSTITUTE(AN28,CHAR(160),""))),0),TRIM(SUBSTITUTE($AS28,CHAR(160),""))="Devis 3",IFERROR(VALUE(TRIM(SUBSTITUTE(AQ28,CHAR(160),""))),0)),0)*IFERROR(VALUE(TRIM(SUBSTITUTE($AA28,CHAR(160),""))),0)=0,IF(AX28&lt;&gt;"",0,""),IFERROR(_xlfn.IFS(TRIM(SUBSTITUTE($AS28,CHAR(160),""))="Devis 1",IFERROR(VALUE(TRIM(SUBSTITUTE(AK28,CHAR(160),""))),0),TRIM(SUBSTITUTE($AS28,CHAR(160),""))="Devis 2",IFERROR(VALUE(TRIM(SUBSTITUTE(AN28,CHAR(160),""))),0),TRIM(SUBSTITUTE($AS28,CHAR(160),""))="Devis 3",IFERROR(VALUE(TRIM(SUBSTITUTE(AQ28,CHAR(160),""))),0)),0)*IFERROR(VALUE(TRIM(SUBSTITUTE($AA28,CHAR(160),""))),0)))</f>
        <v/>
      </c>
      <c r="AZ28" s="73"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63"/>
      <c r="BB28" s="13"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3" t="str" cm="1">
        <f t="array" ref="BC28">IF(
   OR(AZ28="",X28="",AX28="",V28="",AY28="",W28=""),
   "",
   _xlfn.IFS(
      (IFERROR(VALUE(TRIM(SUBSTITUTE(AZ28,CHAR(160),""))),0))=0,
         "Attention montant présenté entièrement écarté",
      (IFERROR(VALUE(TRIM(SUBSTITUTE(AZ28,CHAR(160),""))),0))&gt;
         (IFERROR(VALUE(TRIM(SUBSTITUTE(X28,CHAR(160),""))),0)),
         "KO : Le montant retenu TTC est supérieur au montant présenté TTC. Merci de revoir la ligne de dépense ou plafonner son montant.",
      (IFERROR(VALUE(TRIM(SUBSTITUTE(AX28,CHAR(160),""))),0))&gt;
         (IFERROR(VALUE(TRIM(SUBSTITUTE(V28,CHAR(160),""))),0)),
         "Attention : Le montant retenu HT est supérieur au montant HT présenté. Merci de revoir la ligne de dépense, plafonner son montant, ou justifier la reventilation HT / TVA.",
      (IFERROR(VALUE(TRIM(SUBSTITUTE(AY28,CHAR(160),""))),0))&gt;
         (IFERROR(VALUE(TRIM(SUBSTITUTE(W28,CHAR(160),""))),0)),
         "Attention : Le montant TVA retenu est supérieur au montant TVA présenté. Merci de revoir la ligne de dépense, plafonner son montant, ou justifier la reventilation HT / TVA.",
      (IFERROR(VALUE(TRIM(SUBSTITUTE(X28,CHAR(160),""))),0))=0,
         "",
      (IFERROR(VALUE(TRIM(SUBSTITUTE(AZ28,CHAR(160),""))),0))=
         (IFERROR(VALUE(TRIM(SUBSTITUTE(X28,CHAR(160),""))),0)),
         "OK",
      (IFERROR(VALUE(TRIM(SUBSTITUTE(AZ28,CHAR(160),""))),0))&lt;
         (IFERROR(VALUE(TRIM(SUBSTITUTE(X28,CHAR(160),""))),0)),
         "Attention : montant présenté partiellement écarté.",
      TRUE,
         ""
   )
)</f>
        <v/>
      </c>
      <c r="BD28" s="46" t="str">
        <f t="shared" si="8"/>
        <v/>
      </c>
      <c r="BE28" s="46" t="str">
        <f t="shared" si="9"/>
        <v/>
      </c>
      <c r="BF28" s="19" t="str">
        <f t="shared" si="10"/>
        <v/>
      </c>
    </row>
    <row r="29" spans="1:58" ht="15" customHeight="1">
      <c r="A29" s="334">
        <v>18</v>
      </c>
      <c r="B29" s="351"/>
      <c r="C29" s="6"/>
      <c r="D29" s="5"/>
      <c r="E29" s="5"/>
      <c r="F29" s="149"/>
      <c r="G29" s="21"/>
      <c r="H29" s="20"/>
      <c r="I29" s="550"/>
      <c r="J29" s="5"/>
      <c r="K29" s="11"/>
      <c r="L29" s="8"/>
      <c r="M29" s="7"/>
      <c r="N29" s="39" t="str">
        <f t="shared" si="29"/>
        <v/>
      </c>
      <c r="O29" s="9"/>
      <c r="P29" s="7"/>
      <c r="Q29" s="39" t="str">
        <f t="shared" si="30"/>
        <v/>
      </c>
      <c r="R29" s="10"/>
      <c r="S29" s="7"/>
      <c r="T29" s="40" t="str">
        <f t="shared" si="31"/>
        <v/>
      </c>
      <c r="U29" s="15"/>
      <c r="V29" s="74"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72"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75" t="str">
        <f t="shared" si="32"/>
        <v/>
      </c>
      <c r="Y29" s="71"/>
      <c r="Z29" s="16" t="str">
        <f t="shared" si="15"/>
        <v/>
      </c>
      <c r="AA29" s="553" t="str">
        <f t="shared" si="16"/>
        <v/>
      </c>
      <c r="AB29" s="14" t="str">
        <f t="shared" si="17"/>
        <v/>
      </c>
      <c r="AC29" s="14" t="str">
        <f t="shared" si="18"/>
        <v/>
      </c>
      <c r="AD29" s="14" t="str">
        <f t="shared" si="19"/>
        <v/>
      </c>
      <c r="AE29" s="14" t="str">
        <f t="shared" si="20"/>
        <v/>
      </c>
      <c r="AF29" s="14" t="str">
        <f t="shared" si="21"/>
        <v/>
      </c>
      <c r="AG29" s="14" t="str">
        <f t="shared" si="22"/>
        <v/>
      </c>
      <c r="AH29" s="14" t="str">
        <f t="shared" si="33"/>
        <v/>
      </c>
      <c r="AI29" s="285" t="str">
        <f t="shared" si="23"/>
        <v/>
      </c>
      <c r="AJ29" s="42" t="str">
        <f t="shared" si="24"/>
        <v/>
      </c>
      <c r="AK29" s="18" t="str">
        <f t="shared" si="25"/>
        <v/>
      </c>
      <c r="AL29" s="39" t="str">
        <f t="shared" si="34"/>
        <v/>
      </c>
      <c r="AM29" s="43" t="str">
        <f t="shared" si="1"/>
        <v/>
      </c>
      <c r="AN29" s="18" t="str">
        <f t="shared" si="2"/>
        <v/>
      </c>
      <c r="AO29" s="39" t="str">
        <f t="shared" si="35"/>
        <v/>
      </c>
      <c r="AP29" s="44" t="str">
        <f t="shared" si="3"/>
        <v/>
      </c>
      <c r="AQ29" s="18" t="str">
        <f t="shared" si="4"/>
        <v/>
      </c>
      <c r="AR29" s="45" t="str">
        <f t="shared" si="36"/>
        <v/>
      </c>
      <c r="AS29" s="41" t="str">
        <f t="shared" si="5"/>
        <v/>
      </c>
      <c r="AT29" s="62"/>
      <c r="AU29" s="46" t="str">
        <f t="shared" si="6"/>
        <v/>
      </c>
      <c r="AV29" s="46" t="str">
        <f t="shared" si="7"/>
        <v/>
      </c>
      <c r="AW29" s="46" t="str">
        <f t="shared" si="37"/>
        <v/>
      </c>
      <c r="AX29" s="73"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73" t="str" cm="1">
        <f t="array" ref="AY29">IF($AA29="","",IF(IFERROR(_xlfn.IFS(TRIM(SUBSTITUTE($AS29,CHAR(160),""))="Devis 1",IFERROR(VALUE(TRIM(SUBSTITUTE(AK29,CHAR(160),""))),0),TRIM(SUBSTITUTE($AS29,CHAR(160),""))="Devis 2",IFERROR(VALUE(TRIM(SUBSTITUTE(AN29,CHAR(160),""))),0),TRIM(SUBSTITUTE($AS29,CHAR(160),""))="Devis 3",IFERROR(VALUE(TRIM(SUBSTITUTE(AQ29,CHAR(160),""))),0)),0)*IFERROR(VALUE(TRIM(SUBSTITUTE($AA29,CHAR(160),""))),0)=0,IF(AX29&lt;&gt;"",0,""),IFERROR(_xlfn.IFS(TRIM(SUBSTITUTE($AS29,CHAR(160),""))="Devis 1",IFERROR(VALUE(TRIM(SUBSTITUTE(AK29,CHAR(160),""))),0),TRIM(SUBSTITUTE($AS29,CHAR(160),""))="Devis 2",IFERROR(VALUE(TRIM(SUBSTITUTE(AN29,CHAR(160),""))),0),TRIM(SUBSTITUTE($AS29,CHAR(160),""))="Devis 3",IFERROR(VALUE(TRIM(SUBSTITUTE(AQ29,CHAR(160),""))),0)),0)*IFERROR(VALUE(TRIM(SUBSTITUTE($AA29,CHAR(160),""))),0)))</f>
        <v/>
      </c>
      <c r="AZ29" s="73"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63"/>
      <c r="BB29" s="13"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3" t="str" cm="1">
        <f t="array" ref="BC29">IF(
   OR(AZ29="",X29="",AX29="",V29="",AY29="",W29=""),
   "",
   _xlfn.IFS(
      (IFERROR(VALUE(TRIM(SUBSTITUTE(AZ29,CHAR(160),""))),0))=0,
         "Attention montant présenté entièrement écarté",
      (IFERROR(VALUE(TRIM(SUBSTITUTE(AZ29,CHAR(160),""))),0))&gt;
         (IFERROR(VALUE(TRIM(SUBSTITUTE(X29,CHAR(160),""))),0)),
         "KO : Le montant retenu TTC est supérieur au montant présenté TTC. Merci de revoir la ligne de dépense ou plafonner son montant.",
      (IFERROR(VALUE(TRIM(SUBSTITUTE(AX29,CHAR(160),""))),0))&gt;
         (IFERROR(VALUE(TRIM(SUBSTITUTE(V29,CHAR(160),""))),0)),
         "Attention : Le montant retenu HT est supérieur au montant HT présenté. Merci de revoir la ligne de dépense, plafonner son montant, ou justifier la reventilation HT / TVA.",
      (IFERROR(VALUE(TRIM(SUBSTITUTE(AY29,CHAR(160),""))),0))&gt;
         (IFERROR(VALUE(TRIM(SUBSTITUTE(W29,CHAR(160),""))),0)),
         "Attention : Le montant TVA retenu est supérieur au montant TVA présenté. Merci de revoir la ligne de dépense, plafonner son montant, ou justifier la reventilation HT / TVA.",
      (IFERROR(VALUE(TRIM(SUBSTITUTE(X29,CHAR(160),""))),0))=0,
         "",
      (IFERROR(VALUE(TRIM(SUBSTITUTE(AZ29,CHAR(160),""))),0))=
         (IFERROR(VALUE(TRIM(SUBSTITUTE(X29,CHAR(160),""))),0)),
         "OK",
      (IFERROR(VALUE(TRIM(SUBSTITUTE(AZ29,CHAR(160),""))),0))&lt;
         (IFERROR(VALUE(TRIM(SUBSTITUTE(X29,CHAR(160),""))),0)),
         "Attention : montant présenté partiellement écarté.",
      TRUE,
         ""
   )
)</f>
        <v/>
      </c>
      <c r="BD29" s="46" t="str">
        <f t="shared" si="8"/>
        <v/>
      </c>
      <c r="BE29" s="46" t="str">
        <f t="shared" si="9"/>
        <v/>
      </c>
      <c r="BF29" s="19" t="str">
        <f t="shared" si="10"/>
        <v/>
      </c>
    </row>
    <row r="30" spans="1:58" ht="15" customHeight="1">
      <c r="A30" s="334">
        <v>19</v>
      </c>
      <c r="B30" s="351"/>
      <c r="C30" s="6"/>
      <c r="D30" s="5"/>
      <c r="E30" s="5"/>
      <c r="F30" s="149"/>
      <c r="G30" s="21"/>
      <c r="H30" s="20"/>
      <c r="I30" s="550"/>
      <c r="J30" s="5"/>
      <c r="K30" s="11"/>
      <c r="L30" s="8"/>
      <c r="M30" s="7"/>
      <c r="N30" s="39" t="str">
        <f t="shared" si="29"/>
        <v/>
      </c>
      <c r="O30" s="9"/>
      <c r="P30" s="7"/>
      <c r="Q30" s="39" t="str">
        <f t="shared" si="30"/>
        <v/>
      </c>
      <c r="R30" s="10"/>
      <c r="S30" s="7"/>
      <c r="T30" s="40" t="str">
        <f t="shared" si="31"/>
        <v/>
      </c>
      <c r="U30" s="15"/>
      <c r="V30" s="74"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72"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75" t="str">
        <f t="shared" si="32"/>
        <v/>
      </c>
      <c r="Y30" s="71"/>
      <c r="Z30" s="16" t="str">
        <f t="shared" si="15"/>
        <v/>
      </c>
      <c r="AA30" s="553" t="str">
        <f t="shared" si="16"/>
        <v/>
      </c>
      <c r="AB30" s="14" t="str">
        <f t="shared" si="17"/>
        <v/>
      </c>
      <c r="AC30" s="14" t="str">
        <f t="shared" si="18"/>
        <v/>
      </c>
      <c r="AD30" s="14" t="str">
        <f t="shared" si="19"/>
        <v/>
      </c>
      <c r="AE30" s="14" t="str">
        <f t="shared" si="20"/>
        <v/>
      </c>
      <c r="AF30" s="14" t="str">
        <f t="shared" si="21"/>
        <v/>
      </c>
      <c r="AG30" s="14" t="str">
        <f t="shared" si="22"/>
        <v/>
      </c>
      <c r="AH30" s="14" t="str">
        <f t="shared" si="33"/>
        <v/>
      </c>
      <c r="AI30" s="285" t="str">
        <f t="shared" si="23"/>
        <v/>
      </c>
      <c r="AJ30" s="42" t="str">
        <f t="shared" si="24"/>
        <v/>
      </c>
      <c r="AK30" s="18" t="str">
        <f t="shared" si="25"/>
        <v/>
      </c>
      <c r="AL30" s="39" t="str">
        <f t="shared" si="34"/>
        <v/>
      </c>
      <c r="AM30" s="43" t="str">
        <f t="shared" si="1"/>
        <v/>
      </c>
      <c r="AN30" s="18" t="str">
        <f t="shared" si="2"/>
        <v/>
      </c>
      <c r="AO30" s="39" t="str">
        <f t="shared" si="35"/>
        <v/>
      </c>
      <c r="AP30" s="44" t="str">
        <f t="shared" si="3"/>
        <v/>
      </c>
      <c r="AQ30" s="18" t="str">
        <f t="shared" si="4"/>
        <v/>
      </c>
      <c r="AR30" s="45" t="str">
        <f t="shared" si="36"/>
        <v/>
      </c>
      <c r="AS30" s="41" t="str">
        <f t="shared" si="5"/>
        <v/>
      </c>
      <c r="AT30" s="62"/>
      <c r="AU30" s="46" t="str">
        <f t="shared" si="6"/>
        <v/>
      </c>
      <c r="AV30" s="46" t="str">
        <f t="shared" si="7"/>
        <v/>
      </c>
      <c r="AW30" s="46" t="str">
        <f t="shared" si="37"/>
        <v/>
      </c>
      <c r="AX30" s="73"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73" t="str" cm="1">
        <f t="array" ref="AY30">IF($AA30="","",IF(IFERROR(_xlfn.IFS(TRIM(SUBSTITUTE($AS30,CHAR(160),""))="Devis 1",IFERROR(VALUE(TRIM(SUBSTITUTE(AK30,CHAR(160),""))),0),TRIM(SUBSTITUTE($AS30,CHAR(160),""))="Devis 2",IFERROR(VALUE(TRIM(SUBSTITUTE(AN30,CHAR(160),""))),0),TRIM(SUBSTITUTE($AS30,CHAR(160),""))="Devis 3",IFERROR(VALUE(TRIM(SUBSTITUTE(AQ30,CHAR(160),""))),0)),0)*IFERROR(VALUE(TRIM(SUBSTITUTE($AA30,CHAR(160),""))),0)=0,IF(AX30&lt;&gt;"",0,""),IFERROR(_xlfn.IFS(TRIM(SUBSTITUTE($AS30,CHAR(160),""))="Devis 1",IFERROR(VALUE(TRIM(SUBSTITUTE(AK30,CHAR(160),""))),0),TRIM(SUBSTITUTE($AS30,CHAR(160),""))="Devis 2",IFERROR(VALUE(TRIM(SUBSTITUTE(AN30,CHAR(160),""))),0),TRIM(SUBSTITUTE($AS30,CHAR(160),""))="Devis 3",IFERROR(VALUE(TRIM(SUBSTITUTE(AQ30,CHAR(160),""))),0)),0)*IFERROR(VALUE(TRIM(SUBSTITUTE($AA30,CHAR(160),""))),0)))</f>
        <v/>
      </c>
      <c r="AZ30" s="73"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63"/>
      <c r="BB30" s="13"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3" t="str" cm="1">
        <f t="array" ref="BC30">IF(
   OR(AZ30="",X30="",AX30="",V30="",AY30="",W30=""),
   "",
   _xlfn.IFS(
      (IFERROR(VALUE(TRIM(SUBSTITUTE(AZ30,CHAR(160),""))),0))=0,
         "Attention montant présenté entièrement écarté",
      (IFERROR(VALUE(TRIM(SUBSTITUTE(AZ30,CHAR(160),""))),0))&gt;
         (IFERROR(VALUE(TRIM(SUBSTITUTE(X30,CHAR(160),""))),0)),
         "KO : Le montant retenu TTC est supérieur au montant présenté TTC. Merci de revoir la ligne de dépense ou plafonner son montant.",
      (IFERROR(VALUE(TRIM(SUBSTITUTE(AX30,CHAR(160),""))),0))&gt;
         (IFERROR(VALUE(TRIM(SUBSTITUTE(V30,CHAR(160),""))),0)),
         "Attention : Le montant retenu HT est supérieur au montant HT présenté. Merci de revoir la ligne de dépense, plafonner son montant, ou justifier la reventilation HT / TVA.",
      (IFERROR(VALUE(TRIM(SUBSTITUTE(AY30,CHAR(160),""))),0))&gt;
         (IFERROR(VALUE(TRIM(SUBSTITUTE(W30,CHAR(160),""))),0)),
         "Attention : Le montant TVA retenu est supérieur au montant TVA présenté. Merci de revoir la ligne de dépense, plafonner son montant, ou justifier la reventilation HT / TVA.",
      (IFERROR(VALUE(TRIM(SUBSTITUTE(X30,CHAR(160),""))),0))=0,
         "",
      (IFERROR(VALUE(TRIM(SUBSTITUTE(AZ30,CHAR(160),""))),0))=
         (IFERROR(VALUE(TRIM(SUBSTITUTE(X30,CHAR(160),""))),0)),
         "OK",
      (IFERROR(VALUE(TRIM(SUBSTITUTE(AZ30,CHAR(160),""))),0))&lt;
         (IFERROR(VALUE(TRIM(SUBSTITUTE(X30,CHAR(160),""))),0)),
         "Attention : montant présenté partiellement écarté.",
      TRUE,
         ""
   )
)</f>
        <v/>
      </c>
      <c r="BD30" s="46" t="str">
        <f t="shared" si="8"/>
        <v/>
      </c>
      <c r="BE30" s="46" t="str">
        <f t="shared" si="9"/>
        <v/>
      </c>
      <c r="BF30" s="19" t="str">
        <f t="shared" si="10"/>
        <v/>
      </c>
    </row>
    <row r="31" spans="1:58" ht="15" customHeight="1">
      <c r="A31" s="334">
        <v>20</v>
      </c>
      <c r="B31" s="351"/>
      <c r="C31" s="6"/>
      <c r="D31" s="5"/>
      <c r="E31" s="5"/>
      <c r="F31" s="149"/>
      <c r="G31" s="21"/>
      <c r="H31" s="20"/>
      <c r="I31" s="550"/>
      <c r="J31" s="5"/>
      <c r="K31" s="11"/>
      <c r="L31" s="8"/>
      <c r="M31" s="7"/>
      <c r="N31" s="39" t="str">
        <f t="shared" si="29"/>
        <v/>
      </c>
      <c r="O31" s="9"/>
      <c r="P31" s="7"/>
      <c r="Q31" s="39" t="str">
        <f t="shared" si="30"/>
        <v/>
      </c>
      <c r="R31" s="10"/>
      <c r="S31" s="7"/>
      <c r="T31" s="40" t="str">
        <f t="shared" si="31"/>
        <v/>
      </c>
      <c r="U31" s="15"/>
      <c r="V31" s="74"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72"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75" t="str">
        <f t="shared" si="32"/>
        <v/>
      </c>
      <c r="Y31" s="71"/>
      <c r="Z31" s="16" t="str">
        <f t="shared" si="15"/>
        <v/>
      </c>
      <c r="AA31" s="553" t="str">
        <f t="shared" si="16"/>
        <v/>
      </c>
      <c r="AB31" s="14" t="str">
        <f t="shared" si="17"/>
        <v/>
      </c>
      <c r="AC31" s="14" t="str">
        <f t="shared" si="18"/>
        <v/>
      </c>
      <c r="AD31" s="14" t="str">
        <f t="shared" si="19"/>
        <v/>
      </c>
      <c r="AE31" s="14" t="str">
        <f t="shared" si="20"/>
        <v/>
      </c>
      <c r="AF31" s="14" t="str">
        <f t="shared" si="21"/>
        <v/>
      </c>
      <c r="AG31" s="14" t="str">
        <f t="shared" si="22"/>
        <v/>
      </c>
      <c r="AH31" s="14" t="str">
        <f t="shared" si="33"/>
        <v/>
      </c>
      <c r="AI31" s="285" t="str">
        <f t="shared" si="23"/>
        <v/>
      </c>
      <c r="AJ31" s="42" t="str">
        <f t="shared" si="24"/>
        <v/>
      </c>
      <c r="AK31" s="18" t="str">
        <f t="shared" si="25"/>
        <v/>
      </c>
      <c r="AL31" s="39" t="str">
        <f t="shared" si="34"/>
        <v/>
      </c>
      <c r="AM31" s="43" t="str">
        <f t="shared" si="1"/>
        <v/>
      </c>
      <c r="AN31" s="18" t="str">
        <f t="shared" si="2"/>
        <v/>
      </c>
      <c r="AO31" s="39" t="str">
        <f t="shared" si="35"/>
        <v/>
      </c>
      <c r="AP31" s="44" t="str">
        <f t="shared" si="3"/>
        <v/>
      </c>
      <c r="AQ31" s="18" t="str">
        <f t="shared" si="4"/>
        <v/>
      </c>
      <c r="AR31" s="45" t="str">
        <f t="shared" si="36"/>
        <v/>
      </c>
      <c r="AS31" s="41" t="str">
        <f t="shared" si="5"/>
        <v/>
      </c>
      <c r="AT31" s="62"/>
      <c r="AU31" s="46" t="str">
        <f t="shared" si="6"/>
        <v/>
      </c>
      <c r="AV31" s="46" t="str">
        <f t="shared" si="7"/>
        <v/>
      </c>
      <c r="AW31" s="46" t="str">
        <f t="shared" si="37"/>
        <v/>
      </c>
      <c r="AX31" s="73"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73" t="str" cm="1">
        <f t="array" ref="AY31">IF($AA31="","",IF(IFERROR(_xlfn.IFS(TRIM(SUBSTITUTE($AS31,CHAR(160),""))="Devis 1",IFERROR(VALUE(TRIM(SUBSTITUTE(AK31,CHAR(160),""))),0),TRIM(SUBSTITUTE($AS31,CHAR(160),""))="Devis 2",IFERROR(VALUE(TRIM(SUBSTITUTE(AN31,CHAR(160),""))),0),TRIM(SUBSTITUTE($AS31,CHAR(160),""))="Devis 3",IFERROR(VALUE(TRIM(SUBSTITUTE(AQ31,CHAR(160),""))),0)),0)*IFERROR(VALUE(TRIM(SUBSTITUTE($AA31,CHAR(160),""))),0)=0,IF(AX31&lt;&gt;"",0,""),IFERROR(_xlfn.IFS(TRIM(SUBSTITUTE($AS31,CHAR(160),""))="Devis 1",IFERROR(VALUE(TRIM(SUBSTITUTE(AK31,CHAR(160),""))),0),TRIM(SUBSTITUTE($AS31,CHAR(160),""))="Devis 2",IFERROR(VALUE(TRIM(SUBSTITUTE(AN31,CHAR(160),""))),0),TRIM(SUBSTITUTE($AS31,CHAR(160),""))="Devis 3",IFERROR(VALUE(TRIM(SUBSTITUTE(AQ31,CHAR(160),""))),0)),0)*IFERROR(VALUE(TRIM(SUBSTITUTE($AA31,CHAR(160),""))),0)))</f>
        <v/>
      </c>
      <c r="AZ31" s="73"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63"/>
      <c r="BB31" s="13"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3" t="str" cm="1">
        <f t="array" ref="BC31">IF(
   OR(AZ31="",X31="",AX31="",V31="",AY31="",W31=""),
   "",
   _xlfn.IFS(
      (IFERROR(VALUE(TRIM(SUBSTITUTE(AZ31,CHAR(160),""))),0))=0,
         "Attention montant présenté entièrement écarté",
      (IFERROR(VALUE(TRIM(SUBSTITUTE(AZ31,CHAR(160),""))),0))&gt;
         (IFERROR(VALUE(TRIM(SUBSTITUTE(X31,CHAR(160),""))),0)),
         "KO : Le montant retenu TTC est supérieur au montant présenté TTC. Merci de revoir la ligne de dépense ou plafonner son montant.",
      (IFERROR(VALUE(TRIM(SUBSTITUTE(AX31,CHAR(160),""))),0))&gt;
         (IFERROR(VALUE(TRIM(SUBSTITUTE(V31,CHAR(160),""))),0)),
         "Attention : Le montant retenu HT est supérieur au montant HT présenté. Merci de revoir la ligne de dépense, plafonner son montant, ou justifier la reventilation HT / TVA.",
      (IFERROR(VALUE(TRIM(SUBSTITUTE(AY31,CHAR(160),""))),0))&gt;
         (IFERROR(VALUE(TRIM(SUBSTITUTE(W31,CHAR(160),""))),0)),
         "Attention : Le montant TVA retenu est supérieur au montant TVA présenté. Merci de revoir la ligne de dépense, plafonner son montant, ou justifier la reventilation HT / TVA.",
      (IFERROR(VALUE(TRIM(SUBSTITUTE(X31,CHAR(160),""))),0))=0,
         "",
      (IFERROR(VALUE(TRIM(SUBSTITUTE(AZ31,CHAR(160),""))),0))=
         (IFERROR(VALUE(TRIM(SUBSTITUTE(X31,CHAR(160),""))),0)),
         "OK",
      (IFERROR(VALUE(TRIM(SUBSTITUTE(AZ31,CHAR(160),""))),0))&lt;
         (IFERROR(VALUE(TRIM(SUBSTITUTE(X31,CHAR(160),""))),0)),
         "Attention : montant présenté partiellement écarté.",
      TRUE,
         ""
   )
)</f>
        <v/>
      </c>
      <c r="BD31" s="46" t="str">
        <f t="shared" si="8"/>
        <v/>
      </c>
      <c r="BE31" s="46" t="str">
        <f t="shared" si="9"/>
        <v/>
      </c>
      <c r="BF31" s="19" t="str">
        <f t="shared" si="10"/>
        <v/>
      </c>
    </row>
    <row r="32" spans="1:58" ht="15" customHeight="1">
      <c r="A32" s="334">
        <v>21</v>
      </c>
      <c r="B32" s="351"/>
      <c r="C32" s="6"/>
      <c r="D32" s="5"/>
      <c r="E32" s="5"/>
      <c r="F32" s="149"/>
      <c r="G32" s="21"/>
      <c r="H32" s="20"/>
      <c r="I32" s="550"/>
      <c r="J32" s="5"/>
      <c r="K32" s="11"/>
      <c r="L32" s="8"/>
      <c r="M32" s="7"/>
      <c r="N32" s="39" t="str">
        <f t="shared" si="29"/>
        <v/>
      </c>
      <c r="O32" s="9"/>
      <c r="P32" s="7"/>
      <c r="Q32" s="39" t="str">
        <f t="shared" si="30"/>
        <v/>
      </c>
      <c r="R32" s="10"/>
      <c r="S32" s="7"/>
      <c r="T32" s="40" t="str">
        <f t="shared" si="31"/>
        <v/>
      </c>
      <c r="U32" s="15"/>
      <c r="V32" s="74"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72"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75" t="str">
        <f t="shared" si="32"/>
        <v/>
      </c>
      <c r="Y32" s="71"/>
      <c r="Z32" s="16" t="str">
        <f t="shared" si="15"/>
        <v/>
      </c>
      <c r="AA32" s="553" t="str">
        <f t="shared" si="16"/>
        <v/>
      </c>
      <c r="AB32" s="14" t="str">
        <f t="shared" si="17"/>
        <v/>
      </c>
      <c r="AC32" s="14" t="str">
        <f t="shared" si="18"/>
        <v/>
      </c>
      <c r="AD32" s="14" t="str">
        <f t="shared" si="19"/>
        <v/>
      </c>
      <c r="AE32" s="14" t="str">
        <f t="shared" si="20"/>
        <v/>
      </c>
      <c r="AF32" s="14" t="str">
        <f t="shared" si="21"/>
        <v/>
      </c>
      <c r="AG32" s="14" t="str">
        <f t="shared" si="22"/>
        <v/>
      </c>
      <c r="AH32" s="14" t="str">
        <f t="shared" si="33"/>
        <v/>
      </c>
      <c r="AI32" s="285" t="str">
        <f t="shared" si="23"/>
        <v/>
      </c>
      <c r="AJ32" s="42" t="str">
        <f t="shared" si="24"/>
        <v/>
      </c>
      <c r="AK32" s="18" t="str">
        <f t="shared" si="25"/>
        <v/>
      </c>
      <c r="AL32" s="39" t="str">
        <f t="shared" si="34"/>
        <v/>
      </c>
      <c r="AM32" s="43" t="str">
        <f t="shared" si="1"/>
        <v/>
      </c>
      <c r="AN32" s="18" t="str">
        <f t="shared" si="2"/>
        <v/>
      </c>
      <c r="AO32" s="39" t="str">
        <f t="shared" si="35"/>
        <v/>
      </c>
      <c r="AP32" s="44" t="str">
        <f t="shared" si="3"/>
        <v/>
      </c>
      <c r="AQ32" s="18" t="str">
        <f t="shared" si="4"/>
        <v/>
      </c>
      <c r="AR32" s="45" t="str">
        <f t="shared" si="36"/>
        <v/>
      </c>
      <c r="AS32" s="41" t="str">
        <f t="shared" si="5"/>
        <v/>
      </c>
      <c r="AT32" s="62"/>
      <c r="AU32" s="46" t="str">
        <f t="shared" si="6"/>
        <v/>
      </c>
      <c r="AV32" s="46" t="str">
        <f t="shared" si="7"/>
        <v/>
      </c>
      <c r="AW32" s="46" t="str">
        <f t="shared" si="37"/>
        <v/>
      </c>
      <c r="AX32" s="73"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73" t="str" cm="1">
        <f t="array" ref="AY32">IF($AA32="","",IF(IFERROR(_xlfn.IFS(TRIM(SUBSTITUTE($AS32,CHAR(160),""))="Devis 1",IFERROR(VALUE(TRIM(SUBSTITUTE(AK32,CHAR(160),""))),0),TRIM(SUBSTITUTE($AS32,CHAR(160),""))="Devis 2",IFERROR(VALUE(TRIM(SUBSTITUTE(AN32,CHAR(160),""))),0),TRIM(SUBSTITUTE($AS32,CHAR(160),""))="Devis 3",IFERROR(VALUE(TRIM(SUBSTITUTE(AQ32,CHAR(160),""))),0)),0)*IFERROR(VALUE(TRIM(SUBSTITUTE($AA32,CHAR(160),""))),0)=0,IF(AX32&lt;&gt;"",0,""),IFERROR(_xlfn.IFS(TRIM(SUBSTITUTE($AS32,CHAR(160),""))="Devis 1",IFERROR(VALUE(TRIM(SUBSTITUTE(AK32,CHAR(160),""))),0),TRIM(SUBSTITUTE($AS32,CHAR(160),""))="Devis 2",IFERROR(VALUE(TRIM(SUBSTITUTE(AN32,CHAR(160),""))),0),TRIM(SUBSTITUTE($AS32,CHAR(160),""))="Devis 3",IFERROR(VALUE(TRIM(SUBSTITUTE(AQ32,CHAR(160),""))),0)),0)*IFERROR(VALUE(TRIM(SUBSTITUTE($AA32,CHAR(160),""))),0)))</f>
        <v/>
      </c>
      <c r="AZ32" s="73"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63"/>
      <c r="BB32" s="13"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3" t="str" cm="1">
        <f t="array" ref="BC32">IF(
   OR(AZ32="",X32="",AX32="",V32="",AY32="",W32=""),
   "",
   _xlfn.IFS(
      (IFERROR(VALUE(TRIM(SUBSTITUTE(AZ32,CHAR(160),""))),0))=0,
         "Attention montant présenté entièrement écarté",
      (IFERROR(VALUE(TRIM(SUBSTITUTE(AZ32,CHAR(160),""))),0))&gt;
         (IFERROR(VALUE(TRIM(SUBSTITUTE(X32,CHAR(160),""))),0)),
         "KO : Le montant retenu TTC est supérieur au montant présenté TTC. Merci de revoir la ligne de dépense ou plafonner son montant.",
      (IFERROR(VALUE(TRIM(SUBSTITUTE(AX32,CHAR(160),""))),0))&gt;
         (IFERROR(VALUE(TRIM(SUBSTITUTE(V32,CHAR(160),""))),0)),
         "Attention : Le montant retenu HT est supérieur au montant HT présenté. Merci de revoir la ligne de dépense, plafonner son montant, ou justifier la reventilation HT / TVA.",
      (IFERROR(VALUE(TRIM(SUBSTITUTE(AY32,CHAR(160),""))),0))&gt;
         (IFERROR(VALUE(TRIM(SUBSTITUTE(W32,CHAR(160),""))),0)),
         "Attention : Le montant TVA retenu est supérieur au montant TVA présenté. Merci de revoir la ligne de dépense, plafonner son montant, ou justifier la reventilation HT / TVA.",
      (IFERROR(VALUE(TRIM(SUBSTITUTE(X32,CHAR(160),""))),0))=0,
         "",
      (IFERROR(VALUE(TRIM(SUBSTITUTE(AZ32,CHAR(160),""))),0))=
         (IFERROR(VALUE(TRIM(SUBSTITUTE(X32,CHAR(160),""))),0)),
         "OK",
      (IFERROR(VALUE(TRIM(SUBSTITUTE(AZ32,CHAR(160),""))),0))&lt;
         (IFERROR(VALUE(TRIM(SUBSTITUTE(X32,CHAR(160),""))),0)),
         "Attention : montant présenté partiellement écarté.",
      TRUE,
         ""
   )
)</f>
        <v/>
      </c>
      <c r="BD32" s="46" t="str">
        <f t="shared" si="8"/>
        <v/>
      </c>
      <c r="BE32" s="46" t="str">
        <f t="shared" si="9"/>
        <v/>
      </c>
      <c r="BF32" s="19" t="str">
        <f t="shared" si="10"/>
        <v/>
      </c>
    </row>
    <row r="33" spans="1:58" ht="15" customHeight="1">
      <c r="A33" s="334">
        <v>22</v>
      </c>
      <c r="B33" s="351"/>
      <c r="C33" s="6"/>
      <c r="D33" s="5"/>
      <c r="E33" s="5"/>
      <c r="F33" s="149"/>
      <c r="G33" s="21"/>
      <c r="H33" s="20"/>
      <c r="I33" s="550"/>
      <c r="J33" s="5"/>
      <c r="K33" s="11"/>
      <c r="L33" s="8"/>
      <c r="M33" s="7"/>
      <c r="N33" s="39" t="str">
        <f t="shared" si="29"/>
        <v/>
      </c>
      <c r="O33" s="9"/>
      <c r="P33" s="7"/>
      <c r="Q33" s="39" t="str">
        <f t="shared" si="30"/>
        <v/>
      </c>
      <c r="R33" s="10"/>
      <c r="S33" s="7"/>
      <c r="T33" s="40" t="str">
        <f t="shared" si="31"/>
        <v/>
      </c>
      <c r="U33" s="15"/>
      <c r="V33" s="74"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72"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75" t="str">
        <f t="shared" si="32"/>
        <v/>
      </c>
      <c r="Y33" s="71"/>
      <c r="Z33" s="16" t="str">
        <f t="shared" si="15"/>
        <v/>
      </c>
      <c r="AA33" s="553" t="str">
        <f t="shared" si="16"/>
        <v/>
      </c>
      <c r="AB33" s="14" t="str">
        <f t="shared" si="17"/>
        <v/>
      </c>
      <c r="AC33" s="14" t="str">
        <f t="shared" si="18"/>
        <v/>
      </c>
      <c r="AD33" s="14" t="str">
        <f t="shared" si="19"/>
        <v/>
      </c>
      <c r="AE33" s="14" t="str">
        <f t="shared" si="20"/>
        <v/>
      </c>
      <c r="AF33" s="14" t="str">
        <f t="shared" si="21"/>
        <v/>
      </c>
      <c r="AG33" s="14" t="str">
        <f t="shared" si="22"/>
        <v/>
      </c>
      <c r="AH33" s="14" t="str">
        <f t="shared" si="33"/>
        <v/>
      </c>
      <c r="AI33" s="285" t="str">
        <f t="shared" si="23"/>
        <v/>
      </c>
      <c r="AJ33" s="42" t="str">
        <f t="shared" si="24"/>
        <v/>
      </c>
      <c r="AK33" s="18" t="str">
        <f t="shared" si="25"/>
        <v/>
      </c>
      <c r="AL33" s="39" t="str">
        <f t="shared" si="34"/>
        <v/>
      </c>
      <c r="AM33" s="43" t="str">
        <f t="shared" si="1"/>
        <v/>
      </c>
      <c r="AN33" s="18" t="str">
        <f t="shared" si="2"/>
        <v/>
      </c>
      <c r="AO33" s="39" t="str">
        <f t="shared" si="35"/>
        <v/>
      </c>
      <c r="AP33" s="44" t="str">
        <f t="shared" si="3"/>
        <v/>
      </c>
      <c r="AQ33" s="18" t="str">
        <f t="shared" si="4"/>
        <v/>
      </c>
      <c r="AR33" s="45" t="str">
        <f t="shared" si="36"/>
        <v/>
      </c>
      <c r="AS33" s="41" t="str">
        <f t="shared" si="5"/>
        <v/>
      </c>
      <c r="AT33" s="62"/>
      <c r="AU33" s="46" t="str">
        <f t="shared" si="6"/>
        <v/>
      </c>
      <c r="AV33" s="46" t="str">
        <f t="shared" si="7"/>
        <v/>
      </c>
      <c r="AW33" s="46" t="str">
        <f t="shared" si="37"/>
        <v/>
      </c>
      <c r="AX33" s="73"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73" t="str" cm="1">
        <f t="array" ref="AY33">IF($AA33="","",IF(IFERROR(_xlfn.IFS(TRIM(SUBSTITUTE($AS33,CHAR(160),""))="Devis 1",IFERROR(VALUE(TRIM(SUBSTITUTE(AK33,CHAR(160),""))),0),TRIM(SUBSTITUTE($AS33,CHAR(160),""))="Devis 2",IFERROR(VALUE(TRIM(SUBSTITUTE(AN33,CHAR(160),""))),0),TRIM(SUBSTITUTE($AS33,CHAR(160),""))="Devis 3",IFERROR(VALUE(TRIM(SUBSTITUTE(AQ33,CHAR(160),""))),0)),0)*IFERROR(VALUE(TRIM(SUBSTITUTE($AA33,CHAR(160),""))),0)=0,IF(AX33&lt;&gt;"",0,""),IFERROR(_xlfn.IFS(TRIM(SUBSTITUTE($AS33,CHAR(160),""))="Devis 1",IFERROR(VALUE(TRIM(SUBSTITUTE(AK33,CHAR(160),""))),0),TRIM(SUBSTITUTE($AS33,CHAR(160),""))="Devis 2",IFERROR(VALUE(TRIM(SUBSTITUTE(AN33,CHAR(160),""))),0),TRIM(SUBSTITUTE($AS33,CHAR(160),""))="Devis 3",IFERROR(VALUE(TRIM(SUBSTITUTE(AQ33,CHAR(160),""))),0)),0)*IFERROR(VALUE(TRIM(SUBSTITUTE($AA33,CHAR(160),""))),0)))</f>
        <v/>
      </c>
      <c r="AZ33" s="73"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63"/>
      <c r="BB33" s="13"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3" t="str" cm="1">
        <f t="array" ref="BC33">IF(
   OR(AZ33="",X33="",AX33="",V33="",AY33="",W33=""),
   "",
   _xlfn.IFS(
      (IFERROR(VALUE(TRIM(SUBSTITUTE(AZ33,CHAR(160),""))),0))=0,
         "Attention montant présenté entièrement écarté",
      (IFERROR(VALUE(TRIM(SUBSTITUTE(AZ33,CHAR(160),""))),0))&gt;
         (IFERROR(VALUE(TRIM(SUBSTITUTE(X33,CHAR(160),""))),0)),
         "KO : Le montant retenu TTC est supérieur au montant présenté TTC. Merci de revoir la ligne de dépense ou plafonner son montant.",
      (IFERROR(VALUE(TRIM(SUBSTITUTE(AX33,CHAR(160),""))),0))&gt;
         (IFERROR(VALUE(TRIM(SUBSTITUTE(V33,CHAR(160),""))),0)),
         "Attention : Le montant retenu HT est supérieur au montant HT présenté. Merci de revoir la ligne de dépense, plafonner son montant, ou justifier la reventilation HT / TVA.",
      (IFERROR(VALUE(TRIM(SUBSTITUTE(AY33,CHAR(160),""))),0))&gt;
         (IFERROR(VALUE(TRIM(SUBSTITUTE(W33,CHAR(160),""))),0)),
         "Attention : Le montant TVA retenu est supérieur au montant TVA présenté. Merci de revoir la ligne de dépense, plafonner son montant, ou justifier la reventilation HT / TVA.",
      (IFERROR(VALUE(TRIM(SUBSTITUTE(X33,CHAR(160),""))),0))=0,
         "",
      (IFERROR(VALUE(TRIM(SUBSTITUTE(AZ33,CHAR(160),""))),0))=
         (IFERROR(VALUE(TRIM(SUBSTITUTE(X33,CHAR(160),""))),0)),
         "OK",
      (IFERROR(VALUE(TRIM(SUBSTITUTE(AZ33,CHAR(160),""))),0))&lt;
         (IFERROR(VALUE(TRIM(SUBSTITUTE(X33,CHAR(160),""))),0)),
         "Attention : montant présenté partiellement écarté.",
      TRUE,
         ""
   )
)</f>
        <v/>
      </c>
      <c r="BD33" s="46" t="str">
        <f t="shared" si="8"/>
        <v/>
      </c>
      <c r="BE33" s="46" t="str">
        <f t="shared" si="9"/>
        <v/>
      </c>
      <c r="BF33" s="19" t="str">
        <f t="shared" si="10"/>
        <v/>
      </c>
    </row>
    <row r="34" spans="1:58" ht="15" customHeight="1">
      <c r="A34" s="334">
        <v>23</v>
      </c>
      <c r="B34" s="351"/>
      <c r="C34" s="6"/>
      <c r="D34" s="5"/>
      <c r="E34" s="5"/>
      <c r="F34" s="149"/>
      <c r="G34" s="21"/>
      <c r="H34" s="20"/>
      <c r="I34" s="550"/>
      <c r="J34" s="5"/>
      <c r="K34" s="11"/>
      <c r="L34" s="8"/>
      <c r="M34" s="7"/>
      <c r="N34" s="39" t="str">
        <f t="shared" si="29"/>
        <v/>
      </c>
      <c r="O34" s="9"/>
      <c r="P34" s="7"/>
      <c r="Q34" s="39" t="str">
        <f t="shared" si="30"/>
        <v/>
      </c>
      <c r="R34" s="10"/>
      <c r="S34" s="7"/>
      <c r="T34" s="40" t="str">
        <f t="shared" si="31"/>
        <v/>
      </c>
      <c r="U34" s="15"/>
      <c r="V34" s="74"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72"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75" t="str">
        <f t="shared" si="32"/>
        <v/>
      </c>
      <c r="Y34" s="71"/>
      <c r="Z34" s="16" t="str">
        <f t="shared" si="15"/>
        <v/>
      </c>
      <c r="AA34" s="553" t="str">
        <f t="shared" si="16"/>
        <v/>
      </c>
      <c r="AB34" s="14" t="str">
        <f t="shared" si="17"/>
        <v/>
      </c>
      <c r="AC34" s="14" t="str">
        <f t="shared" si="18"/>
        <v/>
      </c>
      <c r="AD34" s="14" t="str">
        <f t="shared" si="19"/>
        <v/>
      </c>
      <c r="AE34" s="14" t="str">
        <f t="shared" si="20"/>
        <v/>
      </c>
      <c r="AF34" s="14" t="str">
        <f t="shared" si="21"/>
        <v/>
      </c>
      <c r="AG34" s="14" t="str">
        <f t="shared" si="22"/>
        <v/>
      </c>
      <c r="AH34" s="14" t="str">
        <f t="shared" si="33"/>
        <v/>
      </c>
      <c r="AI34" s="285" t="str">
        <f t="shared" si="23"/>
        <v/>
      </c>
      <c r="AJ34" s="42" t="str">
        <f t="shared" si="24"/>
        <v/>
      </c>
      <c r="AK34" s="18" t="str">
        <f t="shared" si="25"/>
        <v/>
      </c>
      <c r="AL34" s="39" t="str">
        <f t="shared" si="34"/>
        <v/>
      </c>
      <c r="AM34" s="43" t="str">
        <f t="shared" si="1"/>
        <v/>
      </c>
      <c r="AN34" s="18" t="str">
        <f t="shared" si="2"/>
        <v/>
      </c>
      <c r="AO34" s="39" t="str">
        <f t="shared" si="35"/>
        <v/>
      </c>
      <c r="AP34" s="44" t="str">
        <f t="shared" si="3"/>
        <v/>
      </c>
      <c r="AQ34" s="18" t="str">
        <f t="shared" si="4"/>
        <v/>
      </c>
      <c r="AR34" s="45" t="str">
        <f t="shared" si="36"/>
        <v/>
      </c>
      <c r="AS34" s="41" t="str">
        <f t="shared" si="5"/>
        <v/>
      </c>
      <c r="AT34" s="62"/>
      <c r="AU34" s="46" t="str">
        <f t="shared" si="6"/>
        <v/>
      </c>
      <c r="AV34" s="46" t="str">
        <f t="shared" si="7"/>
        <v/>
      </c>
      <c r="AW34" s="46" t="str">
        <f t="shared" si="37"/>
        <v/>
      </c>
      <c r="AX34" s="73"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73" t="str" cm="1">
        <f t="array" ref="AY34">IF($AA34="","",IF(IFERROR(_xlfn.IFS(TRIM(SUBSTITUTE($AS34,CHAR(160),""))="Devis 1",IFERROR(VALUE(TRIM(SUBSTITUTE(AK34,CHAR(160),""))),0),TRIM(SUBSTITUTE($AS34,CHAR(160),""))="Devis 2",IFERROR(VALUE(TRIM(SUBSTITUTE(AN34,CHAR(160),""))),0),TRIM(SUBSTITUTE($AS34,CHAR(160),""))="Devis 3",IFERROR(VALUE(TRIM(SUBSTITUTE(AQ34,CHAR(160),""))),0)),0)*IFERROR(VALUE(TRIM(SUBSTITUTE($AA34,CHAR(160),""))),0)=0,IF(AX34&lt;&gt;"",0,""),IFERROR(_xlfn.IFS(TRIM(SUBSTITUTE($AS34,CHAR(160),""))="Devis 1",IFERROR(VALUE(TRIM(SUBSTITUTE(AK34,CHAR(160),""))),0),TRIM(SUBSTITUTE($AS34,CHAR(160),""))="Devis 2",IFERROR(VALUE(TRIM(SUBSTITUTE(AN34,CHAR(160),""))),0),TRIM(SUBSTITUTE($AS34,CHAR(160),""))="Devis 3",IFERROR(VALUE(TRIM(SUBSTITUTE(AQ34,CHAR(160),""))),0)),0)*IFERROR(VALUE(TRIM(SUBSTITUTE($AA34,CHAR(160),""))),0)))</f>
        <v/>
      </c>
      <c r="AZ34" s="73"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63"/>
      <c r="BB34" s="13"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3" t="str" cm="1">
        <f t="array" ref="BC34">IF(
   OR(AZ34="",X34="",AX34="",V34="",AY34="",W34=""),
   "",
   _xlfn.IFS(
      (IFERROR(VALUE(TRIM(SUBSTITUTE(AZ34,CHAR(160),""))),0))=0,
         "Attention montant présenté entièrement écarté",
      (IFERROR(VALUE(TRIM(SUBSTITUTE(AZ34,CHAR(160),""))),0))&gt;
         (IFERROR(VALUE(TRIM(SUBSTITUTE(X34,CHAR(160),""))),0)),
         "KO : Le montant retenu TTC est supérieur au montant présenté TTC. Merci de revoir la ligne de dépense ou plafonner son montant.",
      (IFERROR(VALUE(TRIM(SUBSTITUTE(AX34,CHAR(160),""))),0))&gt;
         (IFERROR(VALUE(TRIM(SUBSTITUTE(V34,CHAR(160),""))),0)),
         "Attention : Le montant retenu HT est supérieur au montant HT présenté. Merci de revoir la ligne de dépense, plafonner son montant, ou justifier la reventilation HT / TVA.",
      (IFERROR(VALUE(TRIM(SUBSTITUTE(AY34,CHAR(160),""))),0))&gt;
         (IFERROR(VALUE(TRIM(SUBSTITUTE(W34,CHAR(160),""))),0)),
         "Attention : Le montant TVA retenu est supérieur au montant TVA présenté. Merci de revoir la ligne de dépense, plafonner son montant, ou justifier la reventilation HT / TVA.",
      (IFERROR(VALUE(TRIM(SUBSTITUTE(X34,CHAR(160),""))),0))=0,
         "",
      (IFERROR(VALUE(TRIM(SUBSTITUTE(AZ34,CHAR(160),""))),0))=
         (IFERROR(VALUE(TRIM(SUBSTITUTE(X34,CHAR(160),""))),0)),
         "OK",
      (IFERROR(VALUE(TRIM(SUBSTITUTE(AZ34,CHAR(160),""))),0))&lt;
         (IFERROR(VALUE(TRIM(SUBSTITUTE(X34,CHAR(160),""))),0)),
         "Attention : montant présenté partiellement écarté.",
      TRUE,
         ""
   )
)</f>
        <v/>
      </c>
      <c r="BD34" s="46" t="str">
        <f t="shared" si="8"/>
        <v/>
      </c>
      <c r="BE34" s="46" t="str">
        <f t="shared" si="9"/>
        <v/>
      </c>
      <c r="BF34" s="19" t="str">
        <f t="shared" si="10"/>
        <v/>
      </c>
    </row>
    <row r="35" spans="1:58" ht="15" customHeight="1">
      <c r="A35" s="334">
        <v>24</v>
      </c>
      <c r="B35" s="351"/>
      <c r="C35" s="6"/>
      <c r="D35" s="5"/>
      <c r="E35" s="5"/>
      <c r="F35" s="149"/>
      <c r="G35" s="21"/>
      <c r="H35" s="20"/>
      <c r="I35" s="550"/>
      <c r="J35" s="5"/>
      <c r="K35" s="11"/>
      <c r="L35" s="8"/>
      <c r="M35" s="7"/>
      <c r="N35" s="39" t="str">
        <f t="shared" si="29"/>
        <v/>
      </c>
      <c r="O35" s="9"/>
      <c r="P35" s="7"/>
      <c r="Q35" s="39" t="str">
        <f t="shared" si="30"/>
        <v/>
      </c>
      <c r="R35" s="10"/>
      <c r="S35" s="7"/>
      <c r="T35" s="40" t="str">
        <f t="shared" si="31"/>
        <v/>
      </c>
      <c r="U35" s="15"/>
      <c r="V35" s="74"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72"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75" t="str">
        <f t="shared" si="32"/>
        <v/>
      </c>
      <c r="Y35" s="71"/>
      <c r="Z35" s="16" t="str">
        <f t="shared" si="15"/>
        <v/>
      </c>
      <c r="AA35" s="553" t="str">
        <f t="shared" si="16"/>
        <v/>
      </c>
      <c r="AB35" s="14" t="str">
        <f t="shared" si="17"/>
        <v/>
      </c>
      <c r="AC35" s="14" t="str">
        <f t="shared" si="18"/>
        <v/>
      </c>
      <c r="AD35" s="14" t="str">
        <f t="shared" si="19"/>
        <v/>
      </c>
      <c r="AE35" s="14" t="str">
        <f t="shared" si="20"/>
        <v/>
      </c>
      <c r="AF35" s="14" t="str">
        <f t="shared" si="21"/>
        <v/>
      </c>
      <c r="AG35" s="14" t="str">
        <f t="shared" si="22"/>
        <v/>
      </c>
      <c r="AH35" s="14" t="str">
        <f t="shared" si="33"/>
        <v/>
      </c>
      <c r="AI35" s="285" t="str">
        <f t="shared" si="23"/>
        <v/>
      </c>
      <c r="AJ35" s="42" t="str">
        <f t="shared" si="24"/>
        <v/>
      </c>
      <c r="AK35" s="18" t="str">
        <f t="shared" si="25"/>
        <v/>
      </c>
      <c r="AL35" s="39" t="str">
        <f t="shared" si="34"/>
        <v/>
      </c>
      <c r="AM35" s="43" t="str">
        <f t="shared" si="1"/>
        <v/>
      </c>
      <c r="AN35" s="18" t="str">
        <f t="shared" si="2"/>
        <v/>
      </c>
      <c r="AO35" s="39" t="str">
        <f t="shared" si="35"/>
        <v/>
      </c>
      <c r="AP35" s="44" t="str">
        <f t="shared" si="3"/>
        <v/>
      </c>
      <c r="AQ35" s="18" t="str">
        <f t="shared" si="4"/>
        <v/>
      </c>
      <c r="AR35" s="45" t="str">
        <f t="shared" si="36"/>
        <v/>
      </c>
      <c r="AS35" s="41" t="str">
        <f t="shared" si="5"/>
        <v/>
      </c>
      <c r="AT35" s="62"/>
      <c r="AU35" s="46" t="str">
        <f t="shared" si="6"/>
        <v/>
      </c>
      <c r="AV35" s="46" t="str">
        <f t="shared" si="7"/>
        <v/>
      </c>
      <c r="AW35" s="46" t="str">
        <f t="shared" si="37"/>
        <v/>
      </c>
      <c r="AX35" s="73"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73" t="str" cm="1">
        <f t="array" ref="AY35">IF($AA35="","",IF(IFERROR(_xlfn.IFS(TRIM(SUBSTITUTE($AS35,CHAR(160),""))="Devis 1",IFERROR(VALUE(TRIM(SUBSTITUTE(AK35,CHAR(160),""))),0),TRIM(SUBSTITUTE($AS35,CHAR(160),""))="Devis 2",IFERROR(VALUE(TRIM(SUBSTITUTE(AN35,CHAR(160),""))),0),TRIM(SUBSTITUTE($AS35,CHAR(160),""))="Devis 3",IFERROR(VALUE(TRIM(SUBSTITUTE(AQ35,CHAR(160),""))),0)),0)*IFERROR(VALUE(TRIM(SUBSTITUTE($AA35,CHAR(160),""))),0)=0,IF(AX35&lt;&gt;"",0,""),IFERROR(_xlfn.IFS(TRIM(SUBSTITUTE($AS35,CHAR(160),""))="Devis 1",IFERROR(VALUE(TRIM(SUBSTITUTE(AK35,CHAR(160),""))),0),TRIM(SUBSTITUTE($AS35,CHAR(160),""))="Devis 2",IFERROR(VALUE(TRIM(SUBSTITUTE(AN35,CHAR(160),""))),0),TRIM(SUBSTITUTE($AS35,CHAR(160),""))="Devis 3",IFERROR(VALUE(TRIM(SUBSTITUTE(AQ35,CHAR(160),""))),0)),0)*IFERROR(VALUE(TRIM(SUBSTITUTE($AA35,CHAR(160),""))),0)))</f>
        <v/>
      </c>
      <c r="AZ35" s="73"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63"/>
      <c r="BB35" s="13"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3" t="str" cm="1">
        <f t="array" ref="BC35">IF(
   OR(AZ35="",X35="",AX35="",V35="",AY35="",W35=""),
   "",
   _xlfn.IFS(
      (IFERROR(VALUE(TRIM(SUBSTITUTE(AZ35,CHAR(160),""))),0))=0,
         "Attention montant présenté entièrement écarté",
      (IFERROR(VALUE(TRIM(SUBSTITUTE(AZ35,CHAR(160),""))),0))&gt;
         (IFERROR(VALUE(TRIM(SUBSTITUTE(X35,CHAR(160),""))),0)),
         "KO : Le montant retenu TTC est supérieur au montant présenté TTC. Merci de revoir la ligne de dépense ou plafonner son montant.",
      (IFERROR(VALUE(TRIM(SUBSTITUTE(AX35,CHAR(160),""))),0))&gt;
         (IFERROR(VALUE(TRIM(SUBSTITUTE(V35,CHAR(160),""))),0)),
         "Attention : Le montant retenu HT est supérieur au montant HT présenté. Merci de revoir la ligne de dépense, plafonner son montant, ou justifier la reventilation HT / TVA.",
      (IFERROR(VALUE(TRIM(SUBSTITUTE(AY35,CHAR(160),""))),0))&gt;
         (IFERROR(VALUE(TRIM(SUBSTITUTE(W35,CHAR(160),""))),0)),
         "Attention : Le montant TVA retenu est supérieur au montant TVA présenté. Merci de revoir la ligne de dépense, plafonner son montant, ou justifier la reventilation HT / TVA.",
      (IFERROR(VALUE(TRIM(SUBSTITUTE(X35,CHAR(160),""))),0))=0,
         "",
      (IFERROR(VALUE(TRIM(SUBSTITUTE(AZ35,CHAR(160),""))),0))=
         (IFERROR(VALUE(TRIM(SUBSTITUTE(X35,CHAR(160),""))),0)),
         "OK",
      (IFERROR(VALUE(TRIM(SUBSTITUTE(AZ35,CHAR(160),""))),0))&lt;
         (IFERROR(VALUE(TRIM(SUBSTITUTE(X35,CHAR(160),""))),0)),
         "Attention : montant présenté partiellement écarté.",
      TRUE,
         ""
   )
)</f>
        <v/>
      </c>
      <c r="BD35" s="46" t="str">
        <f t="shared" si="8"/>
        <v/>
      </c>
      <c r="BE35" s="46" t="str">
        <f t="shared" si="9"/>
        <v/>
      </c>
      <c r="BF35" s="19" t="str">
        <f t="shared" si="10"/>
        <v/>
      </c>
    </row>
    <row r="36" spans="1:58" ht="15" customHeight="1">
      <c r="A36" s="334">
        <v>25</v>
      </c>
      <c r="B36" s="351"/>
      <c r="C36" s="6"/>
      <c r="D36" s="5"/>
      <c r="E36" s="5"/>
      <c r="F36" s="149"/>
      <c r="G36" s="21"/>
      <c r="H36" s="20"/>
      <c r="I36" s="550"/>
      <c r="J36" s="5"/>
      <c r="K36" s="11"/>
      <c r="L36" s="8"/>
      <c r="M36" s="7"/>
      <c r="N36" s="39" t="str">
        <f t="shared" si="29"/>
        <v/>
      </c>
      <c r="O36" s="9"/>
      <c r="P36" s="7"/>
      <c r="Q36" s="39" t="str">
        <f t="shared" si="30"/>
        <v/>
      </c>
      <c r="R36" s="10"/>
      <c r="S36" s="7"/>
      <c r="T36" s="40" t="str">
        <f t="shared" si="31"/>
        <v/>
      </c>
      <c r="U36" s="15"/>
      <c r="V36" s="74"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72"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75" t="str">
        <f t="shared" si="32"/>
        <v/>
      </c>
      <c r="Y36" s="71"/>
      <c r="Z36" s="16" t="str">
        <f t="shared" si="15"/>
        <v/>
      </c>
      <c r="AA36" s="553" t="str">
        <f t="shared" si="16"/>
        <v/>
      </c>
      <c r="AB36" s="14" t="str">
        <f t="shared" si="17"/>
        <v/>
      </c>
      <c r="AC36" s="14" t="str">
        <f t="shared" si="18"/>
        <v/>
      </c>
      <c r="AD36" s="14" t="str">
        <f t="shared" si="19"/>
        <v/>
      </c>
      <c r="AE36" s="14" t="str">
        <f t="shared" si="20"/>
        <v/>
      </c>
      <c r="AF36" s="14" t="str">
        <f t="shared" si="21"/>
        <v/>
      </c>
      <c r="AG36" s="14" t="str">
        <f t="shared" si="22"/>
        <v/>
      </c>
      <c r="AH36" s="14" t="str">
        <f t="shared" si="33"/>
        <v/>
      </c>
      <c r="AI36" s="285" t="str">
        <f t="shared" si="23"/>
        <v/>
      </c>
      <c r="AJ36" s="42" t="str">
        <f t="shared" si="24"/>
        <v/>
      </c>
      <c r="AK36" s="18" t="str">
        <f t="shared" si="25"/>
        <v/>
      </c>
      <c r="AL36" s="39" t="str">
        <f t="shared" si="34"/>
        <v/>
      </c>
      <c r="AM36" s="43" t="str">
        <f t="shared" si="1"/>
        <v/>
      </c>
      <c r="AN36" s="18" t="str">
        <f t="shared" si="2"/>
        <v/>
      </c>
      <c r="AO36" s="39" t="str">
        <f t="shared" si="35"/>
        <v/>
      </c>
      <c r="AP36" s="44" t="str">
        <f t="shared" si="3"/>
        <v/>
      </c>
      <c r="AQ36" s="18" t="str">
        <f t="shared" si="4"/>
        <v/>
      </c>
      <c r="AR36" s="45" t="str">
        <f t="shared" si="36"/>
        <v/>
      </c>
      <c r="AS36" s="41" t="str">
        <f t="shared" si="5"/>
        <v/>
      </c>
      <c r="AT36" s="62"/>
      <c r="AU36" s="46" t="str">
        <f t="shared" si="6"/>
        <v/>
      </c>
      <c r="AV36" s="46" t="str">
        <f t="shared" si="7"/>
        <v/>
      </c>
      <c r="AW36" s="46" t="str">
        <f t="shared" si="37"/>
        <v/>
      </c>
      <c r="AX36" s="73"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73" t="str" cm="1">
        <f t="array" ref="AY36">IF($AA36="","",IF(IFERROR(_xlfn.IFS(TRIM(SUBSTITUTE($AS36,CHAR(160),""))="Devis 1",IFERROR(VALUE(TRIM(SUBSTITUTE(AK36,CHAR(160),""))),0),TRIM(SUBSTITUTE($AS36,CHAR(160),""))="Devis 2",IFERROR(VALUE(TRIM(SUBSTITUTE(AN36,CHAR(160),""))),0),TRIM(SUBSTITUTE($AS36,CHAR(160),""))="Devis 3",IFERROR(VALUE(TRIM(SUBSTITUTE(AQ36,CHAR(160),""))),0)),0)*IFERROR(VALUE(TRIM(SUBSTITUTE($AA36,CHAR(160),""))),0)=0,IF(AX36&lt;&gt;"",0,""),IFERROR(_xlfn.IFS(TRIM(SUBSTITUTE($AS36,CHAR(160),""))="Devis 1",IFERROR(VALUE(TRIM(SUBSTITUTE(AK36,CHAR(160),""))),0),TRIM(SUBSTITUTE($AS36,CHAR(160),""))="Devis 2",IFERROR(VALUE(TRIM(SUBSTITUTE(AN36,CHAR(160),""))),0),TRIM(SUBSTITUTE($AS36,CHAR(160),""))="Devis 3",IFERROR(VALUE(TRIM(SUBSTITUTE(AQ36,CHAR(160),""))),0)),0)*IFERROR(VALUE(TRIM(SUBSTITUTE($AA36,CHAR(160),""))),0)))</f>
        <v/>
      </c>
      <c r="AZ36" s="73"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63"/>
      <c r="BB36" s="13"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3" t="str" cm="1">
        <f t="array" ref="BC36">IF(
   OR(AZ36="",X36="",AX36="",V36="",AY36="",W36=""),
   "",
   _xlfn.IFS(
      (IFERROR(VALUE(TRIM(SUBSTITUTE(AZ36,CHAR(160),""))),0))=0,
         "Attention montant présenté entièrement écarté",
      (IFERROR(VALUE(TRIM(SUBSTITUTE(AZ36,CHAR(160),""))),0))&gt;
         (IFERROR(VALUE(TRIM(SUBSTITUTE(X36,CHAR(160),""))),0)),
         "KO : Le montant retenu TTC est supérieur au montant présenté TTC. Merci de revoir la ligne de dépense ou plafonner son montant.",
      (IFERROR(VALUE(TRIM(SUBSTITUTE(AX36,CHAR(160),""))),0))&gt;
         (IFERROR(VALUE(TRIM(SUBSTITUTE(V36,CHAR(160),""))),0)),
         "Attention : Le montant retenu HT est supérieur au montant HT présenté. Merci de revoir la ligne de dépense, plafonner son montant, ou justifier la reventilation HT / TVA.",
      (IFERROR(VALUE(TRIM(SUBSTITUTE(AY36,CHAR(160),""))),0))&gt;
         (IFERROR(VALUE(TRIM(SUBSTITUTE(W36,CHAR(160),""))),0)),
         "Attention : Le montant TVA retenu est supérieur au montant TVA présenté. Merci de revoir la ligne de dépense, plafonner son montant, ou justifier la reventilation HT / TVA.",
      (IFERROR(VALUE(TRIM(SUBSTITUTE(X36,CHAR(160),""))),0))=0,
         "",
      (IFERROR(VALUE(TRIM(SUBSTITUTE(AZ36,CHAR(160),""))),0))=
         (IFERROR(VALUE(TRIM(SUBSTITUTE(X36,CHAR(160),""))),0)),
         "OK",
      (IFERROR(VALUE(TRIM(SUBSTITUTE(AZ36,CHAR(160),""))),0))&lt;
         (IFERROR(VALUE(TRIM(SUBSTITUTE(X36,CHAR(160),""))),0)),
         "Attention : montant présenté partiellement écarté.",
      TRUE,
         ""
   )
)</f>
        <v/>
      </c>
      <c r="BD36" s="46" t="str">
        <f t="shared" si="8"/>
        <v/>
      </c>
      <c r="BE36" s="46" t="str">
        <f t="shared" si="9"/>
        <v/>
      </c>
      <c r="BF36" s="19" t="str">
        <f t="shared" si="10"/>
        <v/>
      </c>
    </row>
    <row r="37" spans="1:58" ht="15" customHeight="1">
      <c r="A37" s="334">
        <v>26</v>
      </c>
      <c r="B37" s="351"/>
      <c r="C37" s="6"/>
      <c r="D37" s="5"/>
      <c r="E37" s="5"/>
      <c r="F37" s="149"/>
      <c r="G37" s="21"/>
      <c r="H37" s="20"/>
      <c r="I37" s="550"/>
      <c r="J37" s="5"/>
      <c r="K37" s="11"/>
      <c r="L37" s="8"/>
      <c r="M37" s="7"/>
      <c r="N37" s="39" t="str">
        <f t="shared" si="29"/>
        <v/>
      </c>
      <c r="O37" s="9"/>
      <c r="P37" s="7"/>
      <c r="Q37" s="39" t="str">
        <f t="shared" si="30"/>
        <v/>
      </c>
      <c r="R37" s="10"/>
      <c r="S37" s="7"/>
      <c r="T37" s="40" t="str">
        <f t="shared" si="31"/>
        <v/>
      </c>
      <c r="U37" s="15"/>
      <c r="V37" s="74"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72"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75" t="str">
        <f t="shared" si="32"/>
        <v/>
      </c>
      <c r="Y37" s="71"/>
      <c r="Z37" s="16" t="str">
        <f t="shared" si="15"/>
        <v/>
      </c>
      <c r="AA37" s="553" t="str">
        <f t="shared" si="16"/>
        <v/>
      </c>
      <c r="AB37" s="14" t="str">
        <f t="shared" si="17"/>
        <v/>
      </c>
      <c r="AC37" s="14" t="str">
        <f t="shared" si="18"/>
        <v/>
      </c>
      <c r="AD37" s="14" t="str">
        <f t="shared" si="19"/>
        <v/>
      </c>
      <c r="AE37" s="14" t="str">
        <f t="shared" si="20"/>
        <v/>
      </c>
      <c r="AF37" s="14" t="str">
        <f t="shared" si="21"/>
        <v/>
      </c>
      <c r="AG37" s="14" t="str">
        <f t="shared" si="22"/>
        <v/>
      </c>
      <c r="AH37" s="14" t="str">
        <f t="shared" si="33"/>
        <v/>
      </c>
      <c r="AI37" s="285" t="str">
        <f t="shared" si="23"/>
        <v/>
      </c>
      <c r="AJ37" s="42" t="str">
        <f t="shared" si="24"/>
        <v/>
      </c>
      <c r="AK37" s="18" t="str">
        <f t="shared" si="25"/>
        <v/>
      </c>
      <c r="AL37" s="39" t="str">
        <f t="shared" si="34"/>
        <v/>
      </c>
      <c r="AM37" s="43" t="str">
        <f t="shared" si="1"/>
        <v/>
      </c>
      <c r="AN37" s="18" t="str">
        <f t="shared" si="2"/>
        <v/>
      </c>
      <c r="AO37" s="39" t="str">
        <f t="shared" si="35"/>
        <v/>
      </c>
      <c r="AP37" s="44" t="str">
        <f t="shared" si="3"/>
        <v/>
      </c>
      <c r="AQ37" s="18" t="str">
        <f t="shared" si="4"/>
        <v/>
      </c>
      <c r="AR37" s="45" t="str">
        <f t="shared" si="36"/>
        <v/>
      </c>
      <c r="AS37" s="41" t="str">
        <f t="shared" si="5"/>
        <v/>
      </c>
      <c r="AT37" s="62"/>
      <c r="AU37" s="46" t="str">
        <f t="shared" si="6"/>
        <v/>
      </c>
      <c r="AV37" s="46" t="str">
        <f t="shared" si="7"/>
        <v/>
      </c>
      <c r="AW37" s="46" t="str">
        <f t="shared" si="37"/>
        <v/>
      </c>
      <c r="AX37" s="73"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73" t="str" cm="1">
        <f t="array" ref="AY37">IF($AA37="","",IF(IFERROR(_xlfn.IFS(TRIM(SUBSTITUTE($AS37,CHAR(160),""))="Devis 1",IFERROR(VALUE(TRIM(SUBSTITUTE(AK37,CHAR(160),""))),0),TRIM(SUBSTITUTE($AS37,CHAR(160),""))="Devis 2",IFERROR(VALUE(TRIM(SUBSTITUTE(AN37,CHAR(160),""))),0),TRIM(SUBSTITUTE($AS37,CHAR(160),""))="Devis 3",IFERROR(VALUE(TRIM(SUBSTITUTE(AQ37,CHAR(160),""))),0)),0)*IFERROR(VALUE(TRIM(SUBSTITUTE($AA37,CHAR(160),""))),0)=0,IF(AX37&lt;&gt;"",0,""),IFERROR(_xlfn.IFS(TRIM(SUBSTITUTE($AS37,CHAR(160),""))="Devis 1",IFERROR(VALUE(TRIM(SUBSTITUTE(AK37,CHAR(160),""))),0),TRIM(SUBSTITUTE($AS37,CHAR(160),""))="Devis 2",IFERROR(VALUE(TRIM(SUBSTITUTE(AN37,CHAR(160),""))),0),TRIM(SUBSTITUTE($AS37,CHAR(160),""))="Devis 3",IFERROR(VALUE(TRIM(SUBSTITUTE(AQ37,CHAR(160),""))),0)),0)*IFERROR(VALUE(TRIM(SUBSTITUTE($AA37,CHAR(160),""))),0)))</f>
        <v/>
      </c>
      <c r="AZ37" s="73"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63"/>
      <c r="BB37" s="13"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3" t="str" cm="1">
        <f t="array" ref="BC37">IF(
   OR(AZ37="",X37="",AX37="",V37="",AY37="",W37=""),
   "",
   _xlfn.IFS(
      (IFERROR(VALUE(TRIM(SUBSTITUTE(AZ37,CHAR(160),""))),0))=0,
         "Attention montant présenté entièrement écarté",
      (IFERROR(VALUE(TRIM(SUBSTITUTE(AZ37,CHAR(160),""))),0))&gt;
         (IFERROR(VALUE(TRIM(SUBSTITUTE(X37,CHAR(160),""))),0)),
         "KO : Le montant retenu TTC est supérieur au montant présenté TTC. Merci de revoir la ligne de dépense ou plafonner son montant.",
      (IFERROR(VALUE(TRIM(SUBSTITUTE(AX37,CHAR(160),""))),0))&gt;
         (IFERROR(VALUE(TRIM(SUBSTITUTE(V37,CHAR(160),""))),0)),
         "Attention : Le montant retenu HT est supérieur au montant HT présenté. Merci de revoir la ligne de dépense, plafonner son montant, ou justifier la reventilation HT / TVA.",
      (IFERROR(VALUE(TRIM(SUBSTITUTE(AY37,CHAR(160),""))),0))&gt;
         (IFERROR(VALUE(TRIM(SUBSTITUTE(W37,CHAR(160),""))),0)),
         "Attention : Le montant TVA retenu est supérieur au montant TVA présenté. Merci de revoir la ligne de dépense, plafonner son montant, ou justifier la reventilation HT / TVA.",
      (IFERROR(VALUE(TRIM(SUBSTITUTE(X37,CHAR(160),""))),0))=0,
         "",
      (IFERROR(VALUE(TRIM(SUBSTITUTE(AZ37,CHAR(160),""))),0))=
         (IFERROR(VALUE(TRIM(SUBSTITUTE(X37,CHAR(160),""))),0)),
         "OK",
      (IFERROR(VALUE(TRIM(SUBSTITUTE(AZ37,CHAR(160),""))),0))&lt;
         (IFERROR(VALUE(TRIM(SUBSTITUTE(X37,CHAR(160),""))),0)),
         "Attention : montant présenté partiellement écarté.",
      TRUE,
         ""
   )
)</f>
        <v/>
      </c>
      <c r="BD37" s="46" t="str">
        <f t="shared" si="8"/>
        <v/>
      </c>
      <c r="BE37" s="46" t="str">
        <f t="shared" si="9"/>
        <v/>
      </c>
      <c r="BF37" s="19" t="str">
        <f t="shared" si="10"/>
        <v/>
      </c>
    </row>
    <row r="38" spans="1:58" ht="15" customHeight="1">
      <c r="A38" s="334">
        <v>27</v>
      </c>
      <c r="B38" s="351"/>
      <c r="C38" s="6"/>
      <c r="D38" s="5"/>
      <c r="E38" s="5"/>
      <c r="F38" s="149"/>
      <c r="G38" s="21"/>
      <c r="H38" s="20"/>
      <c r="I38" s="550"/>
      <c r="J38" s="5"/>
      <c r="K38" s="11"/>
      <c r="L38" s="8"/>
      <c r="M38" s="7"/>
      <c r="N38" s="39" t="str">
        <f t="shared" si="29"/>
        <v/>
      </c>
      <c r="O38" s="9"/>
      <c r="P38" s="7"/>
      <c r="Q38" s="39" t="str">
        <f t="shared" si="30"/>
        <v/>
      </c>
      <c r="R38" s="10"/>
      <c r="S38" s="7"/>
      <c r="T38" s="40" t="str">
        <f t="shared" si="31"/>
        <v/>
      </c>
      <c r="U38" s="15"/>
      <c r="V38" s="74"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72"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75" t="str">
        <f t="shared" si="32"/>
        <v/>
      </c>
      <c r="Y38" s="71"/>
      <c r="Z38" s="16" t="str">
        <f t="shared" si="15"/>
        <v/>
      </c>
      <c r="AA38" s="553" t="str">
        <f t="shared" si="16"/>
        <v/>
      </c>
      <c r="AB38" s="14" t="str">
        <f t="shared" si="17"/>
        <v/>
      </c>
      <c r="AC38" s="14" t="str">
        <f t="shared" si="18"/>
        <v/>
      </c>
      <c r="AD38" s="14" t="str">
        <f t="shared" si="19"/>
        <v/>
      </c>
      <c r="AE38" s="14" t="str">
        <f t="shared" si="20"/>
        <v/>
      </c>
      <c r="AF38" s="14" t="str">
        <f t="shared" si="21"/>
        <v/>
      </c>
      <c r="AG38" s="14" t="str">
        <f t="shared" si="22"/>
        <v/>
      </c>
      <c r="AH38" s="14" t="str">
        <f t="shared" si="33"/>
        <v/>
      </c>
      <c r="AI38" s="285" t="str">
        <f t="shared" si="23"/>
        <v/>
      </c>
      <c r="AJ38" s="42" t="str">
        <f t="shared" si="24"/>
        <v/>
      </c>
      <c r="AK38" s="18" t="str">
        <f t="shared" si="25"/>
        <v/>
      </c>
      <c r="AL38" s="39" t="str">
        <f t="shared" si="34"/>
        <v/>
      </c>
      <c r="AM38" s="43" t="str">
        <f t="shared" si="1"/>
        <v/>
      </c>
      <c r="AN38" s="18" t="str">
        <f t="shared" si="2"/>
        <v/>
      </c>
      <c r="AO38" s="39" t="str">
        <f t="shared" si="35"/>
        <v/>
      </c>
      <c r="AP38" s="44" t="str">
        <f t="shared" si="3"/>
        <v/>
      </c>
      <c r="AQ38" s="18" t="str">
        <f t="shared" si="4"/>
        <v/>
      </c>
      <c r="AR38" s="45" t="str">
        <f t="shared" si="36"/>
        <v/>
      </c>
      <c r="AS38" s="41" t="str">
        <f t="shared" si="5"/>
        <v/>
      </c>
      <c r="AT38" s="62"/>
      <c r="AU38" s="46" t="str">
        <f t="shared" si="6"/>
        <v/>
      </c>
      <c r="AV38" s="46" t="str">
        <f t="shared" si="7"/>
        <v/>
      </c>
      <c r="AW38" s="46" t="str">
        <f t="shared" si="37"/>
        <v/>
      </c>
      <c r="AX38" s="73"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73" t="str" cm="1">
        <f t="array" ref="AY38">IF($AA38="","",IF(IFERROR(_xlfn.IFS(TRIM(SUBSTITUTE($AS38,CHAR(160),""))="Devis 1",IFERROR(VALUE(TRIM(SUBSTITUTE(AK38,CHAR(160),""))),0),TRIM(SUBSTITUTE($AS38,CHAR(160),""))="Devis 2",IFERROR(VALUE(TRIM(SUBSTITUTE(AN38,CHAR(160),""))),0),TRIM(SUBSTITUTE($AS38,CHAR(160),""))="Devis 3",IFERROR(VALUE(TRIM(SUBSTITUTE(AQ38,CHAR(160),""))),0)),0)*IFERROR(VALUE(TRIM(SUBSTITUTE($AA38,CHAR(160),""))),0)=0,IF(AX38&lt;&gt;"",0,""),IFERROR(_xlfn.IFS(TRIM(SUBSTITUTE($AS38,CHAR(160),""))="Devis 1",IFERROR(VALUE(TRIM(SUBSTITUTE(AK38,CHAR(160),""))),0),TRIM(SUBSTITUTE($AS38,CHAR(160),""))="Devis 2",IFERROR(VALUE(TRIM(SUBSTITUTE(AN38,CHAR(160),""))),0),TRIM(SUBSTITUTE($AS38,CHAR(160),""))="Devis 3",IFERROR(VALUE(TRIM(SUBSTITUTE(AQ38,CHAR(160),""))),0)),0)*IFERROR(VALUE(TRIM(SUBSTITUTE($AA38,CHAR(160),""))),0)))</f>
        <v/>
      </c>
      <c r="AZ38" s="73"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63"/>
      <c r="BB38" s="13"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3" t="str" cm="1">
        <f t="array" ref="BC38">IF(
   OR(AZ38="",X38="",AX38="",V38="",AY38="",W38=""),
   "",
   _xlfn.IFS(
      (IFERROR(VALUE(TRIM(SUBSTITUTE(AZ38,CHAR(160),""))),0))=0,
         "Attention montant présenté entièrement écarté",
      (IFERROR(VALUE(TRIM(SUBSTITUTE(AZ38,CHAR(160),""))),0))&gt;
         (IFERROR(VALUE(TRIM(SUBSTITUTE(X38,CHAR(160),""))),0)),
         "KO : Le montant retenu TTC est supérieur au montant présenté TTC. Merci de revoir la ligne de dépense ou plafonner son montant.",
      (IFERROR(VALUE(TRIM(SUBSTITUTE(AX38,CHAR(160),""))),0))&gt;
         (IFERROR(VALUE(TRIM(SUBSTITUTE(V38,CHAR(160),""))),0)),
         "Attention : Le montant retenu HT est supérieur au montant HT présenté. Merci de revoir la ligne de dépense, plafonner son montant, ou justifier la reventilation HT / TVA.",
      (IFERROR(VALUE(TRIM(SUBSTITUTE(AY38,CHAR(160),""))),0))&gt;
         (IFERROR(VALUE(TRIM(SUBSTITUTE(W38,CHAR(160),""))),0)),
         "Attention : Le montant TVA retenu est supérieur au montant TVA présenté. Merci de revoir la ligne de dépense, plafonner son montant, ou justifier la reventilation HT / TVA.",
      (IFERROR(VALUE(TRIM(SUBSTITUTE(X38,CHAR(160),""))),0))=0,
         "",
      (IFERROR(VALUE(TRIM(SUBSTITUTE(AZ38,CHAR(160),""))),0))=
         (IFERROR(VALUE(TRIM(SUBSTITUTE(X38,CHAR(160),""))),0)),
         "OK",
      (IFERROR(VALUE(TRIM(SUBSTITUTE(AZ38,CHAR(160),""))),0))&lt;
         (IFERROR(VALUE(TRIM(SUBSTITUTE(X38,CHAR(160),""))),0)),
         "Attention : montant présenté partiellement écarté.",
      TRUE,
         ""
   )
)</f>
        <v/>
      </c>
      <c r="BD38" s="46" t="str">
        <f t="shared" si="8"/>
        <v/>
      </c>
      <c r="BE38" s="46" t="str">
        <f t="shared" si="9"/>
        <v/>
      </c>
      <c r="BF38" s="19" t="str">
        <f t="shared" si="10"/>
        <v/>
      </c>
    </row>
    <row r="39" spans="1:58" ht="15" customHeight="1">
      <c r="A39" s="334">
        <v>28</v>
      </c>
      <c r="B39" s="351"/>
      <c r="C39" s="6"/>
      <c r="D39" s="5"/>
      <c r="E39" s="5"/>
      <c r="F39" s="149"/>
      <c r="G39" s="21"/>
      <c r="H39" s="20"/>
      <c r="I39" s="550"/>
      <c r="J39" s="5"/>
      <c r="K39" s="11"/>
      <c r="L39" s="8"/>
      <c r="M39" s="7"/>
      <c r="N39" s="39" t="str">
        <f t="shared" si="29"/>
        <v/>
      </c>
      <c r="O39" s="9"/>
      <c r="P39" s="7"/>
      <c r="Q39" s="39" t="str">
        <f t="shared" si="30"/>
        <v/>
      </c>
      <c r="R39" s="10"/>
      <c r="S39" s="7"/>
      <c r="T39" s="40" t="str">
        <f>IF(OR(R39="", S39=""), "", IFERROR(VALUE(TRIM(SUBSTITUTE(R39,CHAR(160),""))),0) + IFERROR(VALUE(TRIM(SUBSTITUTE(S39,CHAR(160),""))),0))</f>
        <v/>
      </c>
      <c r="U39" s="15"/>
      <c r="V39" s="74"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72"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75" t="str">
        <f t="shared" si="32"/>
        <v/>
      </c>
      <c r="Y39" s="71"/>
      <c r="Z39" s="16" t="str">
        <f t="shared" si="15"/>
        <v/>
      </c>
      <c r="AA39" s="553" t="str">
        <f t="shared" si="16"/>
        <v/>
      </c>
      <c r="AB39" s="14" t="str">
        <f t="shared" si="17"/>
        <v/>
      </c>
      <c r="AC39" s="14" t="str">
        <f t="shared" si="18"/>
        <v/>
      </c>
      <c r="AD39" s="14" t="str">
        <f t="shared" si="19"/>
        <v/>
      </c>
      <c r="AE39" s="14" t="str">
        <f t="shared" si="20"/>
        <v/>
      </c>
      <c r="AF39" s="14" t="str">
        <f t="shared" si="21"/>
        <v/>
      </c>
      <c r="AG39" s="14" t="str">
        <f t="shared" si="22"/>
        <v/>
      </c>
      <c r="AH39" s="14" t="str">
        <f t="shared" si="33"/>
        <v/>
      </c>
      <c r="AI39" s="285" t="str">
        <f t="shared" si="23"/>
        <v/>
      </c>
      <c r="AJ39" s="42" t="str">
        <f t="shared" si="24"/>
        <v/>
      </c>
      <c r="AK39" s="18" t="str">
        <f t="shared" si="25"/>
        <v/>
      </c>
      <c r="AL39" s="39" t="str">
        <f t="shared" si="34"/>
        <v/>
      </c>
      <c r="AM39" s="43" t="str">
        <f t="shared" si="1"/>
        <v/>
      </c>
      <c r="AN39" s="18" t="str">
        <f t="shared" si="2"/>
        <v/>
      </c>
      <c r="AO39" s="39" t="str">
        <f t="shared" si="35"/>
        <v/>
      </c>
      <c r="AP39" s="44" t="str">
        <f t="shared" si="3"/>
        <v/>
      </c>
      <c r="AQ39" s="18" t="str">
        <f t="shared" si="4"/>
        <v/>
      </c>
      <c r="AR39" s="45" t="str">
        <f t="shared" si="36"/>
        <v/>
      </c>
      <c r="AS39" s="41" t="str">
        <f t="shared" si="5"/>
        <v/>
      </c>
      <c r="AT39" s="62"/>
      <c r="AU39" s="46" t="str">
        <f t="shared" si="6"/>
        <v/>
      </c>
      <c r="AV39" s="46" t="str">
        <f t="shared" si="7"/>
        <v/>
      </c>
      <c r="AW39" s="46" t="str">
        <f t="shared" si="37"/>
        <v/>
      </c>
      <c r="AX39" s="73"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73" t="str" cm="1">
        <f t="array" ref="AY39">IF($AA39="","",IF(IFERROR(_xlfn.IFS(TRIM(SUBSTITUTE($AS39,CHAR(160),""))="Devis 1",IFERROR(VALUE(TRIM(SUBSTITUTE(AK39,CHAR(160),""))),0),TRIM(SUBSTITUTE($AS39,CHAR(160),""))="Devis 2",IFERROR(VALUE(TRIM(SUBSTITUTE(AN39,CHAR(160),""))),0),TRIM(SUBSTITUTE($AS39,CHAR(160),""))="Devis 3",IFERROR(VALUE(TRIM(SUBSTITUTE(AQ39,CHAR(160),""))),0)),0)*IFERROR(VALUE(TRIM(SUBSTITUTE($AA39,CHAR(160),""))),0)=0,IF(AX39&lt;&gt;"",0,""),IFERROR(_xlfn.IFS(TRIM(SUBSTITUTE($AS39,CHAR(160),""))="Devis 1",IFERROR(VALUE(TRIM(SUBSTITUTE(AK39,CHAR(160),""))),0),TRIM(SUBSTITUTE($AS39,CHAR(160),""))="Devis 2",IFERROR(VALUE(TRIM(SUBSTITUTE(AN39,CHAR(160),""))),0),TRIM(SUBSTITUTE($AS39,CHAR(160),""))="Devis 3",IFERROR(VALUE(TRIM(SUBSTITUTE(AQ39,CHAR(160),""))),0)),0)*IFERROR(VALUE(TRIM(SUBSTITUTE($AA39,CHAR(160),""))),0)))</f>
        <v/>
      </c>
      <c r="AZ39" s="73"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63"/>
      <c r="BB39" s="13"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3" t="str" cm="1">
        <f t="array" ref="BC39">IF(
   OR(AZ39="",X39="",AX39="",V39="",AY39="",W39=""),
   "",
   _xlfn.IFS(
      (IFERROR(VALUE(TRIM(SUBSTITUTE(AZ39,CHAR(160),""))),0))=0,
         "Attention montant présenté entièrement écarté",
      (IFERROR(VALUE(TRIM(SUBSTITUTE(AZ39,CHAR(160),""))),0))&gt;
         (IFERROR(VALUE(TRIM(SUBSTITUTE(X39,CHAR(160),""))),0)),
         "KO : Le montant retenu TTC est supérieur au montant présenté TTC. Merci de revoir la ligne de dépense ou plafonner son montant.",
      (IFERROR(VALUE(TRIM(SUBSTITUTE(AX39,CHAR(160),""))),0))&gt;
         (IFERROR(VALUE(TRIM(SUBSTITUTE(V39,CHAR(160),""))),0)),
         "Attention : Le montant retenu HT est supérieur au montant HT présenté. Merci de revoir la ligne de dépense, plafonner son montant, ou justifier la reventilation HT / TVA.",
      (IFERROR(VALUE(TRIM(SUBSTITUTE(AY39,CHAR(160),""))),0))&gt;
         (IFERROR(VALUE(TRIM(SUBSTITUTE(W39,CHAR(160),""))),0)),
         "Attention : Le montant TVA retenu est supérieur au montant TVA présenté. Merci de revoir la ligne de dépense, plafonner son montant, ou justifier la reventilation HT / TVA.",
      (IFERROR(VALUE(TRIM(SUBSTITUTE(X39,CHAR(160),""))),0))=0,
         "",
      (IFERROR(VALUE(TRIM(SUBSTITUTE(AZ39,CHAR(160),""))),0))=
         (IFERROR(VALUE(TRIM(SUBSTITUTE(X39,CHAR(160),""))),0)),
         "OK",
      (IFERROR(VALUE(TRIM(SUBSTITUTE(AZ39,CHAR(160),""))),0))&lt;
         (IFERROR(VALUE(TRIM(SUBSTITUTE(X39,CHAR(160),""))),0)),
         "Attention : montant présenté partiellement écarté.",
      TRUE,
         ""
   )
)</f>
        <v/>
      </c>
      <c r="BD39" s="46" t="str">
        <f t="shared" si="8"/>
        <v/>
      </c>
      <c r="BE39" s="46" t="str">
        <f t="shared" si="9"/>
        <v/>
      </c>
      <c r="BF39" s="19" t="str">
        <f t="shared" si="10"/>
        <v/>
      </c>
    </row>
    <row r="40" spans="1:58" ht="15" customHeight="1">
      <c r="A40" s="334">
        <v>29</v>
      </c>
      <c r="B40" s="351"/>
      <c r="C40" s="6"/>
      <c r="D40" s="5"/>
      <c r="E40" s="5"/>
      <c r="F40" s="149"/>
      <c r="G40" s="21"/>
      <c r="H40" s="20"/>
      <c r="I40" s="550"/>
      <c r="J40" s="5"/>
      <c r="K40" s="11"/>
      <c r="L40" s="8"/>
      <c r="M40" s="7"/>
      <c r="N40" s="39" t="str">
        <f t="shared" si="29"/>
        <v/>
      </c>
      <c r="O40" s="9"/>
      <c r="P40" s="7"/>
      <c r="Q40" s="39" t="str">
        <f t="shared" si="30"/>
        <v/>
      </c>
      <c r="R40" s="10"/>
      <c r="S40" s="7"/>
      <c r="T40" s="40" t="str">
        <f t="shared" si="31"/>
        <v/>
      </c>
      <c r="U40" s="15"/>
      <c r="V40" s="74"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72"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75" t="str">
        <f t="shared" si="32"/>
        <v/>
      </c>
      <c r="Y40" s="71"/>
      <c r="Z40" s="16" t="str">
        <f t="shared" si="15"/>
        <v/>
      </c>
      <c r="AA40" s="553" t="str">
        <f t="shared" si="16"/>
        <v/>
      </c>
      <c r="AB40" s="14" t="str">
        <f t="shared" si="17"/>
        <v/>
      </c>
      <c r="AC40" s="14" t="str">
        <f t="shared" si="18"/>
        <v/>
      </c>
      <c r="AD40" s="14" t="str">
        <f t="shared" si="19"/>
        <v/>
      </c>
      <c r="AE40" s="14" t="str">
        <f t="shared" si="20"/>
        <v/>
      </c>
      <c r="AF40" s="14" t="str">
        <f t="shared" si="21"/>
        <v/>
      </c>
      <c r="AG40" s="14" t="str">
        <f t="shared" si="22"/>
        <v/>
      </c>
      <c r="AH40" s="14" t="str">
        <f t="shared" si="33"/>
        <v/>
      </c>
      <c r="AI40" s="285" t="str">
        <f t="shared" si="23"/>
        <v/>
      </c>
      <c r="AJ40" s="42" t="str">
        <f t="shared" si="24"/>
        <v/>
      </c>
      <c r="AK40" s="18" t="str">
        <f t="shared" si="25"/>
        <v/>
      </c>
      <c r="AL40" s="39" t="str">
        <f t="shared" si="34"/>
        <v/>
      </c>
      <c r="AM40" s="43" t="str">
        <f t="shared" si="1"/>
        <v/>
      </c>
      <c r="AN40" s="18" t="str">
        <f t="shared" si="2"/>
        <v/>
      </c>
      <c r="AO40" s="39" t="str">
        <f t="shared" si="35"/>
        <v/>
      </c>
      <c r="AP40" s="44" t="str">
        <f t="shared" si="3"/>
        <v/>
      </c>
      <c r="AQ40" s="18" t="str">
        <f t="shared" si="4"/>
        <v/>
      </c>
      <c r="AR40" s="45" t="str">
        <f t="shared" si="36"/>
        <v/>
      </c>
      <c r="AS40" s="41" t="str">
        <f t="shared" si="5"/>
        <v/>
      </c>
      <c r="AT40" s="62"/>
      <c r="AU40" s="46" t="str">
        <f t="shared" si="6"/>
        <v/>
      </c>
      <c r="AV40" s="46" t="str">
        <f t="shared" si="7"/>
        <v/>
      </c>
      <c r="AW40" s="46" t="str">
        <f t="shared" si="37"/>
        <v/>
      </c>
      <c r="AX40" s="73"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73" t="str" cm="1">
        <f t="array" ref="AY40">IF($AA40="","",IF(IFERROR(_xlfn.IFS(TRIM(SUBSTITUTE($AS40,CHAR(160),""))="Devis 1",IFERROR(VALUE(TRIM(SUBSTITUTE(AK40,CHAR(160),""))),0),TRIM(SUBSTITUTE($AS40,CHAR(160),""))="Devis 2",IFERROR(VALUE(TRIM(SUBSTITUTE(AN40,CHAR(160),""))),0),TRIM(SUBSTITUTE($AS40,CHAR(160),""))="Devis 3",IFERROR(VALUE(TRIM(SUBSTITUTE(AQ40,CHAR(160),""))),0)),0)*IFERROR(VALUE(TRIM(SUBSTITUTE($AA40,CHAR(160),""))),0)=0,IF(AX40&lt;&gt;"",0,""),IFERROR(_xlfn.IFS(TRIM(SUBSTITUTE($AS40,CHAR(160),""))="Devis 1",IFERROR(VALUE(TRIM(SUBSTITUTE(AK40,CHAR(160),""))),0),TRIM(SUBSTITUTE($AS40,CHAR(160),""))="Devis 2",IFERROR(VALUE(TRIM(SUBSTITUTE(AN40,CHAR(160),""))),0),TRIM(SUBSTITUTE($AS40,CHAR(160),""))="Devis 3",IFERROR(VALUE(TRIM(SUBSTITUTE(AQ40,CHAR(160),""))),0)),0)*IFERROR(VALUE(TRIM(SUBSTITUTE($AA40,CHAR(160),""))),0)))</f>
        <v/>
      </c>
      <c r="AZ40" s="73"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63"/>
      <c r="BB40" s="13"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3" t="str" cm="1">
        <f t="array" ref="BC40">IF(
   OR(AZ40="",X40="",AX40="",V40="",AY40="",W40=""),
   "",
   _xlfn.IFS(
      (IFERROR(VALUE(TRIM(SUBSTITUTE(AZ40,CHAR(160),""))),0))=0,
         "Attention montant présenté entièrement écarté",
      (IFERROR(VALUE(TRIM(SUBSTITUTE(AZ40,CHAR(160),""))),0))&gt;
         (IFERROR(VALUE(TRIM(SUBSTITUTE(X40,CHAR(160),""))),0)),
         "KO : Le montant retenu TTC est supérieur au montant présenté TTC. Merci de revoir la ligne de dépense ou plafonner son montant.",
      (IFERROR(VALUE(TRIM(SUBSTITUTE(AX40,CHAR(160),""))),0))&gt;
         (IFERROR(VALUE(TRIM(SUBSTITUTE(V40,CHAR(160),""))),0)),
         "Attention : Le montant retenu HT est supérieur au montant HT présenté. Merci de revoir la ligne de dépense, plafonner son montant, ou justifier la reventilation HT / TVA.",
      (IFERROR(VALUE(TRIM(SUBSTITUTE(AY40,CHAR(160),""))),0))&gt;
         (IFERROR(VALUE(TRIM(SUBSTITUTE(W40,CHAR(160),""))),0)),
         "Attention : Le montant TVA retenu est supérieur au montant TVA présenté. Merci de revoir la ligne de dépense, plafonner son montant, ou justifier la reventilation HT / TVA.",
      (IFERROR(VALUE(TRIM(SUBSTITUTE(X40,CHAR(160),""))),0))=0,
         "",
      (IFERROR(VALUE(TRIM(SUBSTITUTE(AZ40,CHAR(160),""))),0))=
         (IFERROR(VALUE(TRIM(SUBSTITUTE(X40,CHAR(160),""))),0)),
         "OK",
      (IFERROR(VALUE(TRIM(SUBSTITUTE(AZ40,CHAR(160),""))),0))&lt;
         (IFERROR(VALUE(TRIM(SUBSTITUTE(X40,CHAR(160),""))),0)),
         "Attention : montant présenté partiellement écarté.",
      TRUE,
         ""
   )
)</f>
        <v/>
      </c>
      <c r="BD40" s="46" t="str">
        <f t="shared" si="8"/>
        <v/>
      </c>
      <c r="BE40" s="46" t="str">
        <f t="shared" si="9"/>
        <v/>
      </c>
      <c r="BF40" s="19" t="str">
        <f t="shared" si="10"/>
        <v/>
      </c>
    </row>
    <row r="41" spans="1:58" ht="15" customHeight="1">
      <c r="A41" s="334">
        <v>30</v>
      </c>
      <c r="B41" s="351"/>
      <c r="C41" s="6"/>
      <c r="D41" s="5"/>
      <c r="E41" s="5"/>
      <c r="F41" s="149"/>
      <c r="G41" s="21"/>
      <c r="H41" s="20"/>
      <c r="I41" s="550"/>
      <c r="J41" s="5"/>
      <c r="K41" s="11"/>
      <c r="L41" s="8"/>
      <c r="M41" s="7"/>
      <c r="N41" s="39" t="str">
        <f t="shared" si="29"/>
        <v/>
      </c>
      <c r="O41" s="9"/>
      <c r="P41" s="7"/>
      <c r="Q41" s="39" t="str">
        <f t="shared" si="30"/>
        <v/>
      </c>
      <c r="R41" s="10"/>
      <c r="S41" s="7"/>
      <c r="T41" s="40" t="str">
        <f t="shared" si="31"/>
        <v/>
      </c>
      <c r="U41" s="15"/>
      <c r="V41" s="74"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72"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75" t="str">
        <f t="shared" si="32"/>
        <v/>
      </c>
      <c r="Y41" s="71"/>
      <c r="Z41" s="16" t="str">
        <f t="shared" si="15"/>
        <v/>
      </c>
      <c r="AA41" s="553" t="str">
        <f t="shared" si="16"/>
        <v/>
      </c>
      <c r="AB41" s="14" t="str">
        <f t="shared" si="17"/>
        <v/>
      </c>
      <c r="AC41" s="14" t="str">
        <f t="shared" si="18"/>
        <v/>
      </c>
      <c r="AD41" s="14" t="str">
        <f t="shared" si="19"/>
        <v/>
      </c>
      <c r="AE41" s="14" t="str">
        <f t="shared" si="20"/>
        <v/>
      </c>
      <c r="AF41" s="14" t="str">
        <f t="shared" si="21"/>
        <v/>
      </c>
      <c r="AG41" s="14" t="str">
        <f t="shared" si="22"/>
        <v/>
      </c>
      <c r="AH41" s="14" t="str">
        <f t="shared" si="33"/>
        <v/>
      </c>
      <c r="AI41" s="285" t="str">
        <f t="shared" si="23"/>
        <v/>
      </c>
      <c r="AJ41" s="42" t="str">
        <f t="shared" si="24"/>
        <v/>
      </c>
      <c r="AK41" s="18" t="str">
        <f t="shared" si="25"/>
        <v/>
      </c>
      <c r="AL41" s="39" t="str">
        <f t="shared" si="34"/>
        <v/>
      </c>
      <c r="AM41" s="43" t="str">
        <f t="shared" si="1"/>
        <v/>
      </c>
      <c r="AN41" s="18" t="str">
        <f t="shared" si="2"/>
        <v/>
      </c>
      <c r="AO41" s="39" t="str">
        <f t="shared" si="35"/>
        <v/>
      </c>
      <c r="AP41" s="44" t="str">
        <f t="shared" si="3"/>
        <v/>
      </c>
      <c r="AQ41" s="18" t="str">
        <f t="shared" si="4"/>
        <v/>
      </c>
      <c r="AR41" s="45" t="str">
        <f t="shared" si="36"/>
        <v/>
      </c>
      <c r="AS41" s="41" t="str">
        <f t="shared" si="5"/>
        <v/>
      </c>
      <c r="AT41" s="62"/>
      <c r="AU41" s="46" t="str">
        <f t="shared" si="6"/>
        <v/>
      </c>
      <c r="AV41" s="46" t="str">
        <f t="shared" si="7"/>
        <v/>
      </c>
      <c r="AW41" s="46" t="str">
        <f t="shared" si="37"/>
        <v/>
      </c>
      <c r="AX41" s="73"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73" t="str" cm="1">
        <f t="array" ref="AY41">IF($AA41="","",IF(IFERROR(_xlfn.IFS(TRIM(SUBSTITUTE($AS41,CHAR(160),""))="Devis 1",IFERROR(VALUE(TRIM(SUBSTITUTE(AK41,CHAR(160),""))),0),TRIM(SUBSTITUTE($AS41,CHAR(160),""))="Devis 2",IFERROR(VALUE(TRIM(SUBSTITUTE(AN41,CHAR(160),""))),0),TRIM(SUBSTITUTE($AS41,CHAR(160),""))="Devis 3",IFERROR(VALUE(TRIM(SUBSTITUTE(AQ41,CHAR(160),""))),0)),0)*IFERROR(VALUE(TRIM(SUBSTITUTE($AA41,CHAR(160),""))),0)=0,IF(AX41&lt;&gt;"",0,""),IFERROR(_xlfn.IFS(TRIM(SUBSTITUTE($AS41,CHAR(160),""))="Devis 1",IFERROR(VALUE(TRIM(SUBSTITUTE(AK41,CHAR(160),""))),0),TRIM(SUBSTITUTE($AS41,CHAR(160),""))="Devis 2",IFERROR(VALUE(TRIM(SUBSTITUTE(AN41,CHAR(160),""))),0),TRIM(SUBSTITUTE($AS41,CHAR(160),""))="Devis 3",IFERROR(VALUE(TRIM(SUBSTITUTE(AQ41,CHAR(160),""))),0)),0)*IFERROR(VALUE(TRIM(SUBSTITUTE($AA41,CHAR(160),""))),0)))</f>
        <v/>
      </c>
      <c r="AZ41" s="73"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63"/>
      <c r="BB41" s="13"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3" t="str" cm="1">
        <f t="array" ref="BC41">IF(
   OR(AZ41="",X41="",AX41="",V41="",AY41="",W41=""),
   "",
   _xlfn.IFS(
      (IFERROR(VALUE(TRIM(SUBSTITUTE(AZ41,CHAR(160),""))),0))=0,
         "Attention montant présenté entièrement écarté",
      (IFERROR(VALUE(TRIM(SUBSTITUTE(AZ41,CHAR(160),""))),0))&gt;
         (IFERROR(VALUE(TRIM(SUBSTITUTE(X41,CHAR(160),""))),0)),
         "KO : Le montant retenu TTC est supérieur au montant présenté TTC. Merci de revoir la ligne de dépense ou plafonner son montant.",
      (IFERROR(VALUE(TRIM(SUBSTITUTE(AX41,CHAR(160),""))),0))&gt;
         (IFERROR(VALUE(TRIM(SUBSTITUTE(V41,CHAR(160),""))),0)),
         "Attention : Le montant retenu HT est supérieur au montant HT présenté. Merci de revoir la ligne de dépense, plafonner son montant, ou justifier la reventilation HT / TVA.",
      (IFERROR(VALUE(TRIM(SUBSTITUTE(AY41,CHAR(160),""))),0))&gt;
         (IFERROR(VALUE(TRIM(SUBSTITUTE(W41,CHAR(160),""))),0)),
         "Attention : Le montant TVA retenu est supérieur au montant TVA présenté. Merci de revoir la ligne de dépense, plafonner son montant, ou justifier la reventilation HT / TVA.",
      (IFERROR(VALUE(TRIM(SUBSTITUTE(X41,CHAR(160),""))),0))=0,
         "",
      (IFERROR(VALUE(TRIM(SUBSTITUTE(AZ41,CHAR(160),""))),0))=
         (IFERROR(VALUE(TRIM(SUBSTITUTE(X41,CHAR(160),""))),0)),
         "OK",
      (IFERROR(VALUE(TRIM(SUBSTITUTE(AZ41,CHAR(160),""))),0))&lt;
         (IFERROR(VALUE(TRIM(SUBSTITUTE(X41,CHAR(160),""))),0)),
         "Attention : montant présenté partiellement écarté.",
      TRUE,
         ""
   )
)</f>
        <v/>
      </c>
      <c r="BD41" s="46" t="str">
        <f t="shared" si="8"/>
        <v/>
      </c>
      <c r="BE41" s="46" t="str">
        <f t="shared" si="9"/>
        <v/>
      </c>
      <c r="BF41" s="19" t="str">
        <f t="shared" si="10"/>
        <v/>
      </c>
    </row>
    <row r="42" spans="1:58" ht="15" customHeight="1">
      <c r="A42" s="334">
        <v>31</v>
      </c>
      <c r="B42" s="351"/>
      <c r="C42" s="6"/>
      <c r="D42" s="5"/>
      <c r="E42" s="5"/>
      <c r="F42" s="149"/>
      <c r="G42" s="21"/>
      <c r="H42" s="20"/>
      <c r="I42" s="550"/>
      <c r="J42" s="5"/>
      <c r="K42" s="11"/>
      <c r="L42" s="8"/>
      <c r="M42" s="7"/>
      <c r="N42" s="39" t="str">
        <f t="shared" si="29"/>
        <v/>
      </c>
      <c r="O42" s="9"/>
      <c r="P42" s="7"/>
      <c r="Q42" s="39" t="str">
        <f t="shared" si="30"/>
        <v/>
      </c>
      <c r="R42" s="10"/>
      <c r="S42" s="7"/>
      <c r="T42" s="40" t="str">
        <f t="shared" si="31"/>
        <v/>
      </c>
      <c r="U42" s="15"/>
      <c r="V42" s="74"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72"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75" t="str">
        <f t="shared" si="32"/>
        <v/>
      </c>
      <c r="Y42" s="71"/>
      <c r="Z42" s="16" t="str">
        <f t="shared" si="15"/>
        <v/>
      </c>
      <c r="AA42" s="553" t="str">
        <f t="shared" si="16"/>
        <v/>
      </c>
      <c r="AB42" s="14" t="str">
        <f t="shared" si="17"/>
        <v/>
      </c>
      <c r="AC42" s="14" t="str">
        <f t="shared" si="18"/>
        <v/>
      </c>
      <c r="AD42" s="14" t="str">
        <f t="shared" si="19"/>
        <v/>
      </c>
      <c r="AE42" s="14" t="str">
        <f t="shared" si="20"/>
        <v/>
      </c>
      <c r="AF42" s="14" t="str">
        <f t="shared" si="21"/>
        <v/>
      </c>
      <c r="AG42" s="14" t="str">
        <f t="shared" si="22"/>
        <v/>
      </c>
      <c r="AH42" s="14" t="str">
        <f t="shared" si="33"/>
        <v/>
      </c>
      <c r="AI42" s="285" t="str">
        <f t="shared" si="23"/>
        <v/>
      </c>
      <c r="AJ42" s="42" t="str">
        <f t="shared" si="24"/>
        <v/>
      </c>
      <c r="AK42" s="18" t="str">
        <f t="shared" si="25"/>
        <v/>
      </c>
      <c r="AL42" s="39" t="str">
        <f t="shared" si="34"/>
        <v/>
      </c>
      <c r="AM42" s="43" t="str">
        <f t="shared" si="1"/>
        <v/>
      </c>
      <c r="AN42" s="18" t="str">
        <f t="shared" si="2"/>
        <v/>
      </c>
      <c r="AO42" s="39" t="str">
        <f t="shared" si="35"/>
        <v/>
      </c>
      <c r="AP42" s="44" t="str">
        <f t="shared" si="3"/>
        <v/>
      </c>
      <c r="AQ42" s="18" t="str">
        <f t="shared" si="4"/>
        <v/>
      </c>
      <c r="AR42" s="45" t="str">
        <f t="shared" si="36"/>
        <v/>
      </c>
      <c r="AS42" s="41" t="str">
        <f t="shared" si="5"/>
        <v/>
      </c>
      <c r="AT42" s="62"/>
      <c r="AU42" s="46" t="str">
        <f t="shared" si="6"/>
        <v/>
      </c>
      <c r="AV42" s="46" t="str">
        <f t="shared" si="7"/>
        <v/>
      </c>
      <c r="AW42" s="46" t="str">
        <f t="shared" si="37"/>
        <v/>
      </c>
      <c r="AX42" s="73"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73" t="str" cm="1">
        <f t="array" ref="AY42">IF($AA42="","",IF(IFERROR(_xlfn.IFS(TRIM(SUBSTITUTE($AS42,CHAR(160),""))="Devis 1",IFERROR(VALUE(TRIM(SUBSTITUTE(AK42,CHAR(160),""))),0),TRIM(SUBSTITUTE($AS42,CHAR(160),""))="Devis 2",IFERROR(VALUE(TRIM(SUBSTITUTE(AN42,CHAR(160),""))),0),TRIM(SUBSTITUTE($AS42,CHAR(160),""))="Devis 3",IFERROR(VALUE(TRIM(SUBSTITUTE(AQ42,CHAR(160),""))),0)),0)*IFERROR(VALUE(TRIM(SUBSTITUTE($AA42,CHAR(160),""))),0)=0,IF(AX42&lt;&gt;"",0,""),IFERROR(_xlfn.IFS(TRIM(SUBSTITUTE($AS42,CHAR(160),""))="Devis 1",IFERROR(VALUE(TRIM(SUBSTITUTE(AK42,CHAR(160),""))),0),TRIM(SUBSTITUTE($AS42,CHAR(160),""))="Devis 2",IFERROR(VALUE(TRIM(SUBSTITUTE(AN42,CHAR(160),""))),0),TRIM(SUBSTITUTE($AS42,CHAR(160),""))="Devis 3",IFERROR(VALUE(TRIM(SUBSTITUTE(AQ42,CHAR(160),""))),0)),0)*IFERROR(VALUE(TRIM(SUBSTITUTE($AA42,CHAR(160),""))),0)))</f>
        <v/>
      </c>
      <c r="AZ42" s="73"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63"/>
      <c r="BB42" s="13"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3" t="str" cm="1">
        <f t="array" ref="BC42">IF(
   OR(AZ42="",X42="",AX42="",V42="",AY42="",W42=""),
   "",
   _xlfn.IFS(
      (IFERROR(VALUE(TRIM(SUBSTITUTE(AZ42,CHAR(160),""))),0))=0,
         "Attention montant présenté entièrement écarté",
      (IFERROR(VALUE(TRIM(SUBSTITUTE(AZ42,CHAR(160),""))),0))&gt;
         (IFERROR(VALUE(TRIM(SUBSTITUTE(X42,CHAR(160),""))),0)),
         "KO : Le montant retenu TTC est supérieur au montant présenté TTC. Merci de revoir la ligne de dépense ou plafonner son montant.",
      (IFERROR(VALUE(TRIM(SUBSTITUTE(AX42,CHAR(160),""))),0))&gt;
         (IFERROR(VALUE(TRIM(SUBSTITUTE(V42,CHAR(160),""))),0)),
         "Attention : Le montant retenu HT est supérieur au montant HT présenté. Merci de revoir la ligne de dépense, plafonner son montant, ou justifier la reventilation HT / TVA.",
      (IFERROR(VALUE(TRIM(SUBSTITUTE(AY42,CHAR(160),""))),0))&gt;
         (IFERROR(VALUE(TRIM(SUBSTITUTE(W42,CHAR(160),""))),0)),
         "Attention : Le montant TVA retenu est supérieur au montant TVA présenté. Merci de revoir la ligne de dépense, plafonner son montant, ou justifier la reventilation HT / TVA.",
      (IFERROR(VALUE(TRIM(SUBSTITUTE(X42,CHAR(160),""))),0))=0,
         "",
      (IFERROR(VALUE(TRIM(SUBSTITUTE(AZ42,CHAR(160),""))),0))=
         (IFERROR(VALUE(TRIM(SUBSTITUTE(X42,CHAR(160),""))),0)),
         "OK",
      (IFERROR(VALUE(TRIM(SUBSTITUTE(AZ42,CHAR(160),""))),0))&lt;
         (IFERROR(VALUE(TRIM(SUBSTITUTE(X42,CHAR(160),""))),0)),
         "Attention : montant présenté partiellement écarté.",
      TRUE,
         ""
   )
)</f>
        <v/>
      </c>
      <c r="BD42" s="46" t="str">
        <f t="shared" si="8"/>
        <v/>
      </c>
      <c r="BE42" s="46" t="str">
        <f t="shared" si="9"/>
        <v/>
      </c>
      <c r="BF42" s="19" t="str">
        <f t="shared" si="10"/>
        <v/>
      </c>
    </row>
    <row r="43" spans="1:58" ht="15" customHeight="1">
      <c r="A43" s="334">
        <v>32</v>
      </c>
      <c r="B43" s="351"/>
      <c r="C43" s="6"/>
      <c r="D43" s="5"/>
      <c r="E43" s="5"/>
      <c r="F43" s="149"/>
      <c r="G43" s="21"/>
      <c r="H43" s="20"/>
      <c r="I43" s="550"/>
      <c r="J43" s="5"/>
      <c r="K43" s="11"/>
      <c r="L43" s="8"/>
      <c r="M43" s="7"/>
      <c r="N43" s="39" t="str">
        <f t="shared" si="29"/>
        <v/>
      </c>
      <c r="O43" s="9"/>
      <c r="P43" s="7"/>
      <c r="Q43" s="39" t="str">
        <f t="shared" si="30"/>
        <v/>
      </c>
      <c r="R43" s="10"/>
      <c r="S43" s="7"/>
      <c r="T43" s="40" t="str">
        <f t="shared" si="31"/>
        <v/>
      </c>
      <c r="U43" s="15"/>
      <c r="V43" s="74"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72"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75" t="str">
        <f t="shared" si="32"/>
        <v/>
      </c>
      <c r="Y43" s="71"/>
      <c r="Z43" s="16" t="str">
        <f t="shared" si="15"/>
        <v/>
      </c>
      <c r="AA43" s="553" t="str">
        <f t="shared" si="16"/>
        <v/>
      </c>
      <c r="AB43" s="14" t="str">
        <f t="shared" si="17"/>
        <v/>
      </c>
      <c r="AC43" s="14" t="str">
        <f t="shared" si="18"/>
        <v/>
      </c>
      <c r="AD43" s="14" t="str">
        <f t="shared" si="19"/>
        <v/>
      </c>
      <c r="AE43" s="14" t="str">
        <f t="shared" si="20"/>
        <v/>
      </c>
      <c r="AF43" s="14" t="str">
        <f t="shared" si="21"/>
        <v/>
      </c>
      <c r="AG43" s="14" t="str">
        <f t="shared" si="22"/>
        <v/>
      </c>
      <c r="AH43" s="14" t="str">
        <f t="shared" si="33"/>
        <v/>
      </c>
      <c r="AI43" s="285" t="str">
        <f t="shared" si="23"/>
        <v/>
      </c>
      <c r="AJ43" s="42" t="str">
        <f t="shared" si="24"/>
        <v/>
      </c>
      <c r="AK43" s="18" t="str">
        <f t="shared" si="25"/>
        <v/>
      </c>
      <c r="AL43" s="39" t="str">
        <f t="shared" si="34"/>
        <v/>
      </c>
      <c r="AM43" s="43" t="str">
        <f t="shared" ref="AM43:AM74" si="38">IF(O43="","",O43)</f>
        <v/>
      </c>
      <c r="AN43" s="18" t="str">
        <f t="shared" ref="AN43:AN74" si="39">IF(P43="","",P43)</f>
        <v/>
      </c>
      <c r="AO43" s="39" t="str">
        <f t="shared" si="35"/>
        <v/>
      </c>
      <c r="AP43" s="44" t="str">
        <f t="shared" ref="AP43:AP74" si="40">IF(R43="","",R43)</f>
        <v/>
      </c>
      <c r="AQ43" s="18" t="str">
        <f t="shared" ref="AQ43:AQ74" si="41">IF(S43="","",S43)</f>
        <v/>
      </c>
      <c r="AR43" s="45" t="str">
        <f t="shared" si="36"/>
        <v/>
      </c>
      <c r="AS43" s="41" t="str">
        <f t="shared" ref="AS43:AS74" si="42">IF(U43="","",U43)</f>
        <v/>
      </c>
      <c r="AT43" s="62"/>
      <c r="AU43" s="46" t="str">
        <f t="shared" ref="AU43:AU74" si="43">IF((1.15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0,"",(1.15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f>
        <v/>
      </c>
      <c r="AV43" s="46" t="str">
        <f t="shared" ref="AV43:AV74" si="44">IF(AU43="","",IF(AND(IFERROR(VALUE(TRIM(SUBSTITUTE(AK43,CHAR(160),""))),0)=0,IFERROR(VALUE(TRIM(SUBSTITUTE(AN43,CHAR(160),""))),0)=0,IFERROR(VALUE(TRIM(SUBSTITUTE(AQ43,CHAR(160),""))),0)=0),0,1.15*MIN(IF(IFERROR(VALUE(TRIM(SUBSTITUTE(AK43,CHAR(160),""))),0)=0,1E+30,IFERROR(VALUE(TRIM(SUBSTITUTE(AK43,CHAR(160),""))),0)),IF(IFERROR(VALUE(TRIM(SUBSTITUTE(AN43,CHAR(160),""))),0)=0,1E+30,IFERROR(VALUE(TRIM(SUBSTITUTE(AN43,CHAR(160),""))),0)),IF(IFERROR(VALUE(TRIM(SUBSTITUTE(AQ43,CHAR(160),""))),0)=0,1E+30,IFERROR(VALUE(TRIM(SUBSTITUTE(AQ43,CHAR(160),""))),0)))*IFERROR(VALUE(TRIM(SUBSTITUTE(AA43,CHAR(160),""))),0)))</f>
        <v/>
      </c>
      <c r="AW43" s="46" t="str">
        <f t="shared" si="37"/>
        <v/>
      </c>
      <c r="AX43" s="73"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73" t="str" cm="1">
        <f t="array" ref="AY43">IF($AA43="","",IF(IFERROR(_xlfn.IFS(TRIM(SUBSTITUTE($AS43,CHAR(160),""))="Devis 1",IFERROR(VALUE(TRIM(SUBSTITUTE(AK43,CHAR(160),""))),0),TRIM(SUBSTITUTE($AS43,CHAR(160),""))="Devis 2",IFERROR(VALUE(TRIM(SUBSTITUTE(AN43,CHAR(160),""))),0),TRIM(SUBSTITUTE($AS43,CHAR(160),""))="Devis 3",IFERROR(VALUE(TRIM(SUBSTITUTE(AQ43,CHAR(160),""))),0)),0)*IFERROR(VALUE(TRIM(SUBSTITUTE($AA43,CHAR(160),""))),0)=0,IF(AX43&lt;&gt;"",0,""),IFERROR(_xlfn.IFS(TRIM(SUBSTITUTE($AS43,CHAR(160),""))="Devis 1",IFERROR(VALUE(TRIM(SUBSTITUTE(AK43,CHAR(160),""))),0),TRIM(SUBSTITUTE($AS43,CHAR(160),""))="Devis 2",IFERROR(VALUE(TRIM(SUBSTITUTE(AN43,CHAR(160),""))),0),TRIM(SUBSTITUTE($AS43,CHAR(160),""))="Devis 3",IFERROR(VALUE(TRIM(SUBSTITUTE(AQ43,CHAR(160),""))),0)),0)*IFERROR(VALUE(TRIM(SUBSTITUTE($AA43,CHAR(160),""))),0)))</f>
        <v/>
      </c>
      <c r="AZ43" s="73"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63"/>
      <c r="BB43" s="13"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3" t="str" cm="1">
        <f t="array" ref="BC43">IF(
   OR(AZ43="",X43="",AX43="",V43="",AY43="",W43=""),
   "",
   _xlfn.IFS(
      (IFERROR(VALUE(TRIM(SUBSTITUTE(AZ43,CHAR(160),""))),0))=0,
         "Attention montant présenté entièrement écarté",
      (IFERROR(VALUE(TRIM(SUBSTITUTE(AZ43,CHAR(160),""))),0))&gt;
         (IFERROR(VALUE(TRIM(SUBSTITUTE(X43,CHAR(160),""))),0)),
         "KO : Le montant retenu TTC est supérieur au montant présenté TTC. Merci de revoir la ligne de dépense ou plafonner son montant.",
      (IFERROR(VALUE(TRIM(SUBSTITUTE(AX43,CHAR(160),""))),0))&gt;
         (IFERROR(VALUE(TRIM(SUBSTITUTE(V43,CHAR(160),""))),0)),
         "Attention : Le montant retenu HT est supérieur au montant HT présenté. Merci de revoir la ligne de dépense, plafonner son montant, ou justifier la reventilation HT / TVA.",
      (IFERROR(VALUE(TRIM(SUBSTITUTE(AY43,CHAR(160),""))),0))&gt;
         (IFERROR(VALUE(TRIM(SUBSTITUTE(W43,CHAR(160),""))),0)),
         "Attention : Le montant TVA retenu est supérieur au montant TVA présenté. Merci de revoir la ligne de dépense, plafonner son montant, ou justifier la reventilation HT / TVA.",
      (IFERROR(VALUE(TRIM(SUBSTITUTE(X43,CHAR(160),""))),0))=0,
         "",
      (IFERROR(VALUE(TRIM(SUBSTITUTE(AZ43,CHAR(160),""))),0))=
         (IFERROR(VALUE(TRIM(SUBSTITUTE(X43,CHAR(160),""))),0)),
         "OK",
      (IFERROR(VALUE(TRIM(SUBSTITUTE(AZ43,CHAR(160),""))),0))&lt;
         (IFERROR(VALUE(TRIM(SUBSTITUTE(X43,CHAR(160),""))),0)),
         "Attention : montant présenté partiellement écarté.",
      TRUE,
         ""
   )
)</f>
        <v/>
      </c>
      <c r="BD43" s="46" t="str">
        <f t="shared" ref="BD43:BD74" si="45">IF(OR(V43="",AX43=""),"",(IFERROR(VALUE(TRIM(SUBSTITUTE(V43,CHAR(160),""))),0))-(IFERROR(VALUE(TRIM(SUBSTITUTE(AX43,CHAR(160),""))),0)))</f>
        <v/>
      </c>
      <c r="BE43" s="46" t="str">
        <f t="shared" ref="BE43:BE74" si="46">IF(OR(W43="",AY43=""),"",(IFERROR(VALUE(TRIM(SUBSTITUTE(W43,CHAR(160),""))),0))-(IFERROR(VALUE(TRIM(SUBSTITUTE(AY43,CHAR(160),""))),0)))</f>
        <v/>
      </c>
      <c r="BF43" s="19" t="str">
        <f t="shared" ref="BF43:BF74" si="47">IF(OR(X43="",AZ43=""),"",(IFERROR(VALUE(TRIM(SUBSTITUTE(X43,CHAR(160),""))),0))-(IFERROR(VALUE(TRIM(SUBSTITUTE(AZ43,CHAR(160),""))),0)))</f>
        <v/>
      </c>
    </row>
    <row r="44" spans="1:58" ht="15" customHeight="1">
      <c r="A44" s="334">
        <v>33</v>
      </c>
      <c r="B44" s="351"/>
      <c r="C44" s="6"/>
      <c r="D44" s="5"/>
      <c r="E44" s="5"/>
      <c r="F44" s="149"/>
      <c r="G44" s="21"/>
      <c r="H44" s="20"/>
      <c r="I44" s="550"/>
      <c r="J44" s="5"/>
      <c r="K44" s="11"/>
      <c r="L44" s="8"/>
      <c r="M44" s="7"/>
      <c r="N44" s="39" t="str">
        <f t="shared" si="29"/>
        <v/>
      </c>
      <c r="O44" s="9"/>
      <c r="P44" s="7"/>
      <c r="Q44" s="39" t="str">
        <f t="shared" si="30"/>
        <v/>
      </c>
      <c r="R44" s="10"/>
      <c r="S44" s="7"/>
      <c r="T44" s="40" t="str">
        <f t="shared" si="31"/>
        <v/>
      </c>
      <c r="U44" s="15"/>
      <c r="V44" s="74"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72"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75" t="str">
        <f t="shared" si="32"/>
        <v/>
      </c>
      <c r="Y44" s="71"/>
      <c r="Z44" s="16" t="str">
        <f t="shared" ref="Z44:Z75" si="48">IF(B44="","",B44)</f>
        <v/>
      </c>
      <c r="AA44" s="553" t="str">
        <f t="shared" ref="AA44:AA75" si="49">IF(C44="","",C44)</f>
        <v/>
      </c>
      <c r="AB44" s="14" t="str">
        <f t="shared" ref="AB44:AB75" si="50">IF(D44="","",D44)</f>
        <v/>
      </c>
      <c r="AC44" s="14" t="str">
        <f t="shared" ref="AC44:AC75" si="51">IF(E44="","",E44)</f>
        <v/>
      </c>
      <c r="AD44" s="14" t="str">
        <f t="shared" ref="AD44:AD75" si="52">IF(F44="","",F44)</f>
        <v/>
      </c>
      <c r="AE44" s="14" t="str">
        <f t="shared" ref="AE44:AE75" si="53">IF(G44="","",G44)</f>
        <v/>
      </c>
      <c r="AF44" s="14" t="str">
        <f t="shared" ref="AF44:AF75" si="54">IF(H44="","",H44)</f>
        <v/>
      </c>
      <c r="AG44" s="14" t="str">
        <f t="shared" ref="AG44:AG75" si="55">IF(I44="","",I44)</f>
        <v/>
      </c>
      <c r="AH44" s="14" t="str">
        <f t="shared" ref="AH44:AH75" si="56">IF(K44="","",K44)</f>
        <v/>
      </c>
      <c r="AI44" s="285" t="str">
        <f t="shared" ref="AI44:AI75" si="57">IF(K44="","",K44)</f>
        <v/>
      </c>
      <c r="AJ44" s="42" t="str">
        <f t="shared" ref="AJ44:AJ75" si="58">IF(L44="","",L44)</f>
        <v/>
      </c>
      <c r="AK44" s="18" t="str">
        <f t="shared" ref="AK44:AK75" si="59">IF(M44="","",M44)</f>
        <v/>
      </c>
      <c r="AL44" s="39" t="str">
        <f t="shared" si="34"/>
        <v/>
      </c>
      <c r="AM44" s="43" t="str">
        <f t="shared" si="38"/>
        <v/>
      </c>
      <c r="AN44" s="18" t="str">
        <f t="shared" si="39"/>
        <v/>
      </c>
      <c r="AO44" s="39" t="str">
        <f t="shared" si="35"/>
        <v/>
      </c>
      <c r="AP44" s="44" t="str">
        <f t="shared" si="40"/>
        <v/>
      </c>
      <c r="AQ44" s="18" t="str">
        <f t="shared" si="41"/>
        <v/>
      </c>
      <c r="AR44" s="45" t="str">
        <f t="shared" si="36"/>
        <v/>
      </c>
      <c r="AS44" s="41" t="str">
        <f t="shared" si="42"/>
        <v/>
      </c>
      <c r="AT44" s="62"/>
      <c r="AU44" s="46" t="str">
        <f t="shared" si="43"/>
        <v/>
      </c>
      <c r="AV44" s="46" t="str">
        <f t="shared" si="44"/>
        <v/>
      </c>
      <c r="AW44" s="46" t="str">
        <f t="shared" si="37"/>
        <v/>
      </c>
      <c r="AX44" s="73"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73" t="str" cm="1">
        <f t="array" ref="AY44">IF($AA44="","",IF(IFERROR(_xlfn.IFS(TRIM(SUBSTITUTE($AS44,CHAR(160),""))="Devis 1",IFERROR(VALUE(TRIM(SUBSTITUTE(AK44,CHAR(160),""))),0),TRIM(SUBSTITUTE($AS44,CHAR(160),""))="Devis 2",IFERROR(VALUE(TRIM(SUBSTITUTE(AN44,CHAR(160),""))),0),TRIM(SUBSTITUTE($AS44,CHAR(160),""))="Devis 3",IFERROR(VALUE(TRIM(SUBSTITUTE(AQ44,CHAR(160),""))),0)),0)*IFERROR(VALUE(TRIM(SUBSTITUTE($AA44,CHAR(160),""))),0)=0,IF(AX44&lt;&gt;"",0,""),IFERROR(_xlfn.IFS(TRIM(SUBSTITUTE($AS44,CHAR(160),""))="Devis 1",IFERROR(VALUE(TRIM(SUBSTITUTE(AK44,CHAR(160),""))),0),TRIM(SUBSTITUTE($AS44,CHAR(160),""))="Devis 2",IFERROR(VALUE(TRIM(SUBSTITUTE(AN44,CHAR(160),""))),0),TRIM(SUBSTITUTE($AS44,CHAR(160),""))="Devis 3",IFERROR(VALUE(TRIM(SUBSTITUTE(AQ44,CHAR(160),""))),0)),0)*IFERROR(VALUE(TRIM(SUBSTITUTE($AA44,CHAR(160),""))),0)))</f>
        <v/>
      </c>
      <c r="AZ44" s="73"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63"/>
      <c r="BB44" s="13"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3" t="str" cm="1">
        <f t="array" ref="BC44">IF(
   OR(AZ44="",X44="",AX44="",V44="",AY44="",W44=""),
   "",
   _xlfn.IFS(
      (IFERROR(VALUE(TRIM(SUBSTITUTE(AZ44,CHAR(160),""))),0))=0,
         "Attention montant présenté entièrement écarté",
      (IFERROR(VALUE(TRIM(SUBSTITUTE(AZ44,CHAR(160),""))),0))&gt;
         (IFERROR(VALUE(TRIM(SUBSTITUTE(X44,CHAR(160),""))),0)),
         "KO : Le montant retenu TTC est supérieur au montant présenté TTC. Merci de revoir la ligne de dépense ou plafonner son montant.",
      (IFERROR(VALUE(TRIM(SUBSTITUTE(AX44,CHAR(160),""))),0))&gt;
         (IFERROR(VALUE(TRIM(SUBSTITUTE(V44,CHAR(160),""))),0)),
         "Attention : Le montant retenu HT est supérieur au montant HT présenté. Merci de revoir la ligne de dépense, plafonner son montant, ou justifier la reventilation HT / TVA.",
      (IFERROR(VALUE(TRIM(SUBSTITUTE(AY44,CHAR(160),""))),0))&gt;
         (IFERROR(VALUE(TRIM(SUBSTITUTE(W44,CHAR(160),""))),0)),
         "Attention : Le montant TVA retenu est supérieur au montant TVA présenté. Merci de revoir la ligne de dépense, plafonner son montant, ou justifier la reventilation HT / TVA.",
      (IFERROR(VALUE(TRIM(SUBSTITUTE(X44,CHAR(160),""))),0))=0,
         "",
      (IFERROR(VALUE(TRIM(SUBSTITUTE(AZ44,CHAR(160),""))),0))=
         (IFERROR(VALUE(TRIM(SUBSTITUTE(X44,CHAR(160),""))),0)),
         "OK",
      (IFERROR(VALUE(TRIM(SUBSTITUTE(AZ44,CHAR(160),""))),0))&lt;
         (IFERROR(VALUE(TRIM(SUBSTITUTE(X44,CHAR(160),""))),0)),
         "Attention : montant présenté partiellement écarté.",
      TRUE,
         ""
   )
)</f>
        <v/>
      </c>
      <c r="BD44" s="46" t="str">
        <f t="shared" si="45"/>
        <v/>
      </c>
      <c r="BE44" s="46" t="str">
        <f t="shared" si="46"/>
        <v/>
      </c>
      <c r="BF44" s="19" t="str">
        <f t="shared" si="47"/>
        <v/>
      </c>
    </row>
    <row r="45" spans="1:58" ht="15" customHeight="1">
      <c r="A45" s="334">
        <v>34</v>
      </c>
      <c r="B45" s="351"/>
      <c r="C45" s="6"/>
      <c r="D45" s="5"/>
      <c r="E45" s="5"/>
      <c r="F45" s="149"/>
      <c r="G45" s="21"/>
      <c r="H45" s="20"/>
      <c r="I45" s="550"/>
      <c r="J45" s="5"/>
      <c r="K45" s="11"/>
      <c r="L45" s="8"/>
      <c r="M45" s="7"/>
      <c r="N45" s="39" t="str">
        <f t="shared" si="29"/>
        <v/>
      </c>
      <c r="O45" s="9"/>
      <c r="P45" s="7"/>
      <c r="Q45" s="39" t="str">
        <f t="shared" si="30"/>
        <v/>
      </c>
      <c r="R45" s="10"/>
      <c r="S45" s="7"/>
      <c r="T45" s="40" t="str">
        <f t="shared" si="31"/>
        <v/>
      </c>
      <c r="U45" s="15"/>
      <c r="V45" s="74"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72"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75" t="str">
        <f t="shared" si="32"/>
        <v/>
      </c>
      <c r="Y45" s="71"/>
      <c r="Z45" s="16" t="str">
        <f t="shared" si="48"/>
        <v/>
      </c>
      <c r="AA45" s="553" t="str">
        <f t="shared" si="49"/>
        <v/>
      </c>
      <c r="AB45" s="14" t="str">
        <f t="shared" si="50"/>
        <v/>
      </c>
      <c r="AC45" s="14" t="str">
        <f t="shared" si="51"/>
        <v/>
      </c>
      <c r="AD45" s="14" t="str">
        <f t="shared" si="52"/>
        <v/>
      </c>
      <c r="AE45" s="14" t="str">
        <f t="shared" si="53"/>
        <v/>
      </c>
      <c r="AF45" s="14" t="str">
        <f t="shared" si="54"/>
        <v/>
      </c>
      <c r="AG45" s="14" t="str">
        <f t="shared" si="55"/>
        <v/>
      </c>
      <c r="AH45" s="14" t="str">
        <f t="shared" si="56"/>
        <v/>
      </c>
      <c r="AI45" s="285" t="str">
        <f t="shared" si="57"/>
        <v/>
      </c>
      <c r="AJ45" s="42" t="str">
        <f t="shared" si="58"/>
        <v/>
      </c>
      <c r="AK45" s="18" t="str">
        <f t="shared" si="59"/>
        <v/>
      </c>
      <c r="AL45" s="39" t="str">
        <f t="shared" si="34"/>
        <v/>
      </c>
      <c r="AM45" s="43" t="str">
        <f t="shared" si="38"/>
        <v/>
      </c>
      <c r="AN45" s="18" t="str">
        <f t="shared" si="39"/>
        <v/>
      </c>
      <c r="AO45" s="39" t="str">
        <f t="shared" si="35"/>
        <v/>
      </c>
      <c r="AP45" s="44" t="str">
        <f t="shared" si="40"/>
        <v/>
      </c>
      <c r="AQ45" s="18" t="str">
        <f t="shared" si="41"/>
        <v/>
      </c>
      <c r="AR45" s="45" t="str">
        <f t="shared" si="36"/>
        <v/>
      </c>
      <c r="AS45" s="41" t="str">
        <f t="shared" si="42"/>
        <v/>
      </c>
      <c r="AT45" s="62"/>
      <c r="AU45" s="46" t="str">
        <f t="shared" si="43"/>
        <v/>
      </c>
      <c r="AV45" s="46" t="str">
        <f t="shared" si="44"/>
        <v/>
      </c>
      <c r="AW45" s="46" t="str">
        <f t="shared" si="37"/>
        <v/>
      </c>
      <c r="AX45" s="73"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73" t="str" cm="1">
        <f t="array" ref="AY45">IF($AA45="","",IF(IFERROR(_xlfn.IFS(TRIM(SUBSTITUTE($AS45,CHAR(160),""))="Devis 1",IFERROR(VALUE(TRIM(SUBSTITUTE(AK45,CHAR(160),""))),0),TRIM(SUBSTITUTE($AS45,CHAR(160),""))="Devis 2",IFERROR(VALUE(TRIM(SUBSTITUTE(AN45,CHAR(160),""))),0),TRIM(SUBSTITUTE($AS45,CHAR(160),""))="Devis 3",IFERROR(VALUE(TRIM(SUBSTITUTE(AQ45,CHAR(160),""))),0)),0)*IFERROR(VALUE(TRIM(SUBSTITUTE($AA45,CHAR(160),""))),0)=0,IF(AX45&lt;&gt;"",0,""),IFERROR(_xlfn.IFS(TRIM(SUBSTITUTE($AS45,CHAR(160),""))="Devis 1",IFERROR(VALUE(TRIM(SUBSTITUTE(AK45,CHAR(160),""))),0),TRIM(SUBSTITUTE($AS45,CHAR(160),""))="Devis 2",IFERROR(VALUE(TRIM(SUBSTITUTE(AN45,CHAR(160),""))),0),TRIM(SUBSTITUTE($AS45,CHAR(160),""))="Devis 3",IFERROR(VALUE(TRIM(SUBSTITUTE(AQ45,CHAR(160),""))),0)),0)*IFERROR(VALUE(TRIM(SUBSTITUTE($AA45,CHAR(160),""))),0)))</f>
        <v/>
      </c>
      <c r="AZ45" s="73"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63"/>
      <c r="BB45" s="13"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3" t="str" cm="1">
        <f t="array" ref="BC45">IF(
   OR(AZ45="",X45="",AX45="",V45="",AY45="",W45=""),
   "",
   _xlfn.IFS(
      (IFERROR(VALUE(TRIM(SUBSTITUTE(AZ45,CHAR(160),""))),0))=0,
         "Attention montant présenté entièrement écarté",
      (IFERROR(VALUE(TRIM(SUBSTITUTE(AZ45,CHAR(160),""))),0))&gt;
         (IFERROR(VALUE(TRIM(SUBSTITUTE(X45,CHAR(160),""))),0)),
         "KO : Le montant retenu TTC est supérieur au montant présenté TTC. Merci de revoir la ligne de dépense ou plafonner son montant.",
      (IFERROR(VALUE(TRIM(SUBSTITUTE(AX45,CHAR(160),""))),0))&gt;
         (IFERROR(VALUE(TRIM(SUBSTITUTE(V45,CHAR(160),""))),0)),
         "Attention : Le montant retenu HT est supérieur au montant HT présenté. Merci de revoir la ligne de dépense, plafonner son montant, ou justifier la reventilation HT / TVA.",
      (IFERROR(VALUE(TRIM(SUBSTITUTE(AY45,CHAR(160),""))),0))&gt;
         (IFERROR(VALUE(TRIM(SUBSTITUTE(W45,CHAR(160),""))),0)),
         "Attention : Le montant TVA retenu est supérieur au montant TVA présenté. Merci de revoir la ligne de dépense, plafonner son montant, ou justifier la reventilation HT / TVA.",
      (IFERROR(VALUE(TRIM(SUBSTITUTE(X45,CHAR(160),""))),0))=0,
         "",
      (IFERROR(VALUE(TRIM(SUBSTITUTE(AZ45,CHAR(160),""))),0))=
         (IFERROR(VALUE(TRIM(SUBSTITUTE(X45,CHAR(160),""))),0)),
         "OK",
      (IFERROR(VALUE(TRIM(SUBSTITUTE(AZ45,CHAR(160),""))),0))&lt;
         (IFERROR(VALUE(TRIM(SUBSTITUTE(X45,CHAR(160),""))),0)),
         "Attention : montant présenté partiellement écarté.",
      TRUE,
         ""
   )
)</f>
        <v/>
      </c>
      <c r="BD45" s="46" t="str">
        <f t="shared" si="45"/>
        <v/>
      </c>
      <c r="BE45" s="46" t="str">
        <f t="shared" si="46"/>
        <v/>
      </c>
      <c r="BF45" s="19" t="str">
        <f t="shared" si="47"/>
        <v/>
      </c>
    </row>
    <row r="46" spans="1:58" ht="15" customHeight="1">
      <c r="A46" s="334">
        <v>35</v>
      </c>
      <c r="B46" s="351"/>
      <c r="C46" s="6"/>
      <c r="D46" s="5"/>
      <c r="E46" s="5"/>
      <c r="F46" s="149"/>
      <c r="G46" s="21"/>
      <c r="H46" s="20"/>
      <c r="I46" s="550"/>
      <c r="J46" s="5"/>
      <c r="K46" s="11"/>
      <c r="L46" s="8"/>
      <c r="M46" s="7"/>
      <c r="N46" s="39" t="str">
        <f t="shared" si="29"/>
        <v/>
      </c>
      <c r="O46" s="9"/>
      <c r="P46" s="7"/>
      <c r="Q46" s="39" t="str">
        <f t="shared" si="30"/>
        <v/>
      </c>
      <c r="R46" s="10"/>
      <c r="S46" s="7"/>
      <c r="T46" s="40" t="str">
        <f t="shared" si="31"/>
        <v/>
      </c>
      <c r="U46" s="15"/>
      <c r="V46" s="74"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72"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75" t="str">
        <f t="shared" si="32"/>
        <v/>
      </c>
      <c r="Y46" s="71"/>
      <c r="Z46" s="16" t="str">
        <f t="shared" si="48"/>
        <v/>
      </c>
      <c r="AA46" s="553" t="str">
        <f t="shared" si="49"/>
        <v/>
      </c>
      <c r="AB46" s="14" t="str">
        <f t="shared" si="50"/>
        <v/>
      </c>
      <c r="AC46" s="14" t="str">
        <f t="shared" si="51"/>
        <v/>
      </c>
      <c r="AD46" s="14" t="str">
        <f t="shared" si="52"/>
        <v/>
      </c>
      <c r="AE46" s="14" t="str">
        <f t="shared" si="53"/>
        <v/>
      </c>
      <c r="AF46" s="14" t="str">
        <f t="shared" si="54"/>
        <v/>
      </c>
      <c r="AG46" s="14" t="str">
        <f t="shared" si="55"/>
        <v/>
      </c>
      <c r="AH46" s="14" t="str">
        <f t="shared" si="56"/>
        <v/>
      </c>
      <c r="AI46" s="285" t="str">
        <f t="shared" si="57"/>
        <v/>
      </c>
      <c r="AJ46" s="42" t="str">
        <f t="shared" si="58"/>
        <v/>
      </c>
      <c r="AK46" s="18" t="str">
        <f t="shared" si="59"/>
        <v/>
      </c>
      <c r="AL46" s="39" t="str">
        <f t="shared" si="34"/>
        <v/>
      </c>
      <c r="AM46" s="43" t="str">
        <f t="shared" si="38"/>
        <v/>
      </c>
      <c r="AN46" s="18" t="str">
        <f t="shared" si="39"/>
        <v/>
      </c>
      <c r="AO46" s="39" t="str">
        <f t="shared" si="35"/>
        <v/>
      </c>
      <c r="AP46" s="44" t="str">
        <f t="shared" si="40"/>
        <v/>
      </c>
      <c r="AQ46" s="18" t="str">
        <f t="shared" si="41"/>
        <v/>
      </c>
      <c r="AR46" s="45" t="str">
        <f t="shared" si="36"/>
        <v/>
      </c>
      <c r="AS46" s="41" t="str">
        <f t="shared" si="42"/>
        <v/>
      </c>
      <c r="AT46" s="62"/>
      <c r="AU46" s="46" t="str">
        <f t="shared" si="43"/>
        <v/>
      </c>
      <c r="AV46" s="46" t="str">
        <f t="shared" si="44"/>
        <v/>
      </c>
      <c r="AW46" s="46" t="str">
        <f t="shared" si="37"/>
        <v/>
      </c>
      <c r="AX46" s="73"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73" t="str" cm="1">
        <f t="array" ref="AY46">IF($AA46="","",IF(IFERROR(_xlfn.IFS(TRIM(SUBSTITUTE($AS46,CHAR(160),""))="Devis 1",IFERROR(VALUE(TRIM(SUBSTITUTE(AK46,CHAR(160),""))),0),TRIM(SUBSTITUTE($AS46,CHAR(160),""))="Devis 2",IFERROR(VALUE(TRIM(SUBSTITUTE(AN46,CHAR(160),""))),0),TRIM(SUBSTITUTE($AS46,CHAR(160),""))="Devis 3",IFERROR(VALUE(TRIM(SUBSTITUTE(AQ46,CHAR(160),""))),0)),0)*IFERROR(VALUE(TRIM(SUBSTITUTE($AA46,CHAR(160),""))),0)=0,IF(AX46&lt;&gt;"",0,""),IFERROR(_xlfn.IFS(TRIM(SUBSTITUTE($AS46,CHAR(160),""))="Devis 1",IFERROR(VALUE(TRIM(SUBSTITUTE(AK46,CHAR(160),""))),0),TRIM(SUBSTITUTE($AS46,CHAR(160),""))="Devis 2",IFERROR(VALUE(TRIM(SUBSTITUTE(AN46,CHAR(160),""))),0),TRIM(SUBSTITUTE($AS46,CHAR(160),""))="Devis 3",IFERROR(VALUE(TRIM(SUBSTITUTE(AQ46,CHAR(160),""))),0)),0)*IFERROR(VALUE(TRIM(SUBSTITUTE($AA46,CHAR(160),""))),0)))</f>
        <v/>
      </c>
      <c r="AZ46" s="73"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63"/>
      <c r="BB46" s="13"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3" t="str" cm="1">
        <f t="array" ref="BC46">IF(
   OR(AZ46="",X46="",AX46="",V46="",AY46="",W46=""),
   "",
   _xlfn.IFS(
      (IFERROR(VALUE(TRIM(SUBSTITUTE(AZ46,CHAR(160),""))),0))=0,
         "Attention montant présenté entièrement écarté",
      (IFERROR(VALUE(TRIM(SUBSTITUTE(AZ46,CHAR(160),""))),0))&gt;
         (IFERROR(VALUE(TRIM(SUBSTITUTE(X46,CHAR(160),""))),0)),
         "KO : Le montant retenu TTC est supérieur au montant présenté TTC. Merci de revoir la ligne de dépense ou plafonner son montant.",
      (IFERROR(VALUE(TRIM(SUBSTITUTE(AX46,CHAR(160),""))),0))&gt;
         (IFERROR(VALUE(TRIM(SUBSTITUTE(V46,CHAR(160),""))),0)),
         "Attention : Le montant retenu HT est supérieur au montant HT présenté. Merci de revoir la ligne de dépense, plafonner son montant, ou justifier la reventilation HT / TVA.",
      (IFERROR(VALUE(TRIM(SUBSTITUTE(AY46,CHAR(160),""))),0))&gt;
         (IFERROR(VALUE(TRIM(SUBSTITUTE(W46,CHAR(160),""))),0)),
         "Attention : Le montant TVA retenu est supérieur au montant TVA présenté. Merci de revoir la ligne de dépense, plafonner son montant, ou justifier la reventilation HT / TVA.",
      (IFERROR(VALUE(TRIM(SUBSTITUTE(X46,CHAR(160),""))),0))=0,
         "",
      (IFERROR(VALUE(TRIM(SUBSTITUTE(AZ46,CHAR(160),""))),0))=
         (IFERROR(VALUE(TRIM(SUBSTITUTE(X46,CHAR(160),""))),0)),
         "OK",
      (IFERROR(VALUE(TRIM(SUBSTITUTE(AZ46,CHAR(160),""))),0))&lt;
         (IFERROR(VALUE(TRIM(SUBSTITUTE(X46,CHAR(160),""))),0)),
         "Attention : montant présenté partiellement écarté.",
      TRUE,
         ""
   )
)</f>
        <v/>
      </c>
      <c r="BD46" s="46" t="str">
        <f t="shared" si="45"/>
        <v/>
      </c>
      <c r="BE46" s="46" t="str">
        <f t="shared" si="46"/>
        <v/>
      </c>
      <c r="BF46" s="19" t="str">
        <f t="shared" si="47"/>
        <v/>
      </c>
    </row>
    <row r="47" spans="1:58" ht="15" customHeight="1">
      <c r="A47" s="334">
        <v>36</v>
      </c>
      <c r="B47" s="351"/>
      <c r="C47" s="6"/>
      <c r="D47" s="5"/>
      <c r="E47" s="5"/>
      <c r="F47" s="149"/>
      <c r="G47" s="21"/>
      <c r="H47" s="20"/>
      <c r="I47" s="550"/>
      <c r="J47" s="5"/>
      <c r="K47" s="11"/>
      <c r="L47" s="8"/>
      <c r="M47" s="7"/>
      <c r="N47" s="39" t="str">
        <f t="shared" si="29"/>
        <v/>
      </c>
      <c r="O47" s="9"/>
      <c r="P47" s="7"/>
      <c r="Q47" s="39" t="str">
        <f t="shared" si="30"/>
        <v/>
      </c>
      <c r="R47" s="10"/>
      <c r="S47" s="7"/>
      <c r="T47" s="40" t="str">
        <f t="shared" si="31"/>
        <v/>
      </c>
      <c r="U47" s="15"/>
      <c r="V47" s="74"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72"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75" t="str">
        <f t="shared" si="32"/>
        <v/>
      </c>
      <c r="Y47" s="71"/>
      <c r="Z47" s="16" t="str">
        <f t="shared" si="48"/>
        <v/>
      </c>
      <c r="AA47" s="553" t="str">
        <f t="shared" si="49"/>
        <v/>
      </c>
      <c r="AB47" s="14" t="str">
        <f t="shared" si="50"/>
        <v/>
      </c>
      <c r="AC47" s="14" t="str">
        <f t="shared" si="51"/>
        <v/>
      </c>
      <c r="AD47" s="14" t="str">
        <f t="shared" si="52"/>
        <v/>
      </c>
      <c r="AE47" s="14" t="str">
        <f t="shared" si="53"/>
        <v/>
      </c>
      <c r="AF47" s="14" t="str">
        <f t="shared" si="54"/>
        <v/>
      </c>
      <c r="AG47" s="14" t="str">
        <f t="shared" si="55"/>
        <v/>
      </c>
      <c r="AH47" s="14" t="str">
        <f t="shared" si="56"/>
        <v/>
      </c>
      <c r="AI47" s="285" t="str">
        <f t="shared" si="57"/>
        <v/>
      </c>
      <c r="AJ47" s="42" t="str">
        <f t="shared" si="58"/>
        <v/>
      </c>
      <c r="AK47" s="18" t="str">
        <f t="shared" si="59"/>
        <v/>
      </c>
      <c r="AL47" s="39" t="str">
        <f t="shared" si="34"/>
        <v/>
      </c>
      <c r="AM47" s="43" t="str">
        <f t="shared" si="38"/>
        <v/>
      </c>
      <c r="AN47" s="18" t="str">
        <f t="shared" si="39"/>
        <v/>
      </c>
      <c r="AO47" s="39" t="str">
        <f t="shared" si="35"/>
        <v/>
      </c>
      <c r="AP47" s="44" t="str">
        <f t="shared" si="40"/>
        <v/>
      </c>
      <c r="AQ47" s="18" t="str">
        <f t="shared" si="41"/>
        <v/>
      </c>
      <c r="AR47" s="45" t="str">
        <f t="shared" si="36"/>
        <v/>
      </c>
      <c r="AS47" s="41" t="str">
        <f t="shared" si="42"/>
        <v/>
      </c>
      <c r="AT47" s="62"/>
      <c r="AU47" s="46" t="str">
        <f t="shared" si="43"/>
        <v/>
      </c>
      <c r="AV47" s="46" t="str">
        <f t="shared" si="44"/>
        <v/>
      </c>
      <c r="AW47" s="46" t="str">
        <f t="shared" si="37"/>
        <v/>
      </c>
      <c r="AX47" s="73"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73" t="str" cm="1">
        <f t="array" ref="AY47">IF($AA47="","",IF(IFERROR(_xlfn.IFS(TRIM(SUBSTITUTE($AS47,CHAR(160),""))="Devis 1",IFERROR(VALUE(TRIM(SUBSTITUTE(AK47,CHAR(160),""))),0),TRIM(SUBSTITUTE($AS47,CHAR(160),""))="Devis 2",IFERROR(VALUE(TRIM(SUBSTITUTE(AN47,CHAR(160),""))),0),TRIM(SUBSTITUTE($AS47,CHAR(160),""))="Devis 3",IFERROR(VALUE(TRIM(SUBSTITUTE(AQ47,CHAR(160),""))),0)),0)*IFERROR(VALUE(TRIM(SUBSTITUTE($AA47,CHAR(160),""))),0)=0,IF(AX47&lt;&gt;"",0,""),IFERROR(_xlfn.IFS(TRIM(SUBSTITUTE($AS47,CHAR(160),""))="Devis 1",IFERROR(VALUE(TRIM(SUBSTITUTE(AK47,CHAR(160),""))),0),TRIM(SUBSTITUTE($AS47,CHAR(160),""))="Devis 2",IFERROR(VALUE(TRIM(SUBSTITUTE(AN47,CHAR(160),""))),0),TRIM(SUBSTITUTE($AS47,CHAR(160),""))="Devis 3",IFERROR(VALUE(TRIM(SUBSTITUTE(AQ47,CHAR(160),""))),0)),0)*IFERROR(VALUE(TRIM(SUBSTITUTE($AA47,CHAR(160),""))),0)))</f>
        <v/>
      </c>
      <c r="AZ47" s="73"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63"/>
      <c r="BB47" s="13"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3" t="str" cm="1">
        <f t="array" ref="BC47">IF(
   OR(AZ47="",X47="",AX47="",V47="",AY47="",W47=""),
   "",
   _xlfn.IFS(
      (IFERROR(VALUE(TRIM(SUBSTITUTE(AZ47,CHAR(160),""))),0))=0,
         "Attention montant présenté entièrement écarté",
      (IFERROR(VALUE(TRIM(SUBSTITUTE(AZ47,CHAR(160),""))),0))&gt;
         (IFERROR(VALUE(TRIM(SUBSTITUTE(X47,CHAR(160),""))),0)),
         "KO : Le montant retenu TTC est supérieur au montant présenté TTC. Merci de revoir la ligne de dépense ou plafonner son montant.",
      (IFERROR(VALUE(TRIM(SUBSTITUTE(AX47,CHAR(160),""))),0))&gt;
         (IFERROR(VALUE(TRIM(SUBSTITUTE(V47,CHAR(160),""))),0)),
         "Attention : Le montant retenu HT est supérieur au montant HT présenté. Merci de revoir la ligne de dépense, plafonner son montant, ou justifier la reventilation HT / TVA.",
      (IFERROR(VALUE(TRIM(SUBSTITUTE(AY47,CHAR(160),""))),0))&gt;
         (IFERROR(VALUE(TRIM(SUBSTITUTE(W47,CHAR(160),""))),0)),
         "Attention : Le montant TVA retenu est supérieur au montant TVA présenté. Merci de revoir la ligne de dépense, plafonner son montant, ou justifier la reventilation HT / TVA.",
      (IFERROR(VALUE(TRIM(SUBSTITUTE(X47,CHAR(160),""))),0))=0,
         "",
      (IFERROR(VALUE(TRIM(SUBSTITUTE(AZ47,CHAR(160),""))),0))=
         (IFERROR(VALUE(TRIM(SUBSTITUTE(X47,CHAR(160),""))),0)),
         "OK",
      (IFERROR(VALUE(TRIM(SUBSTITUTE(AZ47,CHAR(160),""))),0))&lt;
         (IFERROR(VALUE(TRIM(SUBSTITUTE(X47,CHAR(160),""))),0)),
         "Attention : montant présenté partiellement écarté.",
      TRUE,
         ""
   )
)</f>
        <v/>
      </c>
      <c r="BD47" s="46" t="str">
        <f t="shared" si="45"/>
        <v/>
      </c>
      <c r="BE47" s="46" t="str">
        <f t="shared" si="46"/>
        <v/>
      </c>
      <c r="BF47" s="19" t="str">
        <f t="shared" si="47"/>
        <v/>
      </c>
    </row>
    <row r="48" spans="1:58" ht="15" customHeight="1">
      <c r="A48" s="334">
        <v>37</v>
      </c>
      <c r="B48" s="351"/>
      <c r="C48" s="6"/>
      <c r="D48" s="5"/>
      <c r="E48" s="5"/>
      <c r="F48" s="149"/>
      <c r="G48" s="21"/>
      <c r="H48" s="20"/>
      <c r="I48" s="550"/>
      <c r="J48" s="5"/>
      <c r="K48" s="11"/>
      <c r="L48" s="8"/>
      <c r="M48" s="7"/>
      <c r="N48" s="39" t="str">
        <f t="shared" si="29"/>
        <v/>
      </c>
      <c r="O48" s="9"/>
      <c r="P48" s="7"/>
      <c r="Q48" s="39" t="str">
        <f t="shared" si="30"/>
        <v/>
      </c>
      <c r="R48" s="10"/>
      <c r="S48" s="7"/>
      <c r="T48" s="40" t="str">
        <f t="shared" si="31"/>
        <v/>
      </c>
      <c r="U48" s="15"/>
      <c r="V48" s="74"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72"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75" t="str">
        <f t="shared" si="32"/>
        <v/>
      </c>
      <c r="Y48" s="71"/>
      <c r="Z48" s="16" t="str">
        <f t="shared" si="48"/>
        <v/>
      </c>
      <c r="AA48" s="553" t="str">
        <f t="shared" si="49"/>
        <v/>
      </c>
      <c r="AB48" s="14" t="str">
        <f t="shared" si="50"/>
        <v/>
      </c>
      <c r="AC48" s="14" t="str">
        <f t="shared" si="51"/>
        <v/>
      </c>
      <c r="AD48" s="14" t="str">
        <f t="shared" si="52"/>
        <v/>
      </c>
      <c r="AE48" s="14" t="str">
        <f t="shared" si="53"/>
        <v/>
      </c>
      <c r="AF48" s="14" t="str">
        <f t="shared" si="54"/>
        <v/>
      </c>
      <c r="AG48" s="14" t="str">
        <f t="shared" si="55"/>
        <v/>
      </c>
      <c r="AH48" s="14" t="str">
        <f t="shared" si="56"/>
        <v/>
      </c>
      <c r="AI48" s="285" t="str">
        <f t="shared" si="57"/>
        <v/>
      </c>
      <c r="AJ48" s="42" t="str">
        <f t="shared" si="58"/>
        <v/>
      </c>
      <c r="AK48" s="18" t="str">
        <f t="shared" si="59"/>
        <v/>
      </c>
      <c r="AL48" s="39" t="str">
        <f t="shared" si="34"/>
        <v/>
      </c>
      <c r="AM48" s="43" t="str">
        <f t="shared" si="38"/>
        <v/>
      </c>
      <c r="AN48" s="18" t="str">
        <f t="shared" si="39"/>
        <v/>
      </c>
      <c r="AO48" s="39" t="str">
        <f t="shared" si="35"/>
        <v/>
      </c>
      <c r="AP48" s="44" t="str">
        <f t="shared" si="40"/>
        <v/>
      </c>
      <c r="AQ48" s="18" t="str">
        <f t="shared" si="41"/>
        <v/>
      </c>
      <c r="AR48" s="45" t="str">
        <f t="shared" si="36"/>
        <v/>
      </c>
      <c r="AS48" s="41" t="str">
        <f t="shared" si="42"/>
        <v/>
      </c>
      <c r="AT48" s="62"/>
      <c r="AU48" s="46" t="str">
        <f t="shared" si="43"/>
        <v/>
      </c>
      <c r="AV48" s="46" t="str">
        <f t="shared" si="44"/>
        <v/>
      </c>
      <c r="AW48" s="46" t="str">
        <f t="shared" si="37"/>
        <v/>
      </c>
      <c r="AX48" s="73"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73" t="str" cm="1">
        <f t="array" ref="AY48">IF($AA48="","",IF(IFERROR(_xlfn.IFS(TRIM(SUBSTITUTE($AS48,CHAR(160),""))="Devis 1",IFERROR(VALUE(TRIM(SUBSTITUTE(AK48,CHAR(160),""))),0),TRIM(SUBSTITUTE($AS48,CHAR(160),""))="Devis 2",IFERROR(VALUE(TRIM(SUBSTITUTE(AN48,CHAR(160),""))),0),TRIM(SUBSTITUTE($AS48,CHAR(160),""))="Devis 3",IFERROR(VALUE(TRIM(SUBSTITUTE(AQ48,CHAR(160),""))),0)),0)*IFERROR(VALUE(TRIM(SUBSTITUTE($AA48,CHAR(160),""))),0)=0,IF(AX48&lt;&gt;"",0,""),IFERROR(_xlfn.IFS(TRIM(SUBSTITUTE($AS48,CHAR(160),""))="Devis 1",IFERROR(VALUE(TRIM(SUBSTITUTE(AK48,CHAR(160),""))),0),TRIM(SUBSTITUTE($AS48,CHAR(160),""))="Devis 2",IFERROR(VALUE(TRIM(SUBSTITUTE(AN48,CHAR(160),""))),0),TRIM(SUBSTITUTE($AS48,CHAR(160),""))="Devis 3",IFERROR(VALUE(TRIM(SUBSTITUTE(AQ48,CHAR(160),""))),0)),0)*IFERROR(VALUE(TRIM(SUBSTITUTE($AA48,CHAR(160),""))),0)))</f>
        <v/>
      </c>
      <c r="AZ48" s="73"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63"/>
      <c r="BB48" s="13"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3" t="str" cm="1">
        <f t="array" ref="BC48">IF(
   OR(AZ48="",X48="",AX48="",V48="",AY48="",W48=""),
   "",
   _xlfn.IFS(
      (IFERROR(VALUE(TRIM(SUBSTITUTE(AZ48,CHAR(160),""))),0))=0,
         "Attention montant présenté entièrement écarté",
      (IFERROR(VALUE(TRIM(SUBSTITUTE(AZ48,CHAR(160),""))),0))&gt;
         (IFERROR(VALUE(TRIM(SUBSTITUTE(X48,CHAR(160),""))),0)),
         "KO : Le montant retenu TTC est supérieur au montant présenté TTC. Merci de revoir la ligne de dépense ou plafonner son montant.",
      (IFERROR(VALUE(TRIM(SUBSTITUTE(AX48,CHAR(160),""))),0))&gt;
         (IFERROR(VALUE(TRIM(SUBSTITUTE(V48,CHAR(160),""))),0)),
         "Attention : Le montant retenu HT est supérieur au montant HT présenté. Merci de revoir la ligne de dépense, plafonner son montant, ou justifier la reventilation HT / TVA.",
      (IFERROR(VALUE(TRIM(SUBSTITUTE(AY48,CHAR(160),""))),0))&gt;
         (IFERROR(VALUE(TRIM(SUBSTITUTE(W48,CHAR(160),""))),0)),
         "Attention : Le montant TVA retenu est supérieur au montant TVA présenté. Merci de revoir la ligne de dépense, plafonner son montant, ou justifier la reventilation HT / TVA.",
      (IFERROR(VALUE(TRIM(SUBSTITUTE(X48,CHAR(160),""))),0))=0,
         "",
      (IFERROR(VALUE(TRIM(SUBSTITUTE(AZ48,CHAR(160),""))),0))=
         (IFERROR(VALUE(TRIM(SUBSTITUTE(X48,CHAR(160),""))),0)),
         "OK",
      (IFERROR(VALUE(TRIM(SUBSTITUTE(AZ48,CHAR(160),""))),0))&lt;
         (IFERROR(VALUE(TRIM(SUBSTITUTE(X48,CHAR(160),""))),0)),
         "Attention : montant présenté partiellement écarté.",
      TRUE,
         ""
   )
)</f>
        <v/>
      </c>
      <c r="BD48" s="46" t="str">
        <f t="shared" si="45"/>
        <v/>
      </c>
      <c r="BE48" s="46" t="str">
        <f t="shared" si="46"/>
        <v/>
      </c>
      <c r="BF48" s="19" t="str">
        <f t="shared" si="47"/>
        <v/>
      </c>
    </row>
    <row r="49" spans="1:58" ht="15" customHeight="1">
      <c r="A49" s="334">
        <v>38</v>
      </c>
      <c r="B49" s="351"/>
      <c r="C49" s="6"/>
      <c r="D49" s="5"/>
      <c r="E49" s="5"/>
      <c r="F49" s="149"/>
      <c r="G49" s="21"/>
      <c r="H49" s="20"/>
      <c r="I49" s="550"/>
      <c r="J49" s="5"/>
      <c r="K49" s="11"/>
      <c r="L49" s="8"/>
      <c r="M49" s="7"/>
      <c r="N49" s="39" t="str">
        <f t="shared" si="29"/>
        <v/>
      </c>
      <c r="O49" s="9"/>
      <c r="P49" s="7"/>
      <c r="Q49" s="39" t="str">
        <f t="shared" si="30"/>
        <v/>
      </c>
      <c r="R49" s="10"/>
      <c r="S49" s="7"/>
      <c r="T49" s="40" t="str">
        <f t="shared" si="31"/>
        <v/>
      </c>
      <c r="U49" s="15"/>
      <c r="V49" s="74"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72"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75" t="str">
        <f t="shared" si="32"/>
        <v/>
      </c>
      <c r="Y49" s="71"/>
      <c r="Z49" s="16" t="str">
        <f t="shared" si="48"/>
        <v/>
      </c>
      <c r="AA49" s="553" t="str">
        <f t="shared" si="49"/>
        <v/>
      </c>
      <c r="AB49" s="14" t="str">
        <f t="shared" si="50"/>
        <v/>
      </c>
      <c r="AC49" s="14" t="str">
        <f t="shared" si="51"/>
        <v/>
      </c>
      <c r="AD49" s="14" t="str">
        <f t="shared" si="52"/>
        <v/>
      </c>
      <c r="AE49" s="14" t="str">
        <f t="shared" si="53"/>
        <v/>
      </c>
      <c r="AF49" s="14" t="str">
        <f t="shared" si="54"/>
        <v/>
      </c>
      <c r="AG49" s="14" t="str">
        <f t="shared" si="55"/>
        <v/>
      </c>
      <c r="AH49" s="14" t="str">
        <f t="shared" si="56"/>
        <v/>
      </c>
      <c r="AI49" s="285" t="str">
        <f t="shared" si="57"/>
        <v/>
      </c>
      <c r="AJ49" s="42" t="str">
        <f t="shared" si="58"/>
        <v/>
      </c>
      <c r="AK49" s="18" t="str">
        <f t="shared" si="59"/>
        <v/>
      </c>
      <c r="AL49" s="39" t="str">
        <f t="shared" si="34"/>
        <v/>
      </c>
      <c r="AM49" s="43" t="str">
        <f t="shared" si="38"/>
        <v/>
      </c>
      <c r="AN49" s="18" t="str">
        <f t="shared" si="39"/>
        <v/>
      </c>
      <c r="AO49" s="39" t="str">
        <f t="shared" si="35"/>
        <v/>
      </c>
      <c r="AP49" s="44" t="str">
        <f t="shared" si="40"/>
        <v/>
      </c>
      <c r="AQ49" s="18" t="str">
        <f t="shared" si="41"/>
        <v/>
      </c>
      <c r="AR49" s="45" t="str">
        <f t="shared" si="36"/>
        <v/>
      </c>
      <c r="AS49" s="41" t="str">
        <f t="shared" si="42"/>
        <v/>
      </c>
      <c r="AT49" s="62"/>
      <c r="AU49" s="46" t="str">
        <f t="shared" si="43"/>
        <v/>
      </c>
      <c r="AV49" s="46" t="str">
        <f t="shared" si="44"/>
        <v/>
      </c>
      <c r="AW49" s="46" t="str">
        <f t="shared" si="37"/>
        <v/>
      </c>
      <c r="AX49" s="73"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73" t="str" cm="1">
        <f t="array" ref="AY49">IF($AA49="","",IF(IFERROR(_xlfn.IFS(TRIM(SUBSTITUTE($AS49,CHAR(160),""))="Devis 1",IFERROR(VALUE(TRIM(SUBSTITUTE(AK49,CHAR(160),""))),0),TRIM(SUBSTITUTE($AS49,CHAR(160),""))="Devis 2",IFERROR(VALUE(TRIM(SUBSTITUTE(AN49,CHAR(160),""))),0),TRIM(SUBSTITUTE($AS49,CHAR(160),""))="Devis 3",IFERROR(VALUE(TRIM(SUBSTITUTE(AQ49,CHAR(160),""))),0)),0)*IFERROR(VALUE(TRIM(SUBSTITUTE($AA49,CHAR(160),""))),0)=0,IF(AX49&lt;&gt;"",0,""),IFERROR(_xlfn.IFS(TRIM(SUBSTITUTE($AS49,CHAR(160),""))="Devis 1",IFERROR(VALUE(TRIM(SUBSTITUTE(AK49,CHAR(160),""))),0),TRIM(SUBSTITUTE($AS49,CHAR(160),""))="Devis 2",IFERROR(VALUE(TRIM(SUBSTITUTE(AN49,CHAR(160),""))),0),TRIM(SUBSTITUTE($AS49,CHAR(160),""))="Devis 3",IFERROR(VALUE(TRIM(SUBSTITUTE(AQ49,CHAR(160),""))),0)),0)*IFERROR(VALUE(TRIM(SUBSTITUTE($AA49,CHAR(160),""))),0)))</f>
        <v/>
      </c>
      <c r="AZ49" s="73"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63"/>
      <c r="BB49" s="13"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3" t="str" cm="1">
        <f t="array" ref="BC49">IF(
   OR(AZ49="",X49="",AX49="",V49="",AY49="",W49=""),
   "",
   _xlfn.IFS(
      (IFERROR(VALUE(TRIM(SUBSTITUTE(AZ49,CHAR(160),""))),0))=0,
         "Attention montant présenté entièrement écarté",
      (IFERROR(VALUE(TRIM(SUBSTITUTE(AZ49,CHAR(160),""))),0))&gt;
         (IFERROR(VALUE(TRIM(SUBSTITUTE(X49,CHAR(160),""))),0)),
         "KO : Le montant retenu TTC est supérieur au montant présenté TTC. Merci de revoir la ligne de dépense ou plafonner son montant.",
      (IFERROR(VALUE(TRIM(SUBSTITUTE(AX49,CHAR(160),""))),0))&gt;
         (IFERROR(VALUE(TRIM(SUBSTITUTE(V49,CHAR(160),""))),0)),
         "Attention : Le montant retenu HT est supérieur au montant HT présenté. Merci de revoir la ligne de dépense, plafonner son montant, ou justifier la reventilation HT / TVA.",
      (IFERROR(VALUE(TRIM(SUBSTITUTE(AY49,CHAR(160),""))),0))&gt;
         (IFERROR(VALUE(TRIM(SUBSTITUTE(W49,CHAR(160),""))),0)),
         "Attention : Le montant TVA retenu est supérieur au montant TVA présenté. Merci de revoir la ligne de dépense, plafonner son montant, ou justifier la reventilation HT / TVA.",
      (IFERROR(VALUE(TRIM(SUBSTITUTE(X49,CHAR(160),""))),0))=0,
         "",
      (IFERROR(VALUE(TRIM(SUBSTITUTE(AZ49,CHAR(160),""))),0))=
         (IFERROR(VALUE(TRIM(SUBSTITUTE(X49,CHAR(160),""))),0)),
         "OK",
      (IFERROR(VALUE(TRIM(SUBSTITUTE(AZ49,CHAR(160),""))),0))&lt;
         (IFERROR(VALUE(TRIM(SUBSTITUTE(X49,CHAR(160),""))),0)),
         "Attention : montant présenté partiellement écarté.",
      TRUE,
         ""
   )
)</f>
        <v/>
      </c>
      <c r="BD49" s="46" t="str">
        <f t="shared" si="45"/>
        <v/>
      </c>
      <c r="BE49" s="46" t="str">
        <f t="shared" si="46"/>
        <v/>
      </c>
      <c r="BF49" s="19" t="str">
        <f t="shared" si="47"/>
        <v/>
      </c>
    </row>
    <row r="50" spans="1:58" ht="15" customHeight="1">
      <c r="A50" s="334">
        <v>39</v>
      </c>
      <c r="B50" s="351"/>
      <c r="C50" s="6"/>
      <c r="D50" s="5"/>
      <c r="E50" s="5"/>
      <c r="F50" s="149"/>
      <c r="G50" s="21"/>
      <c r="H50" s="20"/>
      <c r="I50" s="550"/>
      <c r="J50" s="5"/>
      <c r="K50" s="11"/>
      <c r="L50" s="8"/>
      <c r="M50" s="7"/>
      <c r="N50" s="39" t="str">
        <f t="shared" si="29"/>
        <v/>
      </c>
      <c r="O50" s="9"/>
      <c r="P50" s="7"/>
      <c r="Q50" s="39" t="str">
        <f t="shared" si="30"/>
        <v/>
      </c>
      <c r="R50" s="10"/>
      <c r="S50" s="7"/>
      <c r="T50" s="40" t="str">
        <f t="shared" si="31"/>
        <v/>
      </c>
      <c r="U50" s="15"/>
      <c r="V50" s="74"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72"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75" t="str">
        <f t="shared" si="32"/>
        <v/>
      </c>
      <c r="Y50" s="71"/>
      <c r="Z50" s="16" t="str">
        <f t="shared" si="48"/>
        <v/>
      </c>
      <c r="AA50" s="553" t="str">
        <f t="shared" si="49"/>
        <v/>
      </c>
      <c r="AB50" s="14" t="str">
        <f t="shared" si="50"/>
        <v/>
      </c>
      <c r="AC50" s="14" t="str">
        <f t="shared" si="51"/>
        <v/>
      </c>
      <c r="AD50" s="14" t="str">
        <f t="shared" si="52"/>
        <v/>
      </c>
      <c r="AE50" s="14" t="str">
        <f t="shared" si="53"/>
        <v/>
      </c>
      <c r="AF50" s="14" t="str">
        <f t="shared" si="54"/>
        <v/>
      </c>
      <c r="AG50" s="14" t="str">
        <f t="shared" si="55"/>
        <v/>
      </c>
      <c r="AH50" s="14" t="str">
        <f t="shared" si="56"/>
        <v/>
      </c>
      <c r="AI50" s="285" t="str">
        <f t="shared" si="57"/>
        <v/>
      </c>
      <c r="AJ50" s="42" t="str">
        <f t="shared" si="58"/>
        <v/>
      </c>
      <c r="AK50" s="18" t="str">
        <f t="shared" si="59"/>
        <v/>
      </c>
      <c r="AL50" s="39" t="str">
        <f t="shared" si="34"/>
        <v/>
      </c>
      <c r="AM50" s="43" t="str">
        <f t="shared" si="38"/>
        <v/>
      </c>
      <c r="AN50" s="18" t="str">
        <f t="shared" si="39"/>
        <v/>
      </c>
      <c r="AO50" s="39" t="str">
        <f t="shared" si="35"/>
        <v/>
      </c>
      <c r="AP50" s="44" t="str">
        <f t="shared" si="40"/>
        <v/>
      </c>
      <c r="AQ50" s="18" t="str">
        <f t="shared" si="41"/>
        <v/>
      </c>
      <c r="AR50" s="45" t="str">
        <f t="shared" si="36"/>
        <v/>
      </c>
      <c r="AS50" s="41" t="str">
        <f t="shared" si="42"/>
        <v/>
      </c>
      <c r="AT50" s="62"/>
      <c r="AU50" s="46" t="str">
        <f t="shared" si="43"/>
        <v/>
      </c>
      <c r="AV50" s="46" t="str">
        <f t="shared" si="44"/>
        <v/>
      </c>
      <c r="AW50" s="46" t="str">
        <f t="shared" si="37"/>
        <v/>
      </c>
      <c r="AX50" s="73"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73" t="str" cm="1">
        <f t="array" ref="AY50">IF($AA50="","",IF(IFERROR(_xlfn.IFS(TRIM(SUBSTITUTE($AS50,CHAR(160),""))="Devis 1",IFERROR(VALUE(TRIM(SUBSTITUTE(AK50,CHAR(160),""))),0),TRIM(SUBSTITUTE($AS50,CHAR(160),""))="Devis 2",IFERROR(VALUE(TRIM(SUBSTITUTE(AN50,CHAR(160),""))),0),TRIM(SUBSTITUTE($AS50,CHAR(160),""))="Devis 3",IFERROR(VALUE(TRIM(SUBSTITUTE(AQ50,CHAR(160),""))),0)),0)*IFERROR(VALUE(TRIM(SUBSTITUTE($AA50,CHAR(160),""))),0)=0,IF(AX50&lt;&gt;"",0,""),IFERROR(_xlfn.IFS(TRIM(SUBSTITUTE($AS50,CHAR(160),""))="Devis 1",IFERROR(VALUE(TRIM(SUBSTITUTE(AK50,CHAR(160),""))),0),TRIM(SUBSTITUTE($AS50,CHAR(160),""))="Devis 2",IFERROR(VALUE(TRIM(SUBSTITUTE(AN50,CHAR(160),""))),0),TRIM(SUBSTITUTE($AS50,CHAR(160),""))="Devis 3",IFERROR(VALUE(TRIM(SUBSTITUTE(AQ50,CHAR(160),""))),0)),0)*IFERROR(VALUE(TRIM(SUBSTITUTE($AA50,CHAR(160),""))),0)))</f>
        <v/>
      </c>
      <c r="AZ50" s="73"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63"/>
      <c r="BB50" s="13"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3" t="str" cm="1">
        <f t="array" ref="BC50">IF(
   OR(AZ50="",X50="",AX50="",V50="",AY50="",W50=""),
   "",
   _xlfn.IFS(
      (IFERROR(VALUE(TRIM(SUBSTITUTE(AZ50,CHAR(160),""))),0))=0,
         "Attention montant présenté entièrement écarté",
      (IFERROR(VALUE(TRIM(SUBSTITUTE(AZ50,CHAR(160),""))),0))&gt;
         (IFERROR(VALUE(TRIM(SUBSTITUTE(X50,CHAR(160),""))),0)),
         "KO : Le montant retenu TTC est supérieur au montant présenté TTC. Merci de revoir la ligne de dépense ou plafonner son montant.",
      (IFERROR(VALUE(TRIM(SUBSTITUTE(AX50,CHAR(160),""))),0))&gt;
         (IFERROR(VALUE(TRIM(SUBSTITUTE(V50,CHAR(160),""))),0)),
         "Attention : Le montant retenu HT est supérieur au montant HT présenté. Merci de revoir la ligne de dépense, plafonner son montant, ou justifier la reventilation HT / TVA.",
      (IFERROR(VALUE(TRIM(SUBSTITUTE(AY50,CHAR(160),""))),0))&gt;
         (IFERROR(VALUE(TRIM(SUBSTITUTE(W50,CHAR(160),""))),0)),
         "Attention : Le montant TVA retenu est supérieur au montant TVA présenté. Merci de revoir la ligne de dépense, plafonner son montant, ou justifier la reventilation HT / TVA.",
      (IFERROR(VALUE(TRIM(SUBSTITUTE(X50,CHAR(160),""))),0))=0,
         "",
      (IFERROR(VALUE(TRIM(SUBSTITUTE(AZ50,CHAR(160),""))),0))=
         (IFERROR(VALUE(TRIM(SUBSTITUTE(X50,CHAR(160),""))),0)),
         "OK",
      (IFERROR(VALUE(TRIM(SUBSTITUTE(AZ50,CHAR(160),""))),0))&lt;
         (IFERROR(VALUE(TRIM(SUBSTITUTE(X50,CHAR(160),""))),0)),
         "Attention : montant présenté partiellement écarté.",
      TRUE,
         ""
   )
)</f>
        <v/>
      </c>
      <c r="BD50" s="46" t="str">
        <f t="shared" si="45"/>
        <v/>
      </c>
      <c r="BE50" s="46" t="str">
        <f t="shared" si="46"/>
        <v/>
      </c>
      <c r="BF50" s="19" t="str">
        <f t="shared" si="47"/>
        <v/>
      </c>
    </row>
    <row r="51" spans="1:58" ht="15" customHeight="1">
      <c r="A51" s="334">
        <v>40</v>
      </c>
      <c r="B51" s="351"/>
      <c r="C51" s="6"/>
      <c r="D51" s="5"/>
      <c r="E51" s="5"/>
      <c r="F51" s="149"/>
      <c r="G51" s="21"/>
      <c r="H51" s="20"/>
      <c r="I51" s="550"/>
      <c r="J51" s="5"/>
      <c r="K51" s="11"/>
      <c r="L51" s="8"/>
      <c r="M51" s="7"/>
      <c r="N51" s="39" t="str">
        <f t="shared" si="29"/>
        <v/>
      </c>
      <c r="O51" s="9"/>
      <c r="P51" s="7"/>
      <c r="Q51" s="39" t="str">
        <f t="shared" si="30"/>
        <v/>
      </c>
      <c r="R51" s="10"/>
      <c r="S51" s="7"/>
      <c r="T51" s="40" t="str">
        <f t="shared" si="31"/>
        <v/>
      </c>
      <c r="U51" s="15"/>
      <c r="V51" s="74"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72"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75" t="str">
        <f t="shared" si="32"/>
        <v/>
      </c>
      <c r="Y51" s="71"/>
      <c r="Z51" s="16" t="str">
        <f t="shared" si="48"/>
        <v/>
      </c>
      <c r="AA51" s="553" t="str">
        <f t="shared" si="49"/>
        <v/>
      </c>
      <c r="AB51" s="14" t="str">
        <f t="shared" si="50"/>
        <v/>
      </c>
      <c r="AC51" s="14" t="str">
        <f t="shared" si="51"/>
        <v/>
      </c>
      <c r="AD51" s="14" t="str">
        <f t="shared" si="52"/>
        <v/>
      </c>
      <c r="AE51" s="14" t="str">
        <f t="shared" si="53"/>
        <v/>
      </c>
      <c r="AF51" s="14" t="str">
        <f t="shared" si="54"/>
        <v/>
      </c>
      <c r="AG51" s="14" t="str">
        <f t="shared" si="55"/>
        <v/>
      </c>
      <c r="AH51" s="14" t="str">
        <f t="shared" si="56"/>
        <v/>
      </c>
      <c r="AI51" s="285" t="str">
        <f t="shared" si="57"/>
        <v/>
      </c>
      <c r="AJ51" s="42" t="str">
        <f t="shared" si="58"/>
        <v/>
      </c>
      <c r="AK51" s="18" t="str">
        <f t="shared" si="59"/>
        <v/>
      </c>
      <c r="AL51" s="39" t="str">
        <f t="shared" si="34"/>
        <v/>
      </c>
      <c r="AM51" s="43" t="str">
        <f t="shared" si="38"/>
        <v/>
      </c>
      <c r="AN51" s="18" t="str">
        <f t="shared" si="39"/>
        <v/>
      </c>
      <c r="AO51" s="39" t="str">
        <f t="shared" si="35"/>
        <v/>
      </c>
      <c r="AP51" s="44" t="str">
        <f t="shared" si="40"/>
        <v/>
      </c>
      <c r="AQ51" s="18" t="str">
        <f t="shared" si="41"/>
        <v/>
      </c>
      <c r="AR51" s="45" t="str">
        <f t="shared" si="36"/>
        <v/>
      </c>
      <c r="AS51" s="41" t="str">
        <f t="shared" si="42"/>
        <v/>
      </c>
      <c r="AT51" s="62"/>
      <c r="AU51" s="46" t="str">
        <f t="shared" si="43"/>
        <v/>
      </c>
      <c r="AV51" s="46" t="str">
        <f t="shared" si="44"/>
        <v/>
      </c>
      <c r="AW51" s="46" t="str">
        <f t="shared" si="37"/>
        <v/>
      </c>
      <c r="AX51" s="73"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73" t="str" cm="1">
        <f t="array" ref="AY51">IF($AA51="","",IF(IFERROR(_xlfn.IFS(TRIM(SUBSTITUTE($AS51,CHAR(160),""))="Devis 1",IFERROR(VALUE(TRIM(SUBSTITUTE(AK51,CHAR(160),""))),0),TRIM(SUBSTITUTE($AS51,CHAR(160),""))="Devis 2",IFERROR(VALUE(TRIM(SUBSTITUTE(AN51,CHAR(160),""))),0),TRIM(SUBSTITUTE($AS51,CHAR(160),""))="Devis 3",IFERROR(VALUE(TRIM(SUBSTITUTE(AQ51,CHAR(160),""))),0)),0)*IFERROR(VALUE(TRIM(SUBSTITUTE($AA51,CHAR(160),""))),0)=0,IF(AX51&lt;&gt;"",0,""),IFERROR(_xlfn.IFS(TRIM(SUBSTITUTE($AS51,CHAR(160),""))="Devis 1",IFERROR(VALUE(TRIM(SUBSTITUTE(AK51,CHAR(160),""))),0),TRIM(SUBSTITUTE($AS51,CHAR(160),""))="Devis 2",IFERROR(VALUE(TRIM(SUBSTITUTE(AN51,CHAR(160),""))),0),TRIM(SUBSTITUTE($AS51,CHAR(160),""))="Devis 3",IFERROR(VALUE(TRIM(SUBSTITUTE(AQ51,CHAR(160),""))),0)),0)*IFERROR(VALUE(TRIM(SUBSTITUTE($AA51,CHAR(160),""))),0)))</f>
        <v/>
      </c>
      <c r="AZ51" s="73"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63"/>
      <c r="BB51" s="13"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3" t="str" cm="1">
        <f t="array" ref="BC51">IF(
   OR(AZ51="",X51="",AX51="",V51="",AY51="",W51=""),
   "",
   _xlfn.IFS(
      (IFERROR(VALUE(TRIM(SUBSTITUTE(AZ51,CHAR(160),""))),0))=0,
         "Attention montant présenté entièrement écarté",
      (IFERROR(VALUE(TRIM(SUBSTITUTE(AZ51,CHAR(160),""))),0))&gt;
         (IFERROR(VALUE(TRIM(SUBSTITUTE(X51,CHAR(160),""))),0)),
         "KO : Le montant retenu TTC est supérieur au montant présenté TTC. Merci de revoir la ligne de dépense ou plafonner son montant.",
      (IFERROR(VALUE(TRIM(SUBSTITUTE(AX51,CHAR(160),""))),0))&gt;
         (IFERROR(VALUE(TRIM(SUBSTITUTE(V51,CHAR(160),""))),0)),
         "Attention : Le montant retenu HT est supérieur au montant HT présenté. Merci de revoir la ligne de dépense, plafonner son montant, ou justifier la reventilation HT / TVA.",
      (IFERROR(VALUE(TRIM(SUBSTITUTE(AY51,CHAR(160),""))),0))&gt;
         (IFERROR(VALUE(TRIM(SUBSTITUTE(W51,CHAR(160),""))),0)),
         "Attention : Le montant TVA retenu est supérieur au montant TVA présenté. Merci de revoir la ligne de dépense, plafonner son montant, ou justifier la reventilation HT / TVA.",
      (IFERROR(VALUE(TRIM(SUBSTITUTE(X51,CHAR(160),""))),0))=0,
         "",
      (IFERROR(VALUE(TRIM(SUBSTITUTE(AZ51,CHAR(160),""))),0))=
         (IFERROR(VALUE(TRIM(SUBSTITUTE(X51,CHAR(160),""))),0)),
         "OK",
      (IFERROR(VALUE(TRIM(SUBSTITUTE(AZ51,CHAR(160),""))),0))&lt;
         (IFERROR(VALUE(TRIM(SUBSTITUTE(X51,CHAR(160),""))),0)),
         "Attention : montant présenté partiellement écarté.",
      TRUE,
         ""
   )
)</f>
        <v/>
      </c>
      <c r="BD51" s="46" t="str">
        <f t="shared" si="45"/>
        <v/>
      </c>
      <c r="BE51" s="46" t="str">
        <f t="shared" si="46"/>
        <v/>
      </c>
      <c r="BF51" s="19" t="str">
        <f t="shared" si="47"/>
        <v/>
      </c>
    </row>
    <row r="52" spans="1:58" ht="15" customHeight="1">
      <c r="A52" s="334">
        <v>41</v>
      </c>
      <c r="B52" s="351"/>
      <c r="C52" s="6"/>
      <c r="D52" s="5"/>
      <c r="E52" s="5"/>
      <c r="F52" s="149"/>
      <c r="G52" s="21"/>
      <c r="H52" s="20"/>
      <c r="I52" s="550"/>
      <c r="J52" s="5"/>
      <c r="K52" s="11"/>
      <c r="L52" s="8"/>
      <c r="M52" s="7"/>
      <c r="N52" s="39" t="str">
        <f t="shared" si="29"/>
        <v/>
      </c>
      <c r="O52" s="9"/>
      <c r="P52" s="7"/>
      <c r="Q52" s="39" t="str">
        <f t="shared" si="30"/>
        <v/>
      </c>
      <c r="R52" s="10"/>
      <c r="S52" s="7"/>
      <c r="T52" s="40" t="str">
        <f t="shared" si="31"/>
        <v/>
      </c>
      <c r="U52" s="15"/>
      <c r="V52" s="74"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72"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75" t="str">
        <f t="shared" si="32"/>
        <v/>
      </c>
      <c r="Y52" s="71"/>
      <c r="Z52" s="16" t="str">
        <f t="shared" si="48"/>
        <v/>
      </c>
      <c r="AA52" s="553" t="str">
        <f t="shared" si="49"/>
        <v/>
      </c>
      <c r="AB52" s="14" t="str">
        <f t="shared" si="50"/>
        <v/>
      </c>
      <c r="AC52" s="14" t="str">
        <f t="shared" si="51"/>
        <v/>
      </c>
      <c r="AD52" s="14" t="str">
        <f t="shared" si="52"/>
        <v/>
      </c>
      <c r="AE52" s="14" t="str">
        <f t="shared" si="53"/>
        <v/>
      </c>
      <c r="AF52" s="14" t="str">
        <f t="shared" si="54"/>
        <v/>
      </c>
      <c r="AG52" s="14" t="str">
        <f t="shared" si="55"/>
        <v/>
      </c>
      <c r="AH52" s="14" t="str">
        <f t="shared" si="56"/>
        <v/>
      </c>
      <c r="AI52" s="285" t="str">
        <f t="shared" si="57"/>
        <v/>
      </c>
      <c r="AJ52" s="42" t="str">
        <f t="shared" si="58"/>
        <v/>
      </c>
      <c r="AK52" s="18" t="str">
        <f t="shared" si="59"/>
        <v/>
      </c>
      <c r="AL52" s="39" t="str">
        <f t="shared" si="34"/>
        <v/>
      </c>
      <c r="AM52" s="43" t="str">
        <f t="shared" si="38"/>
        <v/>
      </c>
      <c r="AN52" s="18" t="str">
        <f t="shared" si="39"/>
        <v/>
      </c>
      <c r="AO52" s="39" t="str">
        <f t="shared" si="35"/>
        <v/>
      </c>
      <c r="AP52" s="44" t="str">
        <f t="shared" si="40"/>
        <v/>
      </c>
      <c r="AQ52" s="18" t="str">
        <f t="shared" si="41"/>
        <v/>
      </c>
      <c r="AR52" s="45" t="str">
        <f t="shared" si="36"/>
        <v/>
      </c>
      <c r="AS52" s="41" t="str">
        <f t="shared" si="42"/>
        <v/>
      </c>
      <c r="AT52" s="62"/>
      <c r="AU52" s="46" t="str">
        <f t="shared" si="43"/>
        <v/>
      </c>
      <c r="AV52" s="46" t="str">
        <f t="shared" si="44"/>
        <v/>
      </c>
      <c r="AW52" s="46" t="str">
        <f t="shared" si="37"/>
        <v/>
      </c>
      <c r="AX52" s="73"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73" t="str" cm="1">
        <f t="array" ref="AY52">IF($AA52="","",IF(IFERROR(_xlfn.IFS(TRIM(SUBSTITUTE($AS52,CHAR(160),""))="Devis 1",IFERROR(VALUE(TRIM(SUBSTITUTE(AK52,CHAR(160),""))),0),TRIM(SUBSTITUTE($AS52,CHAR(160),""))="Devis 2",IFERROR(VALUE(TRIM(SUBSTITUTE(AN52,CHAR(160),""))),0),TRIM(SUBSTITUTE($AS52,CHAR(160),""))="Devis 3",IFERROR(VALUE(TRIM(SUBSTITUTE(AQ52,CHAR(160),""))),0)),0)*IFERROR(VALUE(TRIM(SUBSTITUTE($AA52,CHAR(160),""))),0)=0,IF(AX52&lt;&gt;"",0,""),IFERROR(_xlfn.IFS(TRIM(SUBSTITUTE($AS52,CHAR(160),""))="Devis 1",IFERROR(VALUE(TRIM(SUBSTITUTE(AK52,CHAR(160),""))),0),TRIM(SUBSTITUTE($AS52,CHAR(160),""))="Devis 2",IFERROR(VALUE(TRIM(SUBSTITUTE(AN52,CHAR(160),""))),0),TRIM(SUBSTITUTE($AS52,CHAR(160),""))="Devis 3",IFERROR(VALUE(TRIM(SUBSTITUTE(AQ52,CHAR(160),""))),0)),0)*IFERROR(VALUE(TRIM(SUBSTITUTE($AA52,CHAR(160),""))),0)))</f>
        <v/>
      </c>
      <c r="AZ52" s="73"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63"/>
      <c r="BB52" s="13"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3" t="str" cm="1">
        <f t="array" ref="BC52">IF(
   OR(AZ52="",X52="",AX52="",V52="",AY52="",W52=""),
   "",
   _xlfn.IFS(
      (IFERROR(VALUE(TRIM(SUBSTITUTE(AZ52,CHAR(160),""))),0))=0,
         "Attention montant présenté entièrement écarté",
      (IFERROR(VALUE(TRIM(SUBSTITUTE(AZ52,CHAR(160),""))),0))&gt;
         (IFERROR(VALUE(TRIM(SUBSTITUTE(X52,CHAR(160),""))),0)),
         "KO : Le montant retenu TTC est supérieur au montant présenté TTC. Merci de revoir la ligne de dépense ou plafonner son montant.",
      (IFERROR(VALUE(TRIM(SUBSTITUTE(AX52,CHAR(160),""))),0))&gt;
         (IFERROR(VALUE(TRIM(SUBSTITUTE(V52,CHAR(160),""))),0)),
         "Attention : Le montant retenu HT est supérieur au montant HT présenté. Merci de revoir la ligne de dépense, plafonner son montant, ou justifier la reventilation HT / TVA.",
      (IFERROR(VALUE(TRIM(SUBSTITUTE(AY52,CHAR(160),""))),0))&gt;
         (IFERROR(VALUE(TRIM(SUBSTITUTE(W52,CHAR(160),""))),0)),
         "Attention : Le montant TVA retenu est supérieur au montant TVA présenté. Merci de revoir la ligne de dépense, plafonner son montant, ou justifier la reventilation HT / TVA.",
      (IFERROR(VALUE(TRIM(SUBSTITUTE(X52,CHAR(160),""))),0))=0,
         "",
      (IFERROR(VALUE(TRIM(SUBSTITUTE(AZ52,CHAR(160),""))),0))=
         (IFERROR(VALUE(TRIM(SUBSTITUTE(X52,CHAR(160),""))),0)),
         "OK",
      (IFERROR(VALUE(TRIM(SUBSTITUTE(AZ52,CHAR(160),""))),0))&lt;
         (IFERROR(VALUE(TRIM(SUBSTITUTE(X52,CHAR(160),""))),0)),
         "Attention : montant présenté partiellement écarté.",
      TRUE,
         ""
   )
)</f>
        <v/>
      </c>
      <c r="BD52" s="46" t="str">
        <f t="shared" si="45"/>
        <v/>
      </c>
      <c r="BE52" s="46" t="str">
        <f t="shared" si="46"/>
        <v/>
      </c>
      <c r="BF52" s="19" t="str">
        <f t="shared" si="47"/>
        <v/>
      </c>
    </row>
    <row r="53" spans="1:58" ht="15" customHeight="1">
      <c r="A53" s="334">
        <v>42</v>
      </c>
      <c r="B53" s="351"/>
      <c r="C53" s="6"/>
      <c r="D53" s="5"/>
      <c r="E53" s="5"/>
      <c r="F53" s="149"/>
      <c r="G53" s="21"/>
      <c r="H53" s="20"/>
      <c r="I53" s="550"/>
      <c r="J53" s="5"/>
      <c r="K53" s="11"/>
      <c r="L53" s="8"/>
      <c r="M53" s="7"/>
      <c r="N53" s="39" t="str">
        <f t="shared" si="29"/>
        <v/>
      </c>
      <c r="O53" s="9"/>
      <c r="P53" s="7"/>
      <c r="Q53" s="39" t="str">
        <f t="shared" si="30"/>
        <v/>
      </c>
      <c r="R53" s="10"/>
      <c r="S53" s="7"/>
      <c r="T53" s="40" t="str">
        <f t="shared" si="31"/>
        <v/>
      </c>
      <c r="U53" s="15"/>
      <c r="V53" s="74"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72"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75" t="str">
        <f t="shared" si="32"/>
        <v/>
      </c>
      <c r="Y53" s="71"/>
      <c r="Z53" s="16" t="str">
        <f t="shared" si="48"/>
        <v/>
      </c>
      <c r="AA53" s="553" t="str">
        <f t="shared" si="49"/>
        <v/>
      </c>
      <c r="AB53" s="14" t="str">
        <f t="shared" si="50"/>
        <v/>
      </c>
      <c r="AC53" s="14" t="str">
        <f t="shared" si="51"/>
        <v/>
      </c>
      <c r="AD53" s="14" t="str">
        <f t="shared" si="52"/>
        <v/>
      </c>
      <c r="AE53" s="14" t="str">
        <f t="shared" si="53"/>
        <v/>
      </c>
      <c r="AF53" s="14" t="str">
        <f t="shared" si="54"/>
        <v/>
      </c>
      <c r="AG53" s="14" t="str">
        <f t="shared" si="55"/>
        <v/>
      </c>
      <c r="AH53" s="14" t="str">
        <f t="shared" si="56"/>
        <v/>
      </c>
      <c r="AI53" s="285" t="str">
        <f t="shared" si="57"/>
        <v/>
      </c>
      <c r="AJ53" s="42" t="str">
        <f t="shared" si="58"/>
        <v/>
      </c>
      <c r="AK53" s="18" t="str">
        <f t="shared" si="59"/>
        <v/>
      </c>
      <c r="AL53" s="39" t="str">
        <f t="shared" si="34"/>
        <v/>
      </c>
      <c r="AM53" s="43" t="str">
        <f t="shared" si="38"/>
        <v/>
      </c>
      <c r="AN53" s="18" t="str">
        <f t="shared" si="39"/>
        <v/>
      </c>
      <c r="AO53" s="39" t="str">
        <f t="shared" si="35"/>
        <v/>
      </c>
      <c r="AP53" s="44" t="str">
        <f t="shared" si="40"/>
        <v/>
      </c>
      <c r="AQ53" s="18" t="str">
        <f t="shared" si="41"/>
        <v/>
      </c>
      <c r="AR53" s="45" t="str">
        <f t="shared" si="36"/>
        <v/>
      </c>
      <c r="AS53" s="41" t="str">
        <f t="shared" si="42"/>
        <v/>
      </c>
      <c r="AT53" s="62"/>
      <c r="AU53" s="46" t="str">
        <f t="shared" si="43"/>
        <v/>
      </c>
      <c r="AV53" s="46" t="str">
        <f t="shared" si="44"/>
        <v/>
      </c>
      <c r="AW53" s="46" t="str">
        <f t="shared" si="37"/>
        <v/>
      </c>
      <c r="AX53" s="73"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73" t="str" cm="1">
        <f t="array" ref="AY53">IF($AA53="","",IF(IFERROR(_xlfn.IFS(TRIM(SUBSTITUTE($AS53,CHAR(160),""))="Devis 1",IFERROR(VALUE(TRIM(SUBSTITUTE(AK53,CHAR(160),""))),0),TRIM(SUBSTITUTE($AS53,CHAR(160),""))="Devis 2",IFERROR(VALUE(TRIM(SUBSTITUTE(AN53,CHAR(160),""))),0),TRIM(SUBSTITUTE($AS53,CHAR(160),""))="Devis 3",IFERROR(VALUE(TRIM(SUBSTITUTE(AQ53,CHAR(160),""))),0)),0)*IFERROR(VALUE(TRIM(SUBSTITUTE($AA53,CHAR(160),""))),0)=0,IF(AX53&lt;&gt;"",0,""),IFERROR(_xlfn.IFS(TRIM(SUBSTITUTE($AS53,CHAR(160),""))="Devis 1",IFERROR(VALUE(TRIM(SUBSTITUTE(AK53,CHAR(160),""))),0),TRIM(SUBSTITUTE($AS53,CHAR(160),""))="Devis 2",IFERROR(VALUE(TRIM(SUBSTITUTE(AN53,CHAR(160),""))),0),TRIM(SUBSTITUTE($AS53,CHAR(160),""))="Devis 3",IFERROR(VALUE(TRIM(SUBSTITUTE(AQ53,CHAR(160),""))),0)),0)*IFERROR(VALUE(TRIM(SUBSTITUTE($AA53,CHAR(160),""))),0)))</f>
        <v/>
      </c>
      <c r="AZ53" s="73"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63"/>
      <c r="BB53" s="13"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3" t="str" cm="1">
        <f t="array" ref="BC53">IF(
   OR(AZ53="",X53="",AX53="",V53="",AY53="",W53=""),
   "",
   _xlfn.IFS(
      (IFERROR(VALUE(TRIM(SUBSTITUTE(AZ53,CHAR(160),""))),0))=0,
         "Attention montant présenté entièrement écarté",
      (IFERROR(VALUE(TRIM(SUBSTITUTE(AZ53,CHAR(160),""))),0))&gt;
         (IFERROR(VALUE(TRIM(SUBSTITUTE(X53,CHAR(160),""))),0)),
         "KO : Le montant retenu TTC est supérieur au montant présenté TTC. Merci de revoir la ligne de dépense ou plafonner son montant.",
      (IFERROR(VALUE(TRIM(SUBSTITUTE(AX53,CHAR(160),""))),0))&gt;
         (IFERROR(VALUE(TRIM(SUBSTITUTE(V53,CHAR(160),""))),0)),
         "Attention : Le montant retenu HT est supérieur au montant HT présenté. Merci de revoir la ligne de dépense, plafonner son montant, ou justifier la reventilation HT / TVA.",
      (IFERROR(VALUE(TRIM(SUBSTITUTE(AY53,CHAR(160),""))),0))&gt;
         (IFERROR(VALUE(TRIM(SUBSTITUTE(W53,CHAR(160),""))),0)),
         "Attention : Le montant TVA retenu est supérieur au montant TVA présenté. Merci de revoir la ligne de dépense, plafonner son montant, ou justifier la reventilation HT / TVA.",
      (IFERROR(VALUE(TRIM(SUBSTITUTE(X53,CHAR(160),""))),0))=0,
         "",
      (IFERROR(VALUE(TRIM(SUBSTITUTE(AZ53,CHAR(160),""))),0))=
         (IFERROR(VALUE(TRIM(SUBSTITUTE(X53,CHAR(160),""))),0)),
         "OK",
      (IFERROR(VALUE(TRIM(SUBSTITUTE(AZ53,CHAR(160),""))),0))&lt;
         (IFERROR(VALUE(TRIM(SUBSTITUTE(X53,CHAR(160),""))),0)),
         "Attention : montant présenté partiellement écarté.",
      TRUE,
         ""
   )
)</f>
        <v/>
      </c>
      <c r="BD53" s="46" t="str">
        <f t="shared" si="45"/>
        <v/>
      </c>
      <c r="BE53" s="46" t="str">
        <f t="shared" si="46"/>
        <v/>
      </c>
      <c r="BF53" s="19" t="str">
        <f t="shared" si="47"/>
        <v/>
      </c>
    </row>
    <row r="54" spans="1:58" ht="15" customHeight="1">
      <c r="A54" s="334">
        <v>43</v>
      </c>
      <c r="B54" s="351"/>
      <c r="C54" s="6"/>
      <c r="D54" s="5"/>
      <c r="E54" s="5"/>
      <c r="F54" s="149"/>
      <c r="G54" s="21"/>
      <c r="H54" s="20"/>
      <c r="I54" s="550"/>
      <c r="J54" s="5"/>
      <c r="K54" s="11"/>
      <c r="L54" s="8"/>
      <c r="M54" s="7"/>
      <c r="N54" s="39" t="str">
        <f t="shared" si="29"/>
        <v/>
      </c>
      <c r="O54" s="9"/>
      <c r="P54" s="7"/>
      <c r="Q54" s="39" t="str">
        <f t="shared" si="30"/>
        <v/>
      </c>
      <c r="R54" s="10"/>
      <c r="S54" s="7"/>
      <c r="T54" s="40" t="str">
        <f t="shared" si="31"/>
        <v/>
      </c>
      <c r="U54" s="15"/>
      <c r="V54" s="74"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72"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75" t="str">
        <f t="shared" si="32"/>
        <v/>
      </c>
      <c r="Y54" s="71"/>
      <c r="Z54" s="16" t="str">
        <f t="shared" si="48"/>
        <v/>
      </c>
      <c r="AA54" s="553" t="str">
        <f t="shared" si="49"/>
        <v/>
      </c>
      <c r="AB54" s="14" t="str">
        <f t="shared" si="50"/>
        <v/>
      </c>
      <c r="AC54" s="14" t="str">
        <f t="shared" si="51"/>
        <v/>
      </c>
      <c r="AD54" s="14" t="str">
        <f t="shared" si="52"/>
        <v/>
      </c>
      <c r="AE54" s="14" t="str">
        <f t="shared" si="53"/>
        <v/>
      </c>
      <c r="AF54" s="14" t="str">
        <f t="shared" si="54"/>
        <v/>
      </c>
      <c r="AG54" s="14" t="str">
        <f t="shared" si="55"/>
        <v/>
      </c>
      <c r="AH54" s="14" t="str">
        <f t="shared" si="56"/>
        <v/>
      </c>
      <c r="AI54" s="285" t="str">
        <f t="shared" si="57"/>
        <v/>
      </c>
      <c r="AJ54" s="42" t="str">
        <f t="shared" si="58"/>
        <v/>
      </c>
      <c r="AK54" s="18" t="str">
        <f t="shared" si="59"/>
        <v/>
      </c>
      <c r="AL54" s="39" t="str">
        <f t="shared" si="34"/>
        <v/>
      </c>
      <c r="AM54" s="43" t="str">
        <f t="shared" si="38"/>
        <v/>
      </c>
      <c r="AN54" s="18" t="str">
        <f t="shared" si="39"/>
        <v/>
      </c>
      <c r="AO54" s="39" t="str">
        <f t="shared" si="35"/>
        <v/>
      </c>
      <c r="AP54" s="44" t="str">
        <f t="shared" si="40"/>
        <v/>
      </c>
      <c r="AQ54" s="18" t="str">
        <f t="shared" si="41"/>
        <v/>
      </c>
      <c r="AR54" s="45" t="str">
        <f t="shared" si="36"/>
        <v/>
      </c>
      <c r="AS54" s="41" t="str">
        <f t="shared" si="42"/>
        <v/>
      </c>
      <c r="AT54" s="62"/>
      <c r="AU54" s="46" t="str">
        <f t="shared" si="43"/>
        <v/>
      </c>
      <c r="AV54" s="46" t="str">
        <f t="shared" si="44"/>
        <v/>
      </c>
      <c r="AW54" s="46" t="str">
        <f t="shared" si="37"/>
        <v/>
      </c>
      <c r="AX54" s="73"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73" t="str" cm="1">
        <f t="array" ref="AY54">IF($AA54="","",IF(IFERROR(_xlfn.IFS(TRIM(SUBSTITUTE($AS54,CHAR(160),""))="Devis 1",IFERROR(VALUE(TRIM(SUBSTITUTE(AK54,CHAR(160),""))),0),TRIM(SUBSTITUTE($AS54,CHAR(160),""))="Devis 2",IFERROR(VALUE(TRIM(SUBSTITUTE(AN54,CHAR(160),""))),0),TRIM(SUBSTITUTE($AS54,CHAR(160),""))="Devis 3",IFERROR(VALUE(TRIM(SUBSTITUTE(AQ54,CHAR(160),""))),0)),0)*IFERROR(VALUE(TRIM(SUBSTITUTE($AA54,CHAR(160),""))),0)=0,IF(AX54&lt;&gt;"",0,""),IFERROR(_xlfn.IFS(TRIM(SUBSTITUTE($AS54,CHAR(160),""))="Devis 1",IFERROR(VALUE(TRIM(SUBSTITUTE(AK54,CHAR(160),""))),0),TRIM(SUBSTITUTE($AS54,CHAR(160),""))="Devis 2",IFERROR(VALUE(TRIM(SUBSTITUTE(AN54,CHAR(160),""))),0),TRIM(SUBSTITUTE($AS54,CHAR(160),""))="Devis 3",IFERROR(VALUE(TRIM(SUBSTITUTE(AQ54,CHAR(160),""))),0)),0)*IFERROR(VALUE(TRIM(SUBSTITUTE($AA54,CHAR(160),""))),0)))</f>
        <v/>
      </c>
      <c r="AZ54" s="73"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63"/>
      <c r="BB54" s="13"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3" t="str" cm="1">
        <f t="array" ref="BC54">IF(
   OR(AZ54="",X54="",AX54="",V54="",AY54="",W54=""),
   "",
   _xlfn.IFS(
      (IFERROR(VALUE(TRIM(SUBSTITUTE(AZ54,CHAR(160),""))),0))=0,
         "Attention montant présenté entièrement écarté",
      (IFERROR(VALUE(TRIM(SUBSTITUTE(AZ54,CHAR(160),""))),0))&gt;
         (IFERROR(VALUE(TRIM(SUBSTITUTE(X54,CHAR(160),""))),0)),
         "KO : Le montant retenu TTC est supérieur au montant présenté TTC. Merci de revoir la ligne de dépense ou plafonner son montant.",
      (IFERROR(VALUE(TRIM(SUBSTITUTE(AX54,CHAR(160),""))),0))&gt;
         (IFERROR(VALUE(TRIM(SUBSTITUTE(V54,CHAR(160),""))),0)),
         "Attention : Le montant retenu HT est supérieur au montant HT présenté. Merci de revoir la ligne de dépense, plafonner son montant, ou justifier la reventilation HT / TVA.",
      (IFERROR(VALUE(TRIM(SUBSTITUTE(AY54,CHAR(160),""))),0))&gt;
         (IFERROR(VALUE(TRIM(SUBSTITUTE(W54,CHAR(160),""))),0)),
         "Attention : Le montant TVA retenu est supérieur au montant TVA présenté. Merci de revoir la ligne de dépense, plafonner son montant, ou justifier la reventilation HT / TVA.",
      (IFERROR(VALUE(TRIM(SUBSTITUTE(X54,CHAR(160),""))),0))=0,
         "",
      (IFERROR(VALUE(TRIM(SUBSTITUTE(AZ54,CHAR(160),""))),0))=
         (IFERROR(VALUE(TRIM(SUBSTITUTE(X54,CHAR(160),""))),0)),
         "OK",
      (IFERROR(VALUE(TRIM(SUBSTITUTE(AZ54,CHAR(160),""))),0))&lt;
         (IFERROR(VALUE(TRIM(SUBSTITUTE(X54,CHAR(160),""))),0)),
         "Attention : montant présenté partiellement écarté.",
      TRUE,
         ""
   )
)</f>
        <v/>
      </c>
      <c r="BD54" s="46" t="str">
        <f t="shared" si="45"/>
        <v/>
      </c>
      <c r="BE54" s="46" t="str">
        <f t="shared" si="46"/>
        <v/>
      </c>
      <c r="BF54" s="19" t="str">
        <f t="shared" si="47"/>
        <v/>
      </c>
    </row>
    <row r="55" spans="1:58" ht="15" customHeight="1">
      <c r="A55" s="334">
        <v>44</v>
      </c>
      <c r="B55" s="351"/>
      <c r="C55" s="6"/>
      <c r="D55" s="5"/>
      <c r="E55" s="5"/>
      <c r="F55" s="149"/>
      <c r="G55" s="21"/>
      <c r="H55" s="20"/>
      <c r="I55" s="550"/>
      <c r="J55" s="5"/>
      <c r="K55" s="11"/>
      <c r="L55" s="8"/>
      <c r="M55" s="7"/>
      <c r="N55" s="39" t="str">
        <f t="shared" si="29"/>
        <v/>
      </c>
      <c r="O55" s="9"/>
      <c r="P55" s="7"/>
      <c r="Q55" s="39" t="str">
        <f t="shared" si="30"/>
        <v/>
      </c>
      <c r="R55" s="10"/>
      <c r="S55" s="7"/>
      <c r="T55" s="40" t="str">
        <f t="shared" si="31"/>
        <v/>
      </c>
      <c r="U55" s="15"/>
      <c r="V55" s="74"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72"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75" t="str">
        <f t="shared" si="32"/>
        <v/>
      </c>
      <c r="Y55" s="71"/>
      <c r="Z55" s="16" t="str">
        <f t="shared" si="48"/>
        <v/>
      </c>
      <c r="AA55" s="553" t="str">
        <f t="shared" si="49"/>
        <v/>
      </c>
      <c r="AB55" s="14" t="str">
        <f t="shared" si="50"/>
        <v/>
      </c>
      <c r="AC55" s="14" t="str">
        <f t="shared" si="51"/>
        <v/>
      </c>
      <c r="AD55" s="14" t="str">
        <f t="shared" si="52"/>
        <v/>
      </c>
      <c r="AE55" s="14" t="str">
        <f t="shared" si="53"/>
        <v/>
      </c>
      <c r="AF55" s="14" t="str">
        <f t="shared" si="54"/>
        <v/>
      </c>
      <c r="AG55" s="14" t="str">
        <f t="shared" si="55"/>
        <v/>
      </c>
      <c r="AH55" s="14" t="str">
        <f t="shared" si="56"/>
        <v/>
      </c>
      <c r="AI55" s="285" t="str">
        <f t="shared" si="57"/>
        <v/>
      </c>
      <c r="AJ55" s="42" t="str">
        <f t="shared" si="58"/>
        <v/>
      </c>
      <c r="AK55" s="18" t="str">
        <f t="shared" si="59"/>
        <v/>
      </c>
      <c r="AL55" s="39" t="str">
        <f t="shared" si="34"/>
        <v/>
      </c>
      <c r="AM55" s="43" t="str">
        <f t="shared" si="38"/>
        <v/>
      </c>
      <c r="AN55" s="18" t="str">
        <f t="shared" si="39"/>
        <v/>
      </c>
      <c r="AO55" s="39" t="str">
        <f t="shared" si="35"/>
        <v/>
      </c>
      <c r="AP55" s="44" t="str">
        <f t="shared" si="40"/>
        <v/>
      </c>
      <c r="AQ55" s="18" t="str">
        <f t="shared" si="41"/>
        <v/>
      </c>
      <c r="AR55" s="45" t="str">
        <f t="shared" si="36"/>
        <v/>
      </c>
      <c r="AS55" s="41" t="str">
        <f t="shared" si="42"/>
        <v/>
      </c>
      <c r="AT55" s="62"/>
      <c r="AU55" s="46" t="str">
        <f t="shared" si="43"/>
        <v/>
      </c>
      <c r="AV55" s="46" t="str">
        <f t="shared" si="44"/>
        <v/>
      </c>
      <c r="AW55" s="46" t="str">
        <f t="shared" si="37"/>
        <v/>
      </c>
      <c r="AX55" s="73"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73" t="str" cm="1">
        <f t="array" ref="AY55">IF($AA55="","",IF(IFERROR(_xlfn.IFS(TRIM(SUBSTITUTE($AS55,CHAR(160),""))="Devis 1",IFERROR(VALUE(TRIM(SUBSTITUTE(AK55,CHAR(160),""))),0),TRIM(SUBSTITUTE($AS55,CHAR(160),""))="Devis 2",IFERROR(VALUE(TRIM(SUBSTITUTE(AN55,CHAR(160),""))),0),TRIM(SUBSTITUTE($AS55,CHAR(160),""))="Devis 3",IFERROR(VALUE(TRIM(SUBSTITUTE(AQ55,CHAR(160),""))),0)),0)*IFERROR(VALUE(TRIM(SUBSTITUTE($AA55,CHAR(160),""))),0)=0,IF(AX55&lt;&gt;"",0,""),IFERROR(_xlfn.IFS(TRIM(SUBSTITUTE($AS55,CHAR(160),""))="Devis 1",IFERROR(VALUE(TRIM(SUBSTITUTE(AK55,CHAR(160),""))),0),TRIM(SUBSTITUTE($AS55,CHAR(160),""))="Devis 2",IFERROR(VALUE(TRIM(SUBSTITUTE(AN55,CHAR(160),""))),0),TRIM(SUBSTITUTE($AS55,CHAR(160),""))="Devis 3",IFERROR(VALUE(TRIM(SUBSTITUTE(AQ55,CHAR(160),""))),0)),0)*IFERROR(VALUE(TRIM(SUBSTITUTE($AA55,CHAR(160),""))),0)))</f>
        <v/>
      </c>
      <c r="AZ55" s="73"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63"/>
      <c r="BB55" s="13"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3" t="str" cm="1">
        <f t="array" ref="BC55">IF(
   OR(AZ55="",X55="",AX55="",V55="",AY55="",W55=""),
   "",
   _xlfn.IFS(
      (IFERROR(VALUE(TRIM(SUBSTITUTE(AZ55,CHAR(160),""))),0))=0,
         "Attention montant présenté entièrement écarté",
      (IFERROR(VALUE(TRIM(SUBSTITUTE(AZ55,CHAR(160),""))),0))&gt;
         (IFERROR(VALUE(TRIM(SUBSTITUTE(X55,CHAR(160),""))),0)),
         "KO : Le montant retenu TTC est supérieur au montant présenté TTC. Merci de revoir la ligne de dépense ou plafonner son montant.",
      (IFERROR(VALUE(TRIM(SUBSTITUTE(AX55,CHAR(160),""))),0))&gt;
         (IFERROR(VALUE(TRIM(SUBSTITUTE(V55,CHAR(160),""))),0)),
         "Attention : Le montant retenu HT est supérieur au montant HT présenté. Merci de revoir la ligne de dépense, plafonner son montant, ou justifier la reventilation HT / TVA.",
      (IFERROR(VALUE(TRIM(SUBSTITUTE(AY55,CHAR(160),""))),0))&gt;
         (IFERROR(VALUE(TRIM(SUBSTITUTE(W55,CHAR(160),""))),0)),
         "Attention : Le montant TVA retenu est supérieur au montant TVA présenté. Merci de revoir la ligne de dépense, plafonner son montant, ou justifier la reventilation HT / TVA.",
      (IFERROR(VALUE(TRIM(SUBSTITUTE(X55,CHAR(160),""))),0))=0,
         "",
      (IFERROR(VALUE(TRIM(SUBSTITUTE(AZ55,CHAR(160),""))),0))=
         (IFERROR(VALUE(TRIM(SUBSTITUTE(X55,CHAR(160),""))),0)),
         "OK",
      (IFERROR(VALUE(TRIM(SUBSTITUTE(AZ55,CHAR(160),""))),0))&lt;
         (IFERROR(VALUE(TRIM(SUBSTITUTE(X55,CHAR(160),""))),0)),
         "Attention : montant présenté partiellement écarté.",
      TRUE,
         ""
   )
)</f>
        <v/>
      </c>
      <c r="BD55" s="46" t="str">
        <f t="shared" si="45"/>
        <v/>
      </c>
      <c r="BE55" s="46" t="str">
        <f t="shared" si="46"/>
        <v/>
      </c>
      <c r="BF55" s="19" t="str">
        <f t="shared" si="47"/>
        <v/>
      </c>
    </row>
    <row r="56" spans="1:58" ht="15" customHeight="1">
      <c r="A56" s="334">
        <v>45</v>
      </c>
      <c r="B56" s="351"/>
      <c r="C56" s="6"/>
      <c r="D56" s="5"/>
      <c r="E56" s="5"/>
      <c r="F56" s="149"/>
      <c r="G56" s="21"/>
      <c r="H56" s="20"/>
      <c r="I56" s="550"/>
      <c r="J56" s="5"/>
      <c r="K56" s="11"/>
      <c r="L56" s="8"/>
      <c r="M56" s="7"/>
      <c r="N56" s="39" t="str">
        <f t="shared" si="29"/>
        <v/>
      </c>
      <c r="O56" s="9"/>
      <c r="P56" s="7"/>
      <c r="Q56" s="39" t="str">
        <f t="shared" si="30"/>
        <v/>
      </c>
      <c r="R56" s="10"/>
      <c r="S56" s="7"/>
      <c r="T56" s="40" t="str">
        <f t="shared" si="31"/>
        <v/>
      </c>
      <c r="U56" s="15"/>
      <c r="V56" s="74"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72"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75" t="str">
        <f t="shared" si="32"/>
        <v/>
      </c>
      <c r="Y56" s="71"/>
      <c r="Z56" s="16" t="str">
        <f t="shared" si="48"/>
        <v/>
      </c>
      <c r="AA56" s="553" t="str">
        <f t="shared" si="49"/>
        <v/>
      </c>
      <c r="AB56" s="14" t="str">
        <f t="shared" si="50"/>
        <v/>
      </c>
      <c r="AC56" s="14" t="str">
        <f t="shared" si="51"/>
        <v/>
      </c>
      <c r="AD56" s="14" t="str">
        <f t="shared" si="52"/>
        <v/>
      </c>
      <c r="AE56" s="14" t="str">
        <f t="shared" si="53"/>
        <v/>
      </c>
      <c r="AF56" s="14" t="str">
        <f t="shared" si="54"/>
        <v/>
      </c>
      <c r="AG56" s="14" t="str">
        <f t="shared" si="55"/>
        <v/>
      </c>
      <c r="AH56" s="14" t="str">
        <f t="shared" si="56"/>
        <v/>
      </c>
      <c r="AI56" s="285" t="str">
        <f t="shared" si="57"/>
        <v/>
      </c>
      <c r="AJ56" s="42" t="str">
        <f t="shared" si="58"/>
        <v/>
      </c>
      <c r="AK56" s="18" t="str">
        <f t="shared" si="59"/>
        <v/>
      </c>
      <c r="AL56" s="39" t="str">
        <f t="shared" si="34"/>
        <v/>
      </c>
      <c r="AM56" s="43" t="str">
        <f t="shared" si="38"/>
        <v/>
      </c>
      <c r="AN56" s="18" t="str">
        <f t="shared" si="39"/>
        <v/>
      </c>
      <c r="AO56" s="39" t="str">
        <f t="shared" si="35"/>
        <v/>
      </c>
      <c r="AP56" s="44" t="str">
        <f t="shared" si="40"/>
        <v/>
      </c>
      <c r="AQ56" s="18" t="str">
        <f t="shared" si="41"/>
        <v/>
      </c>
      <c r="AR56" s="45" t="str">
        <f t="shared" si="36"/>
        <v/>
      </c>
      <c r="AS56" s="41" t="str">
        <f t="shared" si="42"/>
        <v/>
      </c>
      <c r="AT56" s="62"/>
      <c r="AU56" s="46" t="str">
        <f t="shared" si="43"/>
        <v/>
      </c>
      <c r="AV56" s="46" t="str">
        <f t="shared" si="44"/>
        <v/>
      </c>
      <c r="AW56" s="46" t="str">
        <f t="shared" si="37"/>
        <v/>
      </c>
      <c r="AX56" s="73"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73" t="str" cm="1">
        <f t="array" ref="AY56">IF($AA56="","",IF(IFERROR(_xlfn.IFS(TRIM(SUBSTITUTE($AS56,CHAR(160),""))="Devis 1",IFERROR(VALUE(TRIM(SUBSTITUTE(AK56,CHAR(160),""))),0),TRIM(SUBSTITUTE($AS56,CHAR(160),""))="Devis 2",IFERROR(VALUE(TRIM(SUBSTITUTE(AN56,CHAR(160),""))),0),TRIM(SUBSTITUTE($AS56,CHAR(160),""))="Devis 3",IFERROR(VALUE(TRIM(SUBSTITUTE(AQ56,CHAR(160),""))),0)),0)*IFERROR(VALUE(TRIM(SUBSTITUTE($AA56,CHAR(160),""))),0)=0,IF(AX56&lt;&gt;"",0,""),IFERROR(_xlfn.IFS(TRIM(SUBSTITUTE($AS56,CHAR(160),""))="Devis 1",IFERROR(VALUE(TRIM(SUBSTITUTE(AK56,CHAR(160),""))),0),TRIM(SUBSTITUTE($AS56,CHAR(160),""))="Devis 2",IFERROR(VALUE(TRIM(SUBSTITUTE(AN56,CHAR(160),""))),0),TRIM(SUBSTITUTE($AS56,CHAR(160),""))="Devis 3",IFERROR(VALUE(TRIM(SUBSTITUTE(AQ56,CHAR(160),""))),0)),0)*IFERROR(VALUE(TRIM(SUBSTITUTE($AA56,CHAR(160),""))),0)))</f>
        <v/>
      </c>
      <c r="AZ56" s="73"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63"/>
      <c r="BB56" s="13"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3" t="str" cm="1">
        <f t="array" ref="BC56">IF(
   OR(AZ56="",X56="",AX56="",V56="",AY56="",W56=""),
   "",
   _xlfn.IFS(
      (IFERROR(VALUE(TRIM(SUBSTITUTE(AZ56,CHAR(160),""))),0))=0,
         "Attention montant présenté entièrement écarté",
      (IFERROR(VALUE(TRIM(SUBSTITUTE(AZ56,CHAR(160),""))),0))&gt;
         (IFERROR(VALUE(TRIM(SUBSTITUTE(X56,CHAR(160),""))),0)),
         "KO : Le montant retenu TTC est supérieur au montant présenté TTC. Merci de revoir la ligne de dépense ou plafonner son montant.",
      (IFERROR(VALUE(TRIM(SUBSTITUTE(AX56,CHAR(160),""))),0))&gt;
         (IFERROR(VALUE(TRIM(SUBSTITUTE(V56,CHAR(160),""))),0)),
         "Attention : Le montant retenu HT est supérieur au montant HT présenté. Merci de revoir la ligne de dépense, plafonner son montant, ou justifier la reventilation HT / TVA.",
      (IFERROR(VALUE(TRIM(SUBSTITUTE(AY56,CHAR(160),""))),0))&gt;
         (IFERROR(VALUE(TRIM(SUBSTITUTE(W56,CHAR(160),""))),0)),
         "Attention : Le montant TVA retenu est supérieur au montant TVA présenté. Merci de revoir la ligne de dépense, plafonner son montant, ou justifier la reventilation HT / TVA.",
      (IFERROR(VALUE(TRIM(SUBSTITUTE(X56,CHAR(160),""))),0))=0,
         "",
      (IFERROR(VALUE(TRIM(SUBSTITUTE(AZ56,CHAR(160),""))),0))=
         (IFERROR(VALUE(TRIM(SUBSTITUTE(X56,CHAR(160),""))),0)),
         "OK",
      (IFERROR(VALUE(TRIM(SUBSTITUTE(AZ56,CHAR(160),""))),0))&lt;
         (IFERROR(VALUE(TRIM(SUBSTITUTE(X56,CHAR(160),""))),0)),
         "Attention : montant présenté partiellement écarté.",
      TRUE,
         ""
   )
)</f>
        <v/>
      </c>
      <c r="BD56" s="46" t="str">
        <f t="shared" si="45"/>
        <v/>
      </c>
      <c r="BE56" s="46" t="str">
        <f t="shared" si="46"/>
        <v/>
      </c>
      <c r="BF56" s="19" t="str">
        <f t="shared" si="47"/>
        <v/>
      </c>
    </row>
    <row r="57" spans="1:58" ht="15" customHeight="1">
      <c r="A57" s="334">
        <v>46</v>
      </c>
      <c r="B57" s="351"/>
      <c r="C57" s="6"/>
      <c r="D57" s="5"/>
      <c r="E57" s="5"/>
      <c r="F57" s="149"/>
      <c r="G57" s="21"/>
      <c r="H57" s="20"/>
      <c r="I57" s="550"/>
      <c r="J57" s="5"/>
      <c r="K57" s="11"/>
      <c r="L57" s="8"/>
      <c r="M57" s="7"/>
      <c r="N57" s="39" t="str">
        <f t="shared" si="29"/>
        <v/>
      </c>
      <c r="O57" s="9"/>
      <c r="P57" s="7"/>
      <c r="Q57" s="39" t="str">
        <f t="shared" si="30"/>
        <v/>
      </c>
      <c r="R57" s="10"/>
      <c r="S57" s="7"/>
      <c r="T57" s="40" t="str">
        <f t="shared" si="31"/>
        <v/>
      </c>
      <c r="U57" s="15"/>
      <c r="V57" s="74"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72"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75" t="str">
        <f t="shared" si="32"/>
        <v/>
      </c>
      <c r="Y57" s="71"/>
      <c r="Z57" s="16" t="str">
        <f t="shared" si="48"/>
        <v/>
      </c>
      <c r="AA57" s="553" t="str">
        <f t="shared" si="49"/>
        <v/>
      </c>
      <c r="AB57" s="14" t="str">
        <f t="shared" si="50"/>
        <v/>
      </c>
      <c r="AC57" s="14" t="str">
        <f t="shared" si="51"/>
        <v/>
      </c>
      <c r="AD57" s="14" t="str">
        <f t="shared" si="52"/>
        <v/>
      </c>
      <c r="AE57" s="14" t="str">
        <f t="shared" si="53"/>
        <v/>
      </c>
      <c r="AF57" s="14" t="str">
        <f t="shared" si="54"/>
        <v/>
      </c>
      <c r="AG57" s="14" t="str">
        <f t="shared" si="55"/>
        <v/>
      </c>
      <c r="AH57" s="14" t="str">
        <f t="shared" si="56"/>
        <v/>
      </c>
      <c r="AI57" s="285" t="str">
        <f t="shared" si="57"/>
        <v/>
      </c>
      <c r="AJ57" s="42" t="str">
        <f t="shared" si="58"/>
        <v/>
      </c>
      <c r="AK57" s="18" t="str">
        <f t="shared" si="59"/>
        <v/>
      </c>
      <c r="AL57" s="39" t="str">
        <f t="shared" si="34"/>
        <v/>
      </c>
      <c r="AM57" s="43" t="str">
        <f t="shared" si="38"/>
        <v/>
      </c>
      <c r="AN57" s="18" t="str">
        <f t="shared" si="39"/>
        <v/>
      </c>
      <c r="AO57" s="39" t="str">
        <f t="shared" si="35"/>
        <v/>
      </c>
      <c r="AP57" s="44" t="str">
        <f t="shared" si="40"/>
        <v/>
      </c>
      <c r="AQ57" s="18" t="str">
        <f t="shared" si="41"/>
        <v/>
      </c>
      <c r="AR57" s="45" t="str">
        <f t="shared" si="36"/>
        <v/>
      </c>
      <c r="AS57" s="41" t="str">
        <f t="shared" si="42"/>
        <v/>
      </c>
      <c r="AT57" s="62"/>
      <c r="AU57" s="46" t="str">
        <f t="shared" si="43"/>
        <v/>
      </c>
      <c r="AV57" s="46" t="str">
        <f t="shared" si="44"/>
        <v/>
      </c>
      <c r="AW57" s="46" t="str">
        <f t="shared" si="37"/>
        <v/>
      </c>
      <c r="AX57" s="73"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73" t="str" cm="1">
        <f t="array" ref="AY57">IF($AA57="","",IF(IFERROR(_xlfn.IFS(TRIM(SUBSTITUTE($AS57,CHAR(160),""))="Devis 1",IFERROR(VALUE(TRIM(SUBSTITUTE(AK57,CHAR(160),""))),0),TRIM(SUBSTITUTE($AS57,CHAR(160),""))="Devis 2",IFERROR(VALUE(TRIM(SUBSTITUTE(AN57,CHAR(160),""))),0),TRIM(SUBSTITUTE($AS57,CHAR(160),""))="Devis 3",IFERROR(VALUE(TRIM(SUBSTITUTE(AQ57,CHAR(160),""))),0)),0)*IFERROR(VALUE(TRIM(SUBSTITUTE($AA57,CHAR(160),""))),0)=0,IF(AX57&lt;&gt;"",0,""),IFERROR(_xlfn.IFS(TRIM(SUBSTITUTE($AS57,CHAR(160),""))="Devis 1",IFERROR(VALUE(TRIM(SUBSTITUTE(AK57,CHAR(160),""))),0),TRIM(SUBSTITUTE($AS57,CHAR(160),""))="Devis 2",IFERROR(VALUE(TRIM(SUBSTITUTE(AN57,CHAR(160),""))),0),TRIM(SUBSTITUTE($AS57,CHAR(160),""))="Devis 3",IFERROR(VALUE(TRIM(SUBSTITUTE(AQ57,CHAR(160),""))),0)),0)*IFERROR(VALUE(TRIM(SUBSTITUTE($AA57,CHAR(160),""))),0)))</f>
        <v/>
      </c>
      <c r="AZ57" s="73"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63"/>
      <c r="BB57" s="13"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3" t="str" cm="1">
        <f t="array" ref="BC57">IF(
   OR(AZ57="",X57="",AX57="",V57="",AY57="",W57=""),
   "",
   _xlfn.IFS(
      (IFERROR(VALUE(TRIM(SUBSTITUTE(AZ57,CHAR(160),""))),0))=0,
         "Attention montant présenté entièrement écarté",
      (IFERROR(VALUE(TRIM(SUBSTITUTE(AZ57,CHAR(160),""))),0))&gt;
         (IFERROR(VALUE(TRIM(SUBSTITUTE(X57,CHAR(160),""))),0)),
         "KO : Le montant retenu TTC est supérieur au montant présenté TTC. Merci de revoir la ligne de dépense ou plafonner son montant.",
      (IFERROR(VALUE(TRIM(SUBSTITUTE(AX57,CHAR(160),""))),0))&gt;
         (IFERROR(VALUE(TRIM(SUBSTITUTE(V57,CHAR(160),""))),0)),
         "Attention : Le montant retenu HT est supérieur au montant HT présenté. Merci de revoir la ligne de dépense, plafonner son montant, ou justifier la reventilation HT / TVA.",
      (IFERROR(VALUE(TRIM(SUBSTITUTE(AY57,CHAR(160),""))),0))&gt;
         (IFERROR(VALUE(TRIM(SUBSTITUTE(W57,CHAR(160),""))),0)),
         "Attention : Le montant TVA retenu est supérieur au montant TVA présenté. Merci de revoir la ligne de dépense, plafonner son montant, ou justifier la reventilation HT / TVA.",
      (IFERROR(VALUE(TRIM(SUBSTITUTE(X57,CHAR(160),""))),0))=0,
         "",
      (IFERROR(VALUE(TRIM(SUBSTITUTE(AZ57,CHAR(160),""))),0))=
         (IFERROR(VALUE(TRIM(SUBSTITUTE(X57,CHAR(160),""))),0)),
         "OK",
      (IFERROR(VALUE(TRIM(SUBSTITUTE(AZ57,CHAR(160),""))),0))&lt;
         (IFERROR(VALUE(TRIM(SUBSTITUTE(X57,CHAR(160),""))),0)),
         "Attention : montant présenté partiellement écarté.",
      TRUE,
         ""
   )
)</f>
        <v/>
      </c>
      <c r="BD57" s="46" t="str">
        <f t="shared" si="45"/>
        <v/>
      </c>
      <c r="BE57" s="46" t="str">
        <f t="shared" si="46"/>
        <v/>
      </c>
      <c r="BF57" s="19" t="str">
        <f t="shared" si="47"/>
        <v/>
      </c>
    </row>
    <row r="58" spans="1:58" ht="15" customHeight="1">
      <c r="A58" s="334">
        <v>47</v>
      </c>
      <c r="B58" s="351"/>
      <c r="C58" s="6"/>
      <c r="D58" s="5"/>
      <c r="E58" s="5"/>
      <c r="F58" s="149"/>
      <c r="G58" s="21"/>
      <c r="H58" s="20"/>
      <c r="I58" s="550"/>
      <c r="J58" s="5"/>
      <c r="K58" s="11"/>
      <c r="L58" s="8"/>
      <c r="M58" s="7"/>
      <c r="N58" s="39" t="str">
        <f t="shared" si="29"/>
        <v/>
      </c>
      <c r="O58" s="9"/>
      <c r="P58" s="7"/>
      <c r="Q58" s="39" t="str">
        <f t="shared" si="30"/>
        <v/>
      </c>
      <c r="R58" s="10"/>
      <c r="S58" s="7"/>
      <c r="T58" s="40" t="str">
        <f t="shared" si="31"/>
        <v/>
      </c>
      <c r="U58" s="15"/>
      <c r="V58" s="74"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72"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75" t="str">
        <f t="shared" si="32"/>
        <v/>
      </c>
      <c r="Y58" s="71"/>
      <c r="Z58" s="16" t="str">
        <f t="shared" si="48"/>
        <v/>
      </c>
      <c r="AA58" s="553" t="str">
        <f t="shared" si="49"/>
        <v/>
      </c>
      <c r="AB58" s="14" t="str">
        <f t="shared" si="50"/>
        <v/>
      </c>
      <c r="AC58" s="14" t="str">
        <f t="shared" si="51"/>
        <v/>
      </c>
      <c r="AD58" s="14" t="str">
        <f t="shared" si="52"/>
        <v/>
      </c>
      <c r="AE58" s="14" t="str">
        <f t="shared" si="53"/>
        <v/>
      </c>
      <c r="AF58" s="14" t="str">
        <f t="shared" si="54"/>
        <v/>
      </c>
      <c r="AG58" s="14" t="str">
        <f t="shared" si="55"/>
        <v/>
      </c>
      <c r="AH58" s="14" t="str">
        <f t="shared" si="56"/>
        <v/>
      </c>
      <c r="AI58" s="285" t="str">
        <f t="shared" si="57"/>
        <v/>
      </c>
      <c r="AJ58" s="42" t="str">
        <f t="shared" si="58"/>
        <v/>
      </c>
      <c r="AK58" s="18" t="str">
        <f t="shared" si="59"/>
        <v/>
      </c>
      <c r="AL58" s="39" t="str">
        <f t="shared" si="34"/>
        <v/>
      </c>
      <c r="AM58" s="43" t="str">
        <f t="shared" si="38"/>
        <v/>
      </c>
      <c r="AN58" s="18" t="str">
        <f t="shared" si="39"/>
        <v/>
      </c>
      <c r="AO58" s="39" t="str">
        <f t="shared" si="35"/>
        <v/>
      </c>
      <c r="AP58" s="44" t="str">
        <f t="shared" si="40"/>
        <v/>
      </c>
      <c r="AQ58" s="18" t="str">
        <f t="shared" si="41"/>
        <v/>
      </c>
      <c r="AR58" s="45" t="str">
        <f t="shared" si="36"/>
        <v/>
      </c>
      <c r="AS58" s="41" t="str">
        <f t="shared" si="42"/>
        <v/>
      </c>
      <c r="AT58" s="62"/>
      <c r="AU58" s="46" t="str">
        <f t="shared" si="43"/>
        <v/>
      </c>
      <c r="AV58" s="46" t="str">
        <f t="shared" si="44"/>
        <v/>
      </c>
      <c r="AW58" s="46" t="str">
        <f t="shared" si="37"/>
        <v/>
      </c>
      <c r="AX58" s="73"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73" t="str" cm="1">
        <f t="array" ref="AY58">IF($AA58="","",IF(IFERROR(_xlfn.IFS(TRIM(SUBSTITUTE($AS58,CHAR(160),""))="Devis 1",IFERROR(VALUE(TRIM(SUBSTITUTE(AK58,CHAR(160),""))),0),TRIM(SUBSTITUTE($AS58,CHAR(160),""))="Devis 2",IFERROR(VALUE(TRIM(SUBSTITUTE(AN58,CHAR(160),""))),0),TRIM(SUBSTITUTE($AS58,CHAR(160),""))="Devis 3",IFERROR(VALUE(TRIM(SUBSTITUTE(AQ58,CHAR(160),""))),0)),0)*IFERROR(VALUE(TRIM(SUBSTITUTE($AA58,CHAR(160),""))),0)=0,IF(AX58&lt;&gt;"",0,""),IFERROR(_xlfn.IFS(TRIM(SUBSTITUTE($AS58,CHAR(160),""))="Devis 1",IFERROR(VALUE(TRIM(SUBSTITUTE(AK58,CHAR(160),""))),0),TRIM(SUBSTITUTE($AS58,CHAR(160),""))="Devis 2",IFERROR(VALUE(TRIM(SUBSTITUTE(AN58,CHAR(160),""))),0),TRIM(SUBSTITUTE($AS58,CHAR(160),""))="Devis 3",IFERROR(VALUE(TRIM(SUBSTITUTE(AQ58,CHAR(160),""))),0)),0)*IFERROR(VALUE(TRIM(SUBSTITUTE($AA58,CHAR(160),""))),0)))</f>
        <v/>
      </c>
      <c r="AZ58" s="73"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63"/>
      <c r="BB58" s="13"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3" t="str" cm="1">
        <f t="array" ref="BC58">IF(
   OR(AZ58="",X58="",AX58="",V58="",AY58="",W58=""),
   "",
   _xlfn.IFS(
      (IFERROR(VALUE(TRIM(SUBSTITUTE(AZ58,CHAR(160),""))),0))=0,
         "Attention montant présenté entièrement écarté",
      (IFERROR(VALUE(TRIM(SUBSTITUTE(AZ58,CHAR(160),""))),0))&gt;
         (IFERROR(VALUE(TRIM(SUBSTITUTE(X58,CHAR(160),""))),0)),
         "KO : Le montant retenu TTC est supérieur au montant présenté TTC. Merci de revoir la ligne de dépense ou plafonner son montant.",
      (IFERROR(VALUE(TRIM(SUBSTITUTE(AX58,CHAR(160),""))),0))&gt;
         (IFERROR(VALUE(TRIM(SUBSTITUTE(V58,CHAR(160),""))),0)),
         "Attention : Le montant retenu HT est supérieur au montant HT présenté. Merci de revoir la ligne de dépense, plafonner son montant, ou justifier la reventilation HT / TVA.",
      (IFERROR(VALUE(TRIM(SUBSTITUTE(AY58,CHAR(160),""))),0))&gt;
         (IFERROR(VALUE(TRIM(SUBSTITUTE(W58,CHAR(160),""))),0)),
         "Attention : Le montant TVA retenu est supérieur au montant TVA présenté. Merci de revoir la ligne de dépense, plafonner son montant, ou justifier la reventilation HT / TVA.",
      (IFERROR(VALUE(TRIM(SUBSTITUTE(X58,CHAR(160),""))),0))=0,
         "",
      (IFERROR(VALUE(TRIM(SUBSTITUTE(AZ58,CHAR(160),""))),0))=
         (IFERROR(VALUE(TRIM(SUBSTITUTE(X58,CHAR(160),""))),0)),
         "OK",
      (IFERROR(VALUE(TRIM(SUBSTITUTE(AZ58,CHAR(160),""))),0))&lt;
         (IFERROR(VALUE(TRIM(SUBSTITUTE(X58,CHAR(160),""))),0)),
         "Attention : montant présenté partiellement écarté.",
      TRUE,
         ""
   )
)</f>
        <v/>
      </c>
      <c r="BD58" s="46" t="str">
        <f t="shared" si="45"/>
        <v/>
      </c>
      <c r="BE58" s="46" t="str">
        <f t="shared" si="46"/>
        <v/>
      </c>
      <c r="BF58" s="19" t="str">
        <f t="shared" si="47"/>
        <v/>
      </c>
    </row>
    <row r="59" spans="1:58" ht="15" customHeight="1">
      <c r="A59" s="334">
        <v>48</v>
      </c>
      <c r="B59" s="351"/>
      <c r="C59" s="6"/>
      <c r="D59" s="5"/>
      <c r="E59" s="5"/>
      <c r="F59" s="149"/>
      <c r="G59" s="21"/>
      <c r="H59" s="20"/>
      <c r="I59" s="550"/>
      <c r="J59" s="5"/>
      <c r="K59" s="11"/>
      <c r="L59" s="8"/>
      <c r="M59" s="7"/>
      <c r="N59" s="39" t="str">
        <f t="shared" si="29"/>
        <v/>
      </c>
      <c r="O59" s="9"/>
      <c r="P59" s="7"/>
      <c r="Q59" s="39" t="str">
        <f t="shared" si="30"/>
        <v/>
      </c>
      <c r="R59" s="10"/>
      <c r="S59" s="7"/>
      <c r="T59" s="40" t="str">
        <f t="shared" si="31"/>
        <v/>
      </c>
      <c r="U59" s="15"/>
      <c r="V59" s="74"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72"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75" t="str">
        <f t="shared" si="32"/>
        <v/>
      </c>
      <c r="Y59" s="71"/>
      <c r="Z59" s="16" t="str">
        <f t="shared" si="48"/>
        <v/>
      </c>
      <c r="AA59" s="553" t="str">
        <f t="shared" si="49"/>
        <v/>
      </c>
      <c r="AB59" s="14" t="str">
        <f t="shared" si="50"/>
        <v/>
      </c>
      <c r="AC59" s="14" t="str">
        <f t="shared" si="51"/>
        <v/>
      </c>
      <c r="AD59" s="14" t="str">
        <f t="shared" si="52"/>
        <v/>
      </c>
      <c r="AE59" s="14" t="str">
        <f t="shared" si="53"/>
        <v/>
      </c>
      <c r="AF59" s="14" t="str">
        <f t="shared" si="54"/>
        <v/>
      </c>
      <c r="AG59" s="14" t="str">
        <f t="shared" si="55"/>
        <v/>
      </c>
      <c r="AH59" s="14" t="str">
        <f t="shared" si="56"/>
        <v/>
      </c>
      <c r="AI59" s="285" t="str">
        <f t="shared" si="57"/>
        <v/>
      </c>
      <c r="AJ59" s="42" t="str">
        <f t="shared" si="58"/>
        <v/>
      </c>
      <c r="AK59" s="18" t="str">
        <f t="shared" si="59"/>
        <v/>
      </c>
      <c r="AL59" s="39" t="str">
        <f t="shared" si="34"/>
        <v/>
      </c>
      <c r="AM59" s="43" t="str">
        <f t="shared" si="38"/>
        <v/>
      </c>
      <c r="AN59" s="18" t="str">
        <f t="shared" si="39"/>
        <v/>
      </c>
      <c r="AO59" s="39" t="str">
        <f t="shared" si="35"/>
        <v/>
      </c>
      <c r="AP59" s="44" t="str">
        <f t="shared" si="40"/>
        <v/>
      </c>
      <c r="AQ59" s="18" t="str">
        <f t="shared" si="41"/>
        <v/>
      </c>
      <c r="AR59" s="45" t="str">
        <f t="shared" si="36"/>
        <v/>
      </c>
      <c r="AS59" s="41" t="str">
        <f t="shared" si="42"/>
        <v/>
      </c>
      <c r="AT59" s="62"/>
      <c r="AU59" s="46" t="str">
        <f t="shared" si="43"/>
        <v/>
      </c>
      <c r="AV59" s="46" t="str">
        <f t="shared" si="44"/>
        <v/>
      </c>
      <c r="AW59" s="46" t="str">
        <f t="shared" si="37"/>
        <v/>
      </c>
      <c r="AX59" s="73"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73" t="str" cm="1">
        <f t="array" ref="AY59">IF($AA59="","",IF(IFERROR(_xlfn.IFS(TRIM(SUBSTITUTE($AS59,CHAR(160),""))="Devis 1",IFERROR(VALUE(TRIM(SUBSTITUTE(AK59,CHAR(160),""))),0),TRIM(SUBSTITUTE($AS59,CHAR(160),""))="Devis 2",IFERROR(VALUE(TRIM(SUBSTITUTE(AN59,CHAR(160),""))),0),TRIM(SUBSTITUTE($AS59,CHAR(160),""))="Devis 3",IFERROR(VALUE(TRIM(SUBSTITUTE(AQ59,CHAR(160),""))),0)),0)*IFERROR(VALUE(TRIM(SUBSTITUTE($AA59,CHAR(160),""))),0)=0,IF(AX59&lt;&gt;"",0,""),IFERROR(_xlfn.IFS(TRIM(SUBSTITUTE($AS59,CHAR(160),""))="Devis 1",IFERROR(VALUE(TRIM(SUBSTITUTE(AK59,CHAR(160),""))),0),TRIM(SUBSTITUTE($AS59,CHAR(160),""))="Devis 2",IFERROR(VALUE(TRIM(SUBSTITUTE(AN59,CHAR(160),""))),0),TRIM(SUBSTITUTE($AS59,CHAR(160),""))="Devis 3",IFERROR(VALUE(TRIM(SUBSTITUTE(AQ59,CHAR(160),""))),0)),0)*IFERROR(VALUE(TRIM(SUBSTITUTE($AA59,CHAR(160),""))),0)))</f>
        <v/>
      </c>
      <c r="AZ59" s="73"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63"/>
      <c r="BB59" s="13"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3" t="str" cm="1">
        <f t="array" ref="BC59">IF(
   OR(AZ59="",X59="",AX59="",V59="",AY59="",W59=""),
   "",
   _xlfn.IFS(
      (IFERROR(VALUE(TRIM(SUBSTITUTE(AZ59,CHAR(160),""))),0))=0,
         "Attention montant présenté entièrement écarté",
      (IFERROR(VALUE(TRIM(SUBSTITUTE(AZ59,CHAR(160),""))),0))&gt;
         (IFERROR(VALUE(TRIM(SUBSTITUTE(X59,CHAR(160),""))),0)),
         "KO : Le montant retenu TTC est supérieur au montant présenté TTC. Merci de revoir la ligne de dépense ou plafonner son montant.",
      (IFERROR(VALUE(TRIM(SUBSTITUTE(AX59,CHAR(160),""))),0))&gt;
         (IFERROR(VALUE(TRIM(SUBSTITUTE(V59,CHAR(160),""))),0)),
         "Attention : Le montant retenu HT est supérieur au montant HT présenté. Merci de revoir la ligne de dépense, plafonner son montant, ou justifier la reventilation HT / TVA.",
      (IFERROR(VALUE(TRIM(SUBSTITUTE(AY59,CHAR(160),""))),0))&gt;
         (IFERROR(VALUE(TRIM(SUBSTITUTE(W59,CHAR(160),""))),0)),
         "Attention : Le montant TVA retenu est supérieur au montant TVA présenté. Merci de revoir la ligne de dépense, plafonner son montant, ou justifier la reventilation HT / TVA.",
      (IFERROR(VALUE(TRIM(SUBSTITUTE(X59,CHAR(160),""))),0))=0,
         "",
      (IFERROR(VALUE(TRIM(SUBSTITUTE(AZ59,CHAR(160),""))),0))=
         (IFERROR(VALUE(TRIM(SUBSTITUTE(X59,CHAR(160),""))),0)),
         "OK",
      (IFERROR(VALUE(TRIM(SUBSTITUTE(AZ59,CHAR(160),""))),0))&lt;
         (IFERROR(VALUE(TRIM(SUBSTITUTE(X59,CHAR(160),""))),0)),
         "Attention : montant présenté partiellement écarté.",
      TRUE,
         ""
   )
)</f>
        <v/>
      </c>
      <c r="BD59" s="46" t="str">
        <f t="shared" si="45"/>
        <v/>
      </c>
      <c r="BE59" s="46" t="str">
        <f t="shared" si="46"/>
        <v/>
      </c>
      <c r="BF59" s="19" t="str">
        <f t="shared" si="47"/>
        <v/>
      </c>
    </row>
    <row r="60" spans="1:58" ht="15" customHeight="1">
      <c r="A60" s="334">
        <v>49</v>
      </c>
      <c r="B60" s="351"/>
      <c r="C60" s="6"/>
      <c r="D60" s="5"/>
      <c r="E60" s="5"/>
      <c r="F60" s="149"/>
      <c r="G60" s="21"/>
      <c r="H60" s="20"/>
      <c r="I60" s="550"/>
      <c r="J60" s="5"/>
      <c r="K60" s="11"/>
      <c r="L60" s="8"/>
      <c r="M60" s="7"/>
      <c r="N60" s="39" t="str">
        <f t="shared" si="29"/>
        <v/>
      </c>
      <c r="O60" s="9"/>
      <c r="P60" s="7"/>
      <c r="Q60" s="39" t="str">
        <f t="shared" si="30"/>
        <v/>
      </c>
      <c r="R60" s="10"/>
      <c r="S60" s="7"/>
      <c r="T60" s="40" t="str">
        <f t="shared" si="31"/>
        <v/>
      </c>
      <c r="U60" s="15"/>
      <c r="V60" s="74"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72"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75" t="str">
        <f t="shared" si="32"/>
        <v/>
      </c>
      <c r="Y60" s="71"/>
      <c r="Z60" s="16" t="str">
        <f t="shared" si="48"/>
        <v/>
      </c>
      <c r="AA60" s="553" t="str">
        <f t="shared" si="49"/>
        <v/>
      </c>
      <c r="AB60" s="14" t="str">
        <f t="shared" si="50"/>
        <v/>
      </c>
      <c r="AC60" s="14" t="str">
        <f t="shared" si="51"/>
        <v/>
      </c>
      <c r="AD60" s="14" t="str">
        <f t="shared" si="52"/>
        <v/>
      </c>
      <c r="AE60" s="14" t="str">
        <f t="shared" si="53"/>
        <v/>
      </c>
      <c r="AF60" s="14" t="str">
        <f t="shared" si="54"/>
        <v/>
      </c>
      <c r="AG60" s="14" t="str">
        <f t="shared" si="55"/>
        <v/>
      </c>
      <c r="AH60" s="14" t="str">
        <f t="shared" si="56"/>
        <v/>
      </c>
      <c r="AI60" s="285" t="str">
        <f t="shared" si="57"/>
        <v/>
      </c>
      <c r="AJ60" s="42" t="str">
        <f t="shared" si="58"/>
        <v/>
      </c>
      <c r="AK60" s="18" t="str">
        <f t="shared" si="59"/>
        <v/>
      </c>
      <c r="AL60" s="39" t="str">
        <f t="shared" si="34"/>
        <v/>
      </c>
      <c r="AM60" s="43" t="str">
        <f t="shared" si="38"/>
        <v/>
      </c>
      <c r="AN60" s="18" t="str">
        <f t="shared" si="39"/>
        <v/>
      </c>
      <c r="AO60" s="39" t="str">
        <f t="shared" si="35"/>
        <v/>
      </c>
      <c r="AP60" s="44" t="str">
        <f t="shared" si="40"/>
        <v/>
      </c>
      <c r="AQ60" s="18" t="str">
        <f t="shared" si="41"/>
        <v/>
      </c>
      <c r="AR60" s="45" t="str">
        <f t="shared" si="36"/>
        <v/>
      </c>
      <c r="AS60" s="41" t="str">
        <f t="shared" si="42"/>
        <v/>
      </c>
      <c r="AT60" s="62"/>
      <c r="AU60" s="46" t="str">
        <f t="shared" si="43"/>
        <v/>
      </c>
      <c r="AV60" s="46" t="str">
        <f t="shared" si="44"/>
        <v/>
      </c>
      <c r="AW60" s="46" t="str">
        <f t="shared" si="37"/>
        <v/>
      </c>
      <c r="AX60" s="73"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73" t="str" cm="1">
        <f t="array" ref="AY60">IF($AA60="","",IF(IFERROR(_xlfn.IFS(TRIM(SUBSTITUTE($AS60,CHAR(160),""))="Devis 1",IFERROR(VALUE(TRIM(SUBSTITUTE(AK60,CHAR(160),""))),0),TRIM(SUBSTITUTE($AS60,CHAR(160),""))="Devis 2",IFERROR(VALUE(TRIM(SUBSTITUTE(AN60,CHAR(160),""))),0),TRIM(SUBSTITUTE($AS60,CHAR(160),""))="Devis 3",IFERROR(VALUE(TRIM(SUBSTITUTE(AQ60,CHAR(160),""))),0)),0)*IFERROR(VALUE(TRIM(SUBSTITUTE($AA60,CHAR(160),""))),0)=0,IF(AX60&lt;&gt;"",0,""),IFERROR(_xlfn.IFS(TRIM(SUBSTITUTE($AS60,CHAR(160),""))="Devis 1",IFERROR(VALUE(TRIM(SUBSTITUTE(AK60,CHAR(160),""))),0),TRIM(SUBSTITUTE($AS60,CHAR(160),""))="Devis 2",IFERROR(VALUE(TRIM(SUBSTITUTE(AN60,CHAR(160),""))),0),TRIM(SUBSTITUTE($AS60,CHAR(160),""))="Devis 3",IFERROR(VALUE(TRIM(SUBSTITUTE(AQ60,CHAR(160),""))),0)),0)*IFERROR(VALUE(TRIM(SUBSTITUTE($AA60,CHAR(160),""))),0)))</f>
        <v/>
      </c>
      <c r="AZ60" s="73"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63"/>
      <c r="BB60" s="13"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3" t="str" cm="1">
        <f t="array" ref="BC60">IF(
   OR(AZ60="",X60="",AX60="",V60="",AY60="",W60=""),
   "",
   _xlfn.IFS(
      (IFERROR(VALUE(TRIM(SUBSTITUTE(AZ60,CHAR(160),""))),0))=0,
         "Attention montant présenté entièrement écarté",
      (IFERROR(VALUE(TRIM(SUBSTITUTE(AZ60,CHAR(160),""))),0))&gt;
         (IFERROR(VALUE(TRIM(SUBSTITUTE(X60,CHAR(160),""))),0)),
         "KO : Le montant retenu TTC est supérieur au montant présenté TTC. Merci de revoir la ligne de dépense ou plafonner son montant.",
      (IFERROR(VALUE(TRIM(SUBSTITUTE(AX60,CHAR(160),""))),0))&gt;
         (IFERROR(VALUE(TRIM(SUBSTITUTE(V60,CHAR(160),""))),0)),
         "Attention : Le montant retenu HT est supérieur au montant HT présenté. Merci de revoir la ligne de dépense, plafonner son montant, ou justifier la reventilation HT / TVA.",
      (IFERROR(VALUE(TRIM(SUBSTITUTE(AY60,CHAR(160),""))),0))&gt;
         (IFERROR(VALUE(TRIM(SUBSTITUTE(W60,CHAR(160),""))),0)),
         "Attention : Le montant TVA retenu est supérieur au montant TVA présenté. Merci de revoir la ligne de dépense, plafonner son montant, ou justifier la reventilation HT / TVA.",
      (IFERROR(VALUE(TRIM(SUBSTITUTE(X60,CHAR(160),""))),0))=0,
         "",
      (IFERROR(VALUE(TRIM(SUBSTITUTE(AZ60,CHAR(160),""))),0))=
         (IFERROR(VALUE(TRIM(SUBSTITUTE(X60,CHAR(160),""))),0)),
         "OK",
      (IFERROR(VALUE(TRIM(SUBSTITUTE(AZ60,CHAR(160),""))),0))&lt;
         (IFERROR(VALUE(TRIM(SUBSTITUTE(X60,CHAR(160),""))),0)),
         "Attention : montant présenté partiellement écarté.",
      TRUE,
         ""
   )
)</f>
        <v/>
      </c>
      <c r="BD60" s="46" t="str">
        <f t="shared" si="45"/>
        <v/>
      </c>
      <c r="BE60" s="46" t="str">
        <f t="shared" si="46"/>
        <v/>
      </c>
      <c r="BF60" s="19" t="str">
        <f t="shared" si="47"/>
        <v/>
      </c>
    </row>
    <row r="61" spans="1:58" ht="15" customHeight="1">
      <c r="A61" s="334">
        <v>50</v>
      </c>
      <c r="B61" s="351"/>
      <c r="C61" s="6"/>
      <c r="D61" s="5"/>
      <c r="E61" s="5"/>
      <c r="F61" s="149"/>
      <c r="G61" s="21"/>
      <c r="H61" s="20"/>
      <c r="I61" s="550"/>
      <c r="J61" s="5"/>
      <c r="K61" s="11"/>
      <c r="L61" s="8"/>
      <c r="M61" s="7"/>
      <c r="N61" s="39" t="str">
        <f t="shared" si="29"/>
        <v/>
      </c>
      <c r="O61" s="9"/>
      <c r="P61" s="7"/>
      <c r="Q61" s="39" t="str">
        <f t="shared" si="30"/>
        <v/>
      </c>
      <c r="R61" s="10"/>
      <c r="S61" s="7"/>
      <c r="T61" s="40" t="str">
        <f t="shared" si="31"/>
        <v/>
      </c>
      <c r="U61" s="15"/>
      <c r="V61" s="74"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72"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75" t="str">
        <f t="shared" si="32"/>
        <v/>
      </c>
      <c r="Y61" s="71"/>
      <c r="Z61" s="16" t="str">
        <f t="shared" si="48"/>
        <v/>
      </c>
      <c r="AA61" s="553" t="str">
        <f t="shared" si="49"/>
        <v/>
      </c>
      <c r="AB61" s="14" t="str">
        <f t="shared" si="50"/>
        <v/>
      </c>
      <c r="AC61" s="14" t="str">
        <f t="shared" si="51"/>
        <v/>
      </c>
      <c r="AD61" s="14" t="str">
        <f t="shared" si="52"/>
        <v/>
      </c>
      <c r="AE61" s="14" t="str">
        <f t="shared" si="53"/>
        <v/>
      </c>
      <c r="AF61" s="14" t="str">
        <f t="shared" si="54"/>
        <v/>
      </c>
      <c r="AG61" s="14" t="str">
        <f t="shared" si="55"/>
        <v/>
      </c>
      <c r="AH61" s="14" t="str">
        <f t="shared" si="56"/>
        <v/>
      </c>
      <c r="AI61" s="285" t="str">
        <f t="shared" si="57"/>
        <v/>
      </c>
      <c r="AJ61" s="42" t="str">
        <f t="shared" si="58"/>
        <v/>
      </c>
      <c r="AK61" s="18" t="str">
        <f t="shared" si="59"/>
        <v/>
      </c>
      <c r="AL61" s="39" t="str">
        <f t="shared" si="34"/>
        <v/>
      </c>
      <c r="AM61" s="43" t="str">
        <f t="shared" si="38"/>
        <v/>
      </c>
      <c r="AN61" s="18" t="str">
        <f t="shared" si="39"/>
        <v/>
      </c>
      <c r="AO61" s="39" t="str">
        <f t="shared" si="35"/>
        <v/>
      </c>
      <c r="AP61" s="44" t="str">
        <f t="shared" si="40"/>
        <v/>
      </c>
      <c r="AQ61" s="18" t="str">
        <f t="shared" si="41"/>
        <v/>
      </c>
      <c r="AR61" s="45" t="str">
        <f t="shared" si="36"/>
        <v/>
      </c>
      <c r="AS61" s="41" t="str">
        <f t="shared" si="42"/>
        <v/>
      </c>
      <c r="AT61" s="62"/>
      <c r="AU61" s="46" t="str">
        <f t="shared" si="43"/>
        <v/>
      </c>
      <c r="AV61" s="46" t="str">
        <f t="shared" si="44"/>
        <v/>
      </c>
      <c r="AW61" s="46" t="str">
        <f t="shared" si="37"/>
        <v/>
      </c>
      <c r="AX61" s="73"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73" t="str" cm="1">
        <f t="array" ref="AY61">IF($AA61="","",IF(IFERROR(_xlfn.IFS(TRIM(SUBSTITUTE($AS61,CHAR(160),""))="Devis 1",IFERROR(VALUE(TRIM(SUBSTITUTE(AK61,CHAR(160),""))),0),TRIM(SUBSTITUTE($AS61,CHAR(160),""))="Devis 2",IFERROR(VALUE(TRIM(SUBSTITUTE(AN61,CHAR(160),""))),0),TRIM(SUBSTITUTE($AS61,CHAR(160),""))="Devis 3",IFERROR(VALUE(TRIM(SUBSTITUTE(AQ61,CHAR(160),""))),0)),0)*IFERROR(VALUE(TRIM(SUBSTITUTE($AA61,CHAR(160),""))),0)=0,IF(AX61&lt;&gt;"",0,""),IFERROR(_xlfn.IFS(TRIM(SUBSTITUTE($AS61,CHAR(160),""))="Devis 1",IFERROR(VALUE(TRIM(SUBSTITUTE(AK61,CHAR(160),""))),0),TRIM(SUBSTITUTE($AS61,CHAR(160),""))="Devis 2",IFERROR(VALUE(TRIM(SUBSTITUTE(AN61,CHAR(160),""))),0),TRIM(SUBSTITUTE($AS61,CHAR(160),""))="Devis 3",IFERROR(VALUE(TRIM(SUBSTITUTE(AQ61,CHAR(160),""))),0)),0)*IFERROR(VALUE(TRIM(SUBSTITUTE($AA61,CHAR(160),""))),0)))</f>
        <v/>
      </c>
      <c r="AZ61" s="73"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63"/>
      <c r="BB61" s="13"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3" t="str" cm="1">
        <f t="array" ref="BC61">IF(
   OR(AZ61="",X61="",AX61="",V61="",AY61="",W61=""),
   "",
   _xlfn.IFS(
      (IFERROR(VALUE(TRIM(SUBSTITUTE(AZ61,CHAR(160),""))),0))=0,
         "Attention montant présenté entièrement écarté",
      (IFERROR(VALUE(TRIM(SUBSTITUTE(AZ61,CHAR(160),""))),0))&gt;
         (IFERROR(VALUE(TRIM(SUBSTITUTE(X61,CHAR(160),""))),0)),
         "KO : Le montant retenu TTC est supérieur au montant présenté TTC. Merci de revoir la ligne de dépense ou plafonner son montant.",
      (IFERROR(VALUE(TRIM(SUBSTITUTE(AX61,CHAR(160),""))),0))&gt;
         (IFERROR(VALUE(TRIM(SUBSTITUTE(V61,CHAR(160),""))),0)),
         "Attention : Le montant retenu HT est supérieur au montant HT présenté. Merci de revoir la ligne de dépense, plafonner son montant, ou justifier la reventilation HT / TVA.",
      (IFERROR(VALUE(TRIM(SUBSTITUTE(AY61,CHAR(160),""))),0))&gt;
         (IFERROR(VALUE(TRIM(SUBSTITUTE(W61,CHAR(160),""))),0)),
         "Attention : Le montant TVA retenu est supérieur au montant TVA présenté. Merci de revoir la ligne de dépense, plafonner son montant, ou justifier la reventilation HT / TVA.",
      (IFERROR(VALUE(TRIM(SUBSTITUTE(X61,CHAR(160),""))),0))=0,
         "",
      (IFERROR(VALUE(TRIM(SUBSTITUTE(AZ61,CHAR(160),""))),0))=
         (IFERROR(VALUE(TRIM(SUBSTITUTE(X61,CHAR(160),""))),0)),
         "OK",
      (IFERROR(VALUE(TRIM(SUBSTITUTE(AZ61,CHAR(160),""))),0))&lt;
         (IFERROR(VALUE(TRIM(SUBSTITUTE(X61,CHAR(160),""))),0)),
         "Attention : montant présenté partiellement écarté.",
      TRUE,
         ""
   )
)</f>
        <v/>
      </c>
      <c r="BD61" s="46" t="str">
        <f t="shared" si="45"/>
        <v/>
      </c>
      <c r="BE61" s="46" t="str">
        <f t="shared" si="46"/>
        <v/>
      </c>
      <c r="BF61" s="19" t="str">
        <f t="shared" si="47"/>
        <v/>
      </c>
    </row>
    <row r="62" spans="1:58" ht="15" customHeight="1">
      <c r="A62" s="334">
        <v>51</v>
      </c>
      <c r="B62" s="351"/>
      <c r="C62" s="6"/>
      <c r="D62" s="5"/>
      <c r="E62" s="5"/>
      <c r="F62" s="149"/>
      <c r="G62" s="21"/>
      <c r="H62" s="20"/>
      <c r="I62" s="550"/>
      <c r="J62" s="5"/>
      <c r="K62" s="11"/>
      <c r="L62" s="8"/>
      <c r="M62" s="7"/>
      <c r="N62" s="39" t="str">
        <f t="shared" si="29"/>
        <v/>
      </c>
      <c r="O62" s="9"/>
      <c r="P62" s="7"/>
      <c r="Q62" s="39" t="str">
        <f t="shared" si="30"/>
        <v/>
      </c>
      <c r="R62" s="10"/>
      <c r="S62" s="7"/>
      <c r="T62" s="40" t="str">
        <f t="shared" si="31"/>
        <v/>
      </c>
      <c r="U62" s="15"/>
      <c r="V62" s="74"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72"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75" t="str">
        <f t="shared" si="32"/>
        <v/>
      </c>
      <c r="Y62" s="71"/>
      <c r="Z62" s="16" t="str">
        <f t="shared" si="48"/>
        <v/>
      </c>
      <c r="AA62" s="553" t="str">
        <f t="shared" si="49"/>
        <v/>
      </c>
      <c r="AB62" s="14" t="str">
        <f t="shared" si="50"/>
        <v/>
      </c>
      <c r="AC62" s="14" t="str">
        <f t="shared" si="51"/>
        <v/>
      </c>
      <c r="AD62" s="14" t="str">
        <f t="shared" si="52"/>
        <v/>
      </c>
      <c r="AE62" s="14" t="str">
        <f t="shared" si="53"/>
        <v/>
      </c>
      <c r="AF62" s="14" t="str">
        <f t="shared" si="54"/>
        <v/>
      </c>
      <c r="AG62" s="14" t="str">
        <f t="shared" si="55"/>
        <v/>
      </c>
      <c r="AH62" s="14" t="str">
        <f t="shared" si="56"/>
        <v/>
      </c>
      <c r="AI62" s="285" t="str">
        <f t="shared" si="57"/>
        <v/>
      </c>
      <c r="AJ62" s="42" t="str">
        <f t="shared" si="58"/>
        <v/>
      </c>
      <c r="AK62" s="18" t="str">
        <f t="shared" si="59"/>
        <v/>
      </c>
      <c r="AL62" s="39" t="str">
        <f t="shared" si="34"/>
        <v/>
      </c>
      <c r="AM62" s="43" t="str">
        <f t="shared" si="38"/>
        <v/>
      </c>
      <c r="AN62" s="18" t="str">
        <f t="shared" si="39"/>
        <v/>
      </c>
      <c r="AO62" s="39" t="str">
        <f t="shared" si="35"/>
        <v/>
      </c>
      <c r="AP62" s="44" t="str">
        <f t="shared" si="40"/>
        <v/>
      </c>
      <c r="AQ62" s="18" t="str">
        <f t="shared" si="41"/>
        <v/>
      </c>
      <c r="AR62" s="45" t="str">
        <f t="shared" si="36"/>
        <v/>
      </c>
      <c r="AS62" s="41" t="str">
        <f t="shared" si="42"/>
        <v/>
      </c>
      <c r="AT62" s="62"/>
      <c r="AU62" s="46" t="str">
        <f t="shared" si="43"/>
        <v/>
      </c>
      <c r="AV62" s="46" t="str">
        <f t="shared" si="44"/>
        <v/>
      </c>
      <c r="AW62" s="46" t="str">
        <f t="shared" si="37"/>
        <v/>
      </c>
      <c r="AX62" s="73"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73" t="str" cm="1">
        <f t="array" ref="AY62">IF($AA62="","",IF(IFERROR(_xlfn.IFS(TRIM(SUBSTITUTE($AS62,CHAR(160),""))="Devis 1",IFERROR(VALUE(TRIM(SUBSTITUTE(AK62,CHAR(160),""))),0),TRIM(SUBSTITUTE($AS62,CHAR(160),""))="Devis 2",IFERROR(VALUE(TRIM(SUBSTITUTE(AN62,CHAR(160),""))),0),TRIM(SUBSTITUTE($AS62,CHAR(160),""))="Devis 3",IFERROR(VALUE(TRIM(SUBSTITUTE(AQ62,CHAR(160),""))),0)),0)*IFERROR(VALUE(TRIM(SUBSTITUTE($AA62,CHAR(160),""))),0)=0,IF(AX62&lt;&gt;"",0,""),IFERROR(_xlfn.IFS(TRIM(SUBSTITUTE($AS62,CHAR(160),""))="Devis 1",IFERROR(VALUE(TRIM(SUBSTITUTE(AK62,CHAR(160),""))),0),TRIM(SUBSTITUTE($AS62,CHAR(160),""))="Devis 2",IFERROR(VALUE(TRIM(SUBSTITUTE(AN62,CHAR(160),""))),0),TRIM(SUBSTITUTE($AS62,CHAR(160),""))="Devis 3",IFERROR(VALUE(TRIM(SUBSTITUTE(AQ62,CHAR(160),""))),0)),0)*IFERROR(VALUE(TRIM(SUBSTITUTE($AA62,CHAR(160),""))),0)))</f>
        <v/>
      </c>
      <c r="AZ62" s="73"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63"/>
      <c r="BB62" s="13"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3" t="str" cm="1">
        <f t="array" ref="BC62">IF(
   OR(AZ62="",X62="",AX62="",V62="",AY62="",W62=""),
   "",
   _xlfn.IFS(
      (IFERROR(VALUE(TRIM(SUBSTITUTE(AZ62,CHAR(160),""))),0))=0,
         "Attention montant présenté entièrement écarté",
      (IFERROR(VALUE(TRIM(SUBSTITUTE(AZ62,CHAR(160),""))),0))&gt;
         (IFERROR(VALUE(TRIM(SUBSTITUTE(X62,CHAR(160),""))),0)),
         "KO : Le montant retenu TTC est supérieur au montant présenté TTC. Merci de revoir la ligne de dépense ou plafonner son montant.",
      (IFERROR(VALUE(TRIM(SUBSTITUTE(AX62,CHAR(160),""))),0))&gt;
         (IFERROR(VALUE(TRIM(SUBSTITUTE(V62,CHAR(160),""))),0)),
         "Attention : Le montant retenu HT est supérieur au montant HT présenté. Merci de revoir la ligne de dépense, plafonner son montant, ou justifier la reventilation HT / TVA.",
      (IFERROR(VALUE(TRIM(SUBSTITUTE(AY62,CHAR(160),""))),0))&gt;
         (IFERROR(VALUE(TRIM(SUBSTITUTE(W62,CHAR(160),""))),0)),
         "Attention : Le montant TVA retenu est supérieur au montant TVA présenté. Merci de revoir la ligne de dépense, plafonner son montant, ou justifier la reventilation HT / TVA.",
      (IFERROR(VALUE(TRIM(SUBSTITUTE(X62,CHAR(160),""))),0))=0,
         "",
      (IFERROR(VALUE(TRIM(SUBSTITUTE(AZ62,CHAR(160),""))),0))=
         (IFERROR(VALUE(TRIM(SUBSTITUTE(X62,CHAR(160),""))),0)),
         "OK",
      (IFERROR(VALUE(TRIM(SUBSTITUTE(AZ62,CHAR(160),""))),0))&lt;
         (IFERROR(VALUE(TRIM(SUBSTITUTE(X62,CHAR(160),""))),0)),
         "Attention : montant présenté partiellement écarté.",
      TRUE,
         ""
   )
)</f>
        <v/>
      </c>
      <c r="BD62" s="46" t="str">
        <f t="shared" si="45"/>
        <v/>
      </c>
      <c r="BE62" s="46" t="str">
        <f t="shared" si="46"/>
        <v/>
      </c>
      <c r="BF62" s="19" t="str">
        <f t="shared" si="47"/>
        <v/>
      </c>
    </row>
    <row r="63" spans="1:58" ht="15" customHeight="1">
      <c r="A63" s="334">
        <v>52</v>
      </c>
      <c r="B63" s="351"/>
      <c r="C63" s="6"/>
      <c r="D63" s="5"/>
      <c r="E63" s="5"/>
      <c r="F63" s="149"/>
      <c r="G63" s="21"/>
      <c r="H63" s="20"/>
      <c r="I63" s="550"/>
      <c r="J63" s="5"/>
      <c r="K63" s="11"/>
      <c r="L63" s="8"/>
      <c r="M63" s="7"/>
      <c r="N63" s="39" t="str">
        <f t="shared" si="29"/>
        <v/>
      </c>
      <c r="O63" s="9"/>
      <c r="P63" s="7"/>
      <c r="Q63" s="39" t="str">
        <f t="shared" si="30"/>
        <v/>
      </c>
      <c r="R63" s="10"/>
      <c r="S63" s="7"/>
      <c r="T63" s="40" t="str">
        <f t="shared" si="31"/>
        <v/>
      </c>
      <c r="U63" s="15"/>
      <c r="V63" s="74"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72"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75" t="str">
        <f t="shared" si="32"/>
        <v/>
      </c>
      <c r="Y63" s="71"/>
      <c r="Z63" s="16" t="str">
        <f t="shared" si="48"/>
        <v/>
      </c>
      <c r="AA63" s="553" t="str">
        <f t="shared" si="49"/>
        <v/>
      </c>
      <c r="AB63" s="14" t="str">
        <f t="shared" si="50"/>
        <v/>
      </c>
      <c r="AC63" s="14" t="str">
        <f t="shared" si="51"/>
        <v/>
      </c>
      <c r="AD63" s="14" t="str">
        <f t="shared" si="52"/>
        <v/>
      </c>
      <c r="AE63" s="14" t="str">
        <f t="shared" si="53"/>
        <v/>
      </c>
      <c r="AF63" s="14" t="str">
        <f t="shared" si="54"/>
        <v/>
      </c>
      <c r="AG63" s="14" t="str">
        <f t="shared" si="55"/>
        <v/>
      </c>
      <c r="AH63" s="14" t="str">
        <f t="shared" si="56"/>
        <v/>
      </c>
      <c r="AI63" s="285" t="str">
        <f t="shared" si="57"/>
        <v/>
      </c>
      <c r="AJ63" s="42" t="str">
        <f t="shared" si="58"/>
        <v/>
      </c>
      <c r="AK63" s="18" t="str">
        <f t="shared" si="59"/>
        <v/>
      </c>
      <c r="AL63" s="39" t="str">
        <f t="shared" si="34"/>
        <v/>
      </c>
      <c r="AM63" s="43" t="str">
        <f t="shared" si="38"/>
        <v/>
      </c>
      <c r="AN63" s="18" t="str">
        <f t="shared" si="39"/>
        <v/>
      </c>
      <c r="AO63" s="39" t="str">
        <f t="shared" si="35"/>
        <v/>
      </c>
      <c r="AP63" s="44" t="str">
        <f t="shared" si="40"/>
        <v/>
      </c>
      <c r="AQ63" s="18" t="str">
        <f t="shared" si="41"/>
        <v/>
      </c>
      <c r="AR63" s="45" t="str">
        <f t="shared" si="36"/>
        <v/>
      </c>
      <c r="AS63" s="41" t="str">
        <f t="shared" si="42"/>
        <v/>
      </c>
      <c r="AT63" s="62"/>
      <c r="AU63" s="46" t="str">
        <f t="shared" si="43"/>
        <v/>
      </c>
      <c r="AV63" s="46" t="str">
        <f t="shared" si="44"/>
        <v/>
      </c>
      <c r="AW63" s="46" t="str">
        <f t="shared" si="37"/>
        <v/>
      </c>
      <c r="AX63" s="73"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73" t="str" cm="1">
        <f t="array" ref="AY63">IF($AA63="","",IF(IFERROR(_xlfn.IFS(TRIM(SUBSTITUTE($AS63,CHAR(160),""))="Devis 1",IFERROR(VALUE(TRIM(SUBSTITUTE(AK63,CHAR(160),""))),0),TRIM(SUBSTITUTE($AS63,CHAR(160),""))="Devis 2",IFERROR(VALUE(TRIM(SUBSTITUTE(AN63,CHAR(160),""))),0),TRIM(SUBSTITUTE($AS63,CHAR(160),""))="Devis 3",IFERROR(VALUE(TRIM(SUBSTITUTE(AQ63,CHAR(160),""))),0)),0)*IFERROR(VALUE(TRIM(SUBSTITUTE($AA63,CHAR(160),""))),0)=0,IF(AX63&lt;&gt;"",0,""),IFERROR(_xlfn.IFS(TRIM(SUBSTITUTE($AS63,CHAR(160),""))="Devis 1",IFERROR(VALUE(TRIM(SUBSTITUTE(AK63,CHAR(160),""))),0),TRIM(SUBSTITUTE($AS63,CHAR(160),""))="Devis 2",IFERROR(VALUE(TRIM(SUBSTITUTE(AN63,CHAR(160),""))),0),TRIM(SUBSTITUTE($AS63,CHAR(160),""))="Devis 3",IFERROR(VALUE(TRIM(SUBSTITUTE(AQ63,CHAR(160),""))),0)),0)*IFERROR(VALUE(TRIM(SUBSTITUTE($AA63,CHAR(160),""))),0)))</f>
        <v/>
      </c>
      <c r="AZ63" s="73"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63"/>
      <c r="BB63" s="13"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3" t="str" cm="1">
        <f t="array" ref="BC63">IF(
   OR(AZ63="",X63="",AX63="",V63="",AY63="",W63=""),
   "",
   _xlfn.IFS(
      (IFERROR(VALUE(TRIM(SUBSTITUTE(AZ63,CHAR(160),""))),0))=0,
         "Attention montant présenté entièrement écarté",
      (IFERROR(VALUE(TRIM(SUBSTITUTE(AZ63,CHAR(160),""))),0))&gt;
         (IFERROR(VALUE(TRIM(SUBSTITUTE(X63,CHAR(160),""))),0)),
         "KO : Le montant retenu TTC est supérieur au montant présenté TTC. Merci de revoir la ligne de dépense ou plafonner son montant.",
      (IFERROR(VALUE(TRIM(SUBSTITUTE(AX63,CHAR(160),""))),0))&gt;
         (IFERROR(VALUE(TRIM(SUBSTITUTE(V63,CHAR(160),""))),0)),
         "Attention : Le montant retenu HT est supérieur au montant HT présenté. Merci de revoir la ligne de dépense, plafonner son montant, ou justifier la reventilation HT / TVA.",
      (IFERROR(VALUE(TRIM(SUBSTITUTE(AY63,CHAR(160),""))),0))&gt;
         (IFERROR(VALUE(TRIM(SUBSTITUTE(W63,CHAR(160),""))),0)),
         "Attention : Le montant TVA retenu est supérieur au montant TVA présenté. Merci de revoir la ligne de dépense, plafonner son montant, ou justifier la reventilation HT / TVA.",
      (IFERROR(VALUE(TRIM(SUBSTITUTE(X63,CHAR(160),""))),0))=0,
         "",
      (IFERROR(VALUE(TRIM(SUBSTITUTE(AZ63,CHAR(160),""))),0))=
         (IFERROR(VALUE(TRIM(SUBSTITUTE(X63,CHAR(160),""))),0)),
         "OK",
      (IFERROR(VALUE(TRIM(SUBSTITUTE(AZ63,CHAR(160),""))),0))&lt;
         (IFERROR(VALUE(TRIM(SUBSTITUTE(X63,CHAR(160),""))),0)),
         "Attention : montant présenté partiellement écarté.",
      TRUE,
         ""
   )
)</f>
        <v/>
      </c>
      <c r="BD63" s="46" t="str">
        <f t="shared" si="45"/>
        <v/>
      </c>
      <c r="BE63" s="46" t="str">
        <f t="shared" si="46"/>
        <v/>
      </c>
      <c r="BF63" s="19" t="str">
        <f t="shared" si="47"/>
        <v/>
      </c>
    </row>
    <row r="64" spans="1:58" ht="15" customHeight="1">
      <c r="A64" s="334">
        <v>53</v>
      </c>
      <c r="B64" s="351"/>
      <c r="C64" s="6"/>
      <c r="D64" s="5"/>
      <c r="E64" s="5"/>
      <c r="F64" s="149"/>
      <c r="G64" s="21"/>
      <c r="H64" s="20"/>
      <c r="I64" s="550"/>
      <c r="J64" s="5"/>
      <c r="K64" s="11"/>
      <c r="L64" s="8"/>
      <c r="M64" s="7"/>
      <c r="N64" s="39" t="str">
        <f t="shared" si="29"/>
        <v/>
      </c>
      <c r="O64" s="9"/>
      <c r="P64" s="7"/>
      <c r="Q64" s="39" t="str">
        <f t="shared" si="30"/>
        <v/>
      </c>
      <c r="R64" s="10"/>
      <c r="S64" s="7"/>
      <c r="T64" s="40" t="str">
        <f t="shared" si="31"/>
        <v/>
      </c>
      <c r="U64" s="15"/>
      <c r="V64" s="74"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72"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75" t="str">
        <f t="shared" si="32"/>
        <v/>
      </c>
      <c r="Y64" s="71"/>
      <c r="Z64" s="16" t="str">
        <f t="shared" si="48"/>
        <v/>
      </c>
      <c r="AA64" s="553" t="str">
        <f t="shared" si="49"/>
        <v/>
      </c>
      <c r="AB64" s="14" t="str">
        <f t="shared" si="50"/>
        <v/>
      </c>
      <c r="AC64" s="14" t="str">
        <f t="shared" si="51"/>
        <v/>
      </c>
      <c r="AD64" s="14" t="str">
        <f t="shared" si="52"/>
        <v/>
      </c>
      <c r="AE64" s="14" t="str">
        <f t="shared" si="53"/>
        <v/>
      </c>
      <c r="AF64" s="14" t="str">
        <f t="shared" si="54"/>
        <v/>
      </c>
      <c r="AG64" s="14" t="str">
        <f t="shared" si="55"/>
        <v/>
      </c>
      <c r="AH64" s="14" t="str">
        <f t="shared" si="56"/>
        <v/>
      </c>
      <c r="AI64" s="285" t="str">
        <f t="shared" si="57"/>
        <v/>
      </c>
      <c r="AJ64" s="42" t="str">
        <f t="shared" si="58"/>
        <v/>
      </c>
      <c r="AK64" s="18" t="str">
        <f t="shared" si="59"/>
        <v/>
      </c>
      <c r="AL64" s="39" t="str">
        <f t="shared" si="34"/>
        <v/>
      </c>
      <c r="AM64" s="43" t="str">
        <f t="shared" si="38"/>
        <v/>
      </c>
      <c r="AN64" s="18" t="str">
        <f t="shared" si="39"/>
        <v/>
      </c>
      <c r="AO64" s="39" t="str">
        <f t="shared" si="35"/>
        <v/>
      </c>
      <c r="AP64" s="44" t="str">
        <f t="shared" si="40"/>
        <v/>
      </c>
      <c r="AQ64" s="18" t="str">
        <f t="shared" si="41"/>
        <v/>
      </c>
      <c r="AR64" s="45" t="str">
        <f t="shared" si="36"/>
        <v/>
      </c>
      <c r="AS64" s="41" t="str">
        <f t="shared" si="42"/>
        <v/>
      </c>
      <c r="AT64" s="62"/>
      <c r="AU64" s="46" t="str">
        <f t="shared" si="43"/>
        <v/>
      </c>
      <c r="AV64" s="46" t="str">
        <f t="shared" si="44"/>
        <v/>
      </c>
      <c r="AW64" s="46" t="str">
        <f t="shared" si="37"/>
        <v/>
      </c>
      <c r="AX64" s="73"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73" t="str" cm="1">
        <f t="array" ref="AY64">IF($AA64="","",IF(IFERROR(_xlfn.IFS(TRIM(SUBSTITUTE($AS64,CHAR(160),""))="Devis 1",IFERROR(VALUE(TRIM(SUBSTITUTE(AK64,CHAR(160),""))),0),TRIM(SUBSTITUTE($AS64,CHAR(160),""))="Devis 2",IFERROR(VALUE(TRIM(SUBSTITUTE(AN64,CHAR(160),""))),0),TRIM(SUBSTITUTE($AS64,CHAR(160),""))="Devis 3",IFERROR(VALUE(TRIM(SUBSTITUTE(AQ64,CHAR(160),""))),0)),0)*IFERROR(VALUE(TRIM(SUBSTITUTE($AA64,CHAR(160),""))),0)=0,IF(AX64&lt;&gt;"",0,""),IFERROR(_xlfn.IFS(TRIM(SUBSTITUTE($AS64,CHAR(160),""))="Devis 1",IFERROR(VALUE(TRIM(SUBSTITUTE(AK64,CHAR(160),""))),0),TRIM(SUBSTITUTE($AS64,CHAR(160),""))="Devis 2",IFERROR(VALUE(TRIM(SUBSTITUTE(AN64,CHAR(160),""))),0),TRIM(SUBSTITUTE($AS64,CHAR(160),""))="Devis 3",IFERROR(VALUE(TRIM(SUBSTITUTE(AQ64,CHAR(160),""))),0)),0)*IFERROR(VALUE(TRIM(SUBSTITUTE($AA64,CHAR(160),""))),0)))</f>
        <v/>
      </c>
      <c r="AZ64" s="73"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63"/>
      <c r="BB64" s="13"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3" t="str" cm="1">
        <f t="array" ref="BC64">IF(
   OR(AZ64="",X64="",AX64="",V64="",AY64="",W64=""),
   "",
   _xlfn.IFS(
      (IFERROR(VALUE(TRIM(SUBSTITUTE(AZ64,CHAR(160),""))),0))=0,
         "Attention montant présenté entièrement écarté",
      (IFERROR(VALUE(TRIM(SUBSTITUTE(AZ64,CHAR(160),""))),0))&gt;
         (IFERROR(VALUE(TRIM(SUBSTITUTE(X64,CHAR(160),""))),0)),
         "KO : Le montant retenu TTC est supérieur au montant présenté TTC. Merci de revoir la ligne de dépense ou plafonner son montant.",
      (IFERROR(VALUE(TRIM(SUBSTITUTE(AX64,CHAR(160),""))),0))&gt;
         (IFERROR(VALUE(TRIM(SUBSTITUTE(V64,CHAR(160),""))),0)),
         "Attention : Le montant retenu HT est supérieur au montant HT présenté. Merci de revoir la ligne de dépense, plafonner son montant, ou justifier la reventilation HT / TVA.",
      (IFERROR(VALUE(TRIM(SUBSTITUTE(AY64,CHAR(160),""))),0))&gt;
         (IFERROR(VALUE(TRIM(SUBSTITUTE(W64,CHAR(160),""))),0)),
         "Attention : Le montant TVA retenu est supérieur au montant TVA présenté. Merci de revoir la ligne de dépense, plafonner son montant, ou justifier la reventilation HT / TVA.",
      (IFERROR(VALUE(TRIM(SUBSTITUTE(X64,CHAR(160),""))),0))=0,
         "",
      (IFERROR(VALUE(TRIM(SUBSTITUTE(AZ64,CHAR(160),""))),0))=
         (IFERROR(VALUE(TRIM(SUBSTITUTE(X64,CHAR(160),""))),0)),
         "OK",
      (IFERROR(VALUE(TRIM(SUBSTITUTE(AZ64,CHAR(160),""))),0))&lt;
         (IFERROR(VALUE(TRIM(SUBSTITUTE(X64,CHAR(160),""))),0)),
         "Attention : montant présenté partiellement écarté.",
      TRUE,
         ""
   )
)</f>
        <v/>
      </c>
      <c r="BD64" s="46" t="str">
        <f t="shared" si="45"/>
        <v/>
      </c>
      <c r="BE64" s="46" t="str">
        <f t="shared" si="46"/>
        <v/>
      </c>
      <c r="BF64" s="19" t="str">
        <f t="shared" si="47"/>
        <v/>
      </c>
    </row>
    <row r="65" spans="1:58" ht="15" customHeight="1">
      <c r="A65" s="334">
        <v>54</v>
      </c>
      <c r="B65" s="351"/>
      <c r="C65" s="6"/>
      <c r="D65" s="5"/>
      <c r="E65" s="5"/>
      <c r="F65" s="149"/>
      <c r="G65" s="21"/>
      <c r="H65" s="20"/>
      <c r="I65" s="550"/>
      <c r="J65" s="5"/>
      <c r="K65" s="11"/>
      <c r="L65" s="8"/>
      <c r="M65" s="7"/>
      <c r="N65" s="39" t="str">
        <f t="shared" si="29"/>
        <v/>
      </c>
      <c r="O65" s="9"/>
      <c r="P65" s="7"/>
      <c r="Q65" s="39" t="str">
        <f t="shared" si="30"/>
        <v/>
      </c>
      <c r="R65" s="10"/>
      <c r="S65" s="7"/>
      <c r="T65" s="40" t="str">
        <f t="shared" si="31"/>
        <v/>
      </c>
      <c r="U65" s="15"/>
      <c r="V65" s="74"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72"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75" t="str">
        <f t="shared" si="32"/>
        <v/>
      </c>
      <c r="Y65" s="71"/>
      <c r="Z65" s="16" t="str">
        <f t="shared" si="48"/>
        <v/>
      </c>
      <c r="AA65" s="553" t="str">
        <f t="shared" si="49"/>
        <v/>
      </c>
      <c r="AB65" s="14" t="str">
        <f t="shared" si="50"/>
        <v/>
      </c>
      <c r="AC65" s="14" t="str">
        <f t="shared" si="51"/>
        <v/>
      </c>
      <c r="AD65" s="14" t="str">
        <f t="shared" si="52"/>
        <v/>
      </c>
      <c r="AE65" s="14" t="str">
        <f t="shared" si="53"/>
        <v/>
      </c>
      <c r="AF65" s="14" t="str">
        <f t="shared" si="54"/>
        <v/>
      </c>
      <c r="AG65" s="14" t="str">
        <f t="shared" si="55"/>
        <v/>
      </c>
      <c r="AH65" s="14" t="str">
        <f t="shared" si="56"/>
        <v/>
      </c>
      <c r="AI65" s="285" t="str">
        <f t="shared" si="57"/>
        <v/>
      </c>
      <c r="AJ65" s="42" t="str">
        <f t="shared" si="58"/>
        <v/>
      </c>
      <c r="AK65" s="18" t="str">
        <f t="shared" si="59"/>
        <v/>
      </c>
      <c r="AL65" s="39" t="str">
        <f t="shared" si="34"/>
        <v/>
      </c>
      <c r="AM65" s="43" t="str">
        <f t="shared" si="38"/>
        <v/>
      </c>
      <c r="AN65" s="18" t="str">
        <f t="shared" si="39"/>
        <v/>
      </c>
      <c r="AO65" s="39" t="str">
        <f t="shared" si="35"/>
        <v/>
      </c>
      <c r="AP65" s="44" t="str">
        <f t="shared" si="40"/>
        <v/>
      </c>
      <c r="AQ65" s="18" t="str">
        <f t="shared" si="41"/>
        <v/>
      </c>
      <c r="AR65" s="45" t="str">
        <f t="shared" si="36"/>
        <v/>
      </c>
      <c r="AS65" s="41" t="str">
        <f t="shared" si="42"/>
        <v/>
      </c>
      <c r="AT65" s="62"/>
      <c r="AU65" s="46" t="str">
        <f t="shared" si="43"/>
        <v/>
      </c>
      <c r="AV65" s="46" t="str">
        <f t="shared" si="44"/>
        <v/>
      </c>
      <c r="AW65" s="46" t="str">
        <f t="shared" si="37"/>
        <v/>
      </c>
      <c r="AX65" s="73"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73" t="str" cm="1">
        <f t="array" ref="AY65">IF($AA65="","",IF(IFERROR(_xlfn.IFS(TRIM(SUBSTITUTE($AS65,CHAR(160),""))="Devis 1",IFERROR(VALUE(TRIM(SUBSTITUTE(AK65,CHAR(160),""))),0),TRIM(SUBSTITUTE($AS65,CHAR(160),""))="Devis 2",IFERROR(VALUE(TRIM(SUBSTITUTE(AN65,CHAR(160),""))),0),TRIM(SUBSTITUTE($AS65,CHAR(160),""))="Devis 3",IFERROR(VALUE(TRIM(SUBSTITUTE(AQ65,CHAR(160),""))),0)),0)*IFERROR(VALUE(TRIM(SUBSTITUTE($AA65,CHAR(160),""))),0)=0,IF(AX65&lt;&gt;"",0,""),IFERROR(_xlfn.IFS(TRIM(SUBSTITUTE($AS65,CHAR(160),""))="Devis 1",IFERROR(VALUE(TRIM(SUBSTITUTE(AK65,CHAR(160),""))),0),TRIM(SUBSTITUTE($AS65,CHAR(160),""))="Devis 2",IFERROR(VALUE(TRIM(SUBSTITUTE(AN65,CHAR(160),""))),0),TRIM(SUBSTITUTE($AS65,CHAR(160),""))="Devis 3",IFERROR(VALUE(TRIM(SUBSTITUTE(AQ65,CHAR(160),""))),0)),0)*IFERROR(VALUE(TRIM(SUBSTITUTE($AA65,CHAR(160),""))),0)))</f>
        <v/>
      </c>
      <c r="AZ65" s="73"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63"/>
      <c r="BB65" s="13"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3" t="str" cm="1">
        <f t="array" ref="BC65">IF(
   OR(AZ65="",X65="",AX65="",V65="",AY65="",W65=""),
   "",
   _xlfn.IFS(
      (IFERROR(VALUE(TRIM(SUBSTITUTE(AZ65,CHAR(160),""))),0))=0,
         "Attention montant présenté entièrement écarté",
      (IFERROR(VALUE(TRIM(SUBSTITUTE(AZ65,CHAR(160),""))),0))&gt;
         (IFERROR(VALUE(TRIM(SUBSTITUTE(X65,CHAR(160),""))),0)),
         "KO : Le montant retenu TTC est supérieur au montant présenté TTC. Merci de revoir la ligne de dépense ou plafonner son montant.",
      (IFERROR(VALUE(TRIM(SUBSTITUTE(AX65,CHAR(160),""))),0))&gt;
         (IFERROR(VALUE(TRIM(SUBSTITUTE(V65,CHAR(160),""))),0)),
         "Attention : Le montant retenu HT est supérieur au montant HT présenté. Merci de revoir la ligne de dépense, plafonner son montant, ou justifier la reventilation HT / TVA.",
      (IFERROR(VALUE(TRIM(SUBSTITUTE(AY65,CHAR(160),""))),0))&gt;
         (IFERROR(VALUE(TRIM(SUBSTITUTE(W65,CHAR(160),""))),0)),
         "Attention : Le montant TVA retenu est supérieur au montant TVA présenté. Merci de revoir la ligne de dépense, plafonner son montant, ou justifier la reventilation HT / TVA.",
      (IFERROR(VALUE(TRIM(SUBSTITUTE(X65,CHAR(160),""))),0))=0,
         "",
      (IFERROR(VALUE(TRIM(SUBSTITUTE(AZ65,CHAR(160),""))),0))=
         (IFERROR(VALUE(TRIM(SUBSTITUTE(X65,CHAR(160),""))),0)),
         "OK",
      (IFERROR(VALUE(TRIM(SUBSTITUTE(AZ65,CHAR(160),""))),0))&lt;
         (IFERROR(VALUE(TRIM(SUBSTITUTE(X65,CHAR(160),""))),0)),
         "Attention : montant présenté partiellement écarté.",
      TRUE,
         ""
   )
)</f>
        <v/>
      </c>
      <c r="BD65" s="46" t="str">
        <f t="shared" si="45"/>
        <v/>
      </c>
      <c r="BE65" s="46" t="str">
        <f t="shared" si="46"/>
        <v/>
      </c>
      <c r="BF65" s="19" t="str">
        <f t="shared" si="47"/>
        <v/>
      </c>
    </row>
    <row r="66" spans="1:58" ht="15" customHeight="1">
      <c r="A66" s="334">
        <v>55</v>
      </c>
      <c r="B66" s="351"/>
      <c r="C66" s="6"/>
      <c r="D66" s="5"/>
      <c r="E66" s="5"/>
      <c r="F66" s="149"/>
      <c r="G66" s="21"/>
      <c r="H66" s="20"/>
      <c r="I66" s="550"/>
      <c r="J66" s="5"/>
      <c r="K66" s="11"/>
      <c r="L66" s="8"/>
      <c r="M66" s="7"/>
      <c r="N66" s="39" t="str">
        <f t="shared" si="29"/>
        <v/>
      </c>
      <c r="O66" s="9"/>
      <c r="P66" s="7"/>
      <c r="Q66" s="39" t="str">
        <f t="shared" si="30"/>
        <v/>
      </c>
      <c r="R66" s="10"/>
      <c r="S66" s="7"/>
      <c r="T66" s="40" t="str">
        <f t="shared" si="31"/>
        <v/>
      </c>
      <c r="U66" s="15"/>
      <c r="V66" s="74"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72"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75" t="str">
        <f t="shared" si="32"/>
        <v/>
      </c>
      <c r="Y66" s="71"/>
      <c r="Z66" s="16" t="str">
        <f t="shared" si="48"/>
        <v/>
      </c>
      <c r="AA66" s="553" t="str">
        <f t="shared" si="49"/>
        <v/>
      </c>
      <c r="AB66" s="14" t="str">
        <f t="shared" si="50"/>
        <v/>
      </c>
      <c r="AC66" s="14" t="str">
        <f t="shared" si="51"/>
        <v/>
      </c>
      <c r="AD66" s="14" t="str">
        <f t="shared" si="52"/>
        <v/>
      </c>
      <c r="AE66" s="14" t="str">
        <f t="shared" si="53"/>
        <v/>
      </c>
      <c r="AF66" s="14" t="str">
        <f t="shared" si="54"/>
        <v/>
      </c>
      <c r="AG66" s="14" t="str">
        <f t="shared" si="55"/>
        <v/>
      </c>
      <c r="AH66" s="14" t="str">
        <f t="shared" si="56"/>
        <v/>
      </c>
      <c r="AI66" s="285" t="str">
        <f t="shared" si="57"/>
        <v/>
      </c>
      <c r="AJ66" s="42" t="str">
        <f t="shared" si="58"/>
        <v/>
      </c>
      <c r="AK66" s="18" t="str">
        <f t="shared" si="59"/>
        <v/>
      </c>
      <c r="AL66" s="39" t="str">
        <f t="shared" si="34"/>
        <v/>
      </c>
      <c r="AM66" s="43" t="str">
        <f t="shared" si="38"/>
        <v/>
      </c>
      <c r="AN66" s="18" t="str">
        <f t="shared" si="39"/>
        <v/>
      </c>
      <c r="AO66" s="39" t="str">
        <f t="shared" si="35"/>
        <v/>
      </c>
      <c r="AP66" s="44" t="str">
        <f t="shared" si="40"/>
        <v/>
      </c>
      <c r="AQ66" s="18" t="str">
        <f t="shared" si="41"/>
        <v/>
      </c>
      <c r="AR66" s="45" t="str">
        <f t="shared" si="36"/>
        <v/>
      </c>
      <c r="AS66" s="41" t="str">
        <f t="shared" si="42"/>
        <v/>
      </c>
      <c r="AT66" s="62"/>
      <c r="AU66" s="46" t="str">
        <f t="shared" si="43"/>
        <v/>
      </c>
      <c r="AV66" s="46" t="str">
        <f t="shared" si="44"/>
        <v/>
      </c>
      <c r="AW66" s="46" t="str">
        <f t="shared" si="37"/>
        <v/>
      </c>
      <c r="AX66" s="73"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73" t="str" cm="1">
        <f t="array" ref="AY66">IF($AA66="","",IF(IFERROR(_xlfn.IFS(TRIM(SUBSTITUTE($AS66,CHAR(160),""))="Devis 1",IFERROR(VALUE(TRIM(SUBSTITUTE(AK66,CHAR(160),""))),0),TRIM(SUBSTITUTE($AS66,CHAR(160),""))="Devis 2",IFERROR(VALUE(TRIM(SUBSTITUTE(AN66,CHAR(160),""))),0),TRIM(SUBSTITUTE($AS66,CHAR(160),""))="Devis 3",IFERROR(VALUE(TRIM(SUBSTITUTE(AQ66,CHAR(160),""))),0)),0)*IFERROR(VALUE(TRIM(SUBSTITUTE($AA66,CHAR(160),""))),0)=0,IF(AX66&lt;&gt;"",0,""),IFERROR(_xlfn.IFS(TRIM(SUBSTITUTE($AS66,CHAR(160),""))="Devis 1",IFERROR(VALUE(TRIM(SUBSTITUTE(AK66,CHAR(160),""))),0),TRIM(SUBSTITUTE($AS66,CHAR(160),""))="Devis 2",IFERROR(VALUE(TRIM(SUBSTITUTE(AN66,CHAR(160),""))),0),TRIM(SUBSTITUTE($AS66,CHAR(160),""))="Devis 3",IFERROR(VALUE(TRIM(SUBSTITUTE(AQ66,CHAR(160),""))),0)),0)*IFERROR(VALUE(TRIM(SUBSTITUTE($AA66,CHAR(160),""))),0)))</f>
        <v/>
      </c>
      <c r="AZ66" s="73"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63"/>
      <c r="BB66" s="13"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3" t="str" cm="1">
        <f t="array" ref="BC66">IF(
   OR(AZ66="",X66="",AX66="",V66="",AY66="",W66=""),
   "",
   _xlfn.IFS(
      (IFERROR(VALUE(TRIM(SUBSTITUTE(AZ66,CHAR(160),""))),0))=0,
         "Attention montant présenté entièrement écarté",
      (IFERROR(VALUE(TRIM(SUBSTITUTE(AZ66,CHAR(160),""))),0))&gt;
         (IFERROR(VALUE(TRIM(SUBSTITUTE(X66,CHAR(160),""))),0)),
         "KO : Le montant retenu TTC est supérieur au montant présenté TTC. Merci de revoir la ligne de dépense ou plafonner son montant.",
      (IFERROR(VALUE(TRIM(SUBSTITUTE(AX66,CHAR(160),""))),0))&gt;
         (IFERROR(VALUE(TRIM(SUBSTITUTE(V66,CHAR(160),""))),0)),
         "Attention : Le montant retenu HT est supérieur au montant HT présenté. Merci de revoir la ligne de dépense, plafonner son montant, ou justifier la reventilation HT / TVA.",
      (IFERROR(VALUE(TRIM(SUBSTITUTE(AY66,CHAR(160),""))),0))&gt;
         (IFERROR(VALUE(TRIM(SUBSTITUTE(W66,CHAR(160),""))),0)),
         "Attention : Le montant TVA retenu est supérieur au montant TVA présenté. Merci de revoir la ligne de dépense, plafonner son montant, ou justifier la reventilation HT / TVA.",
      (IFERROR(VALUE(TRIM(SUBSTITUTE(X66,CHAR(160),""))),0))=0,
         "",
      (IFERROR(VALUE(TRIM(SUBSTITUTE(AZ66,CHAR(160),""))),0))=
         (IFERROR(VALUE(TRIM(SUBSTITUTE(X66,CHAR(160),""))),0)),
         "OK",
      (IFERROR(VALUE(TRIM(SUBSTITUTE(AZ66,CHAR(160),""))),0))&lt;
         (IFERROR(VALUE(TRIM(SUBSTITUTE(X66,CHAR(160),""))),0)),
         "Attention : montant présenté partiellement écarté.",
      TRUE,
         ""
   )
)</f>
        <v/>
      </c>
      <c r="BD66" s="46" t="str">
        <f t="shared" si="45"/>
        <v/>
      </c>
      <c r="BE66" s="46" t="str">
        <f t="shared" si="46"/>
        <v/>
      </c>
      <c r="BF66" s="19" t="str">
        <f t="shared" si="47"/>
        <v/>
      </c>
    </row>
    <row r="67" spans="1:58" ht="15" customHeight="1">
      <c r="A67" s="334">
        <v>56</v>
      </c>
      <c r="B67" s="351"/>
      <c r="C67" s="6"/>
      <c r="D67" s="5"/>
      <c r="E67" s="5"/>
      <c r="F67" s="149"/>
      <c r="G67" s="21"/>
      <c r="H67" s="20"/>
      <c r="I67" s="550"/>
      <c r="J67" s="5"/>
      <c r="K67" s="11"/>
      <c r="L67" s="8"/>
      <c r="M67" s="7"/>
      <c r="N67" s="39" t="str">
        <f t="shared" si="29"/>
        <v/>
      </c>
      <c r="O67" s="9"/>
      <c r="P67" s="7"/>
      <c r="Q67" s="39" t="str">
        <f t="shared" si="30"/>
        <v/>
      </c>
      <c r="R67" s="10"/>
      <c r="S67" s="7"/>
      <c r="T67" s="40" t="str">
        <f t="shared" si="31"/>
        <v/>
      </c>
      <c r="U67" s="15"/>
      <c r="V67" s="74"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72"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75" t="str">
        <f t="shared" si="32"/>
        <v/>
      </c>
      <c r="Y67" s="71"/>
      <c r="Z67" s="16" t="str">
        <f t="shared" si="48"/>
        <v/>
      </c>
      <c r="AA67" s="553" t="str">
        <f t="shared" si="49"/>
        <v/>
      </c>
      <c r="AB67" s="14" t="str">
        <f t="shared" si="50"/>
        <v/>
      </c>
      <c r="AC67" s="14" t="str">
        <f t="shared" si="51"/>
        <v/>
      </c>
      <c r="AD67" s="14" t="str">
        <f t="shared" si="52"/>
        <v/>
      </c>
      <c r="AE67" s="14" t="str">
        <f t="shared" si="53"/>
        <v/>
      </c>
      <c r="AF67" s="14" t="str">
        <f t="shared" si="54"/>
        <v/>
      </c>
      <c r="AG67" s="14" t="str">
        <f t="shared" si="55"/>
        <v/>
      </c>
      <c r="AH67" s="14" t="str">
        <f t="shared" si="56"/>
        <v/>
      </c>
      <c r="AI67" s="285" t="str">
        <f t="shared" si="57"/>
        <v/>
      </c>
      <c r="AJ67" s="42" t="str">
        <f t="shared" si="58"/>
        <v/>
      </c>
      <c r="AK67" s="18" t="str">
        <f t="shared" si="59"/>
        <v/>
      </c>
      <c r="AL67" s="39" t="str">
        <f t="shared" si="34"/>
        <v/>
      </c>
      <c r="AM67" s="43" t="str">
        <f t="shared" si="38"/>
        <v/>
      </c>
      <c r="AN67" s="18" t="str">
        <f t="shared" si="39"/>
        <v/>
      </c>
      <c r="AO67" s="39" t="str">
        <f t="shared" si="35"/>
        <v/>
      </c>
      <c r="AP67" s="44" t="str">
        <f t="shared" si="40"/>
        <v/>
      </c>
      <c r="AQ67" s="18" t="str">
        <f t="shared" si="41"/>
        <v/>
      </c>
      <c r="AR67" s="45" t="str">
        <f t="shared" si="36"/>
        <v/>
      </c>
      <c r="AS67" s="41" t="str">
        <f t="shared" si="42"/>
        <v/>
      </c>
      <c r="AT67" s="62"/>
      <c r="AU67" s="46" t="str">
        <f t="shared" si="43"/>
        <v/>
      </c>
      <c r="AV67" s="46" t="str">
        <f t="shared" si="44"/>
        <v/>
      </c>
      <c r="AW67" s="46" t="str">
        <f t="shared" si="37"/>
        <v/>
      </c>
      <c r="AX67" s="73"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73" t="str" cm="1">
        <f t="array" ref="AY67">IF($AA67="","",IF(IFERROR(_xlfn.IFS(TRIM(SUBSTITUTE($AS67,CHAR(160),""))="Devis 1",IFERROR(VALUE(TRIM(SUBSTITUTE(AK67,CHAR(160),""))),0),TRIM(SUBSTITUTE($AS67,CHAR(160),""))="Devis 2",IFERROR(VALUE(TRIM(SUBSTITUTE(AN67,CHAR(160),""))),0),TRIM(SUBSTITUTE($AS67,CHAR(160),""))="Devis 3",IFERROR(VALUE(TRIM(SUBSTITUTE(AQ67,CHAR(160),""))),0)),0)*IFERROR(VALUE(TRIM(SUBSTITUTE($AA67,CHAR(160),""))),0)=0,IF(AX67&lt;&gt;"",0,""),IFERROR(_xlfn.IFS(TRIM(SUBSTITUTE($AS67,CHAR(160),""))="Devis 1",IFERROR(VALUE(TRIM(SUBSTITUTE(AK67,CHAR(160),""))),0),TRIM(SUBSTITUTE($AS67,CHAR(160),""))="Devis 2",IFERROR(VALUE(TRIM(SUBSTITUTE(AN67,CHAR(160),""))),0),TRIM(SUBSTITUTE($AS67,CHAR(160),""))="Devis 3",IFERROR(VALUE(TRIM(SUBSTITUTE(AQ67,CHAR(160),""))),0)),0)*IFERROR(VALUE(TRIM(SUBSTITUTE($AA67,CHAR(160),""))),0)))</f>
        <v/>
      </c>
      <c r="AZ67" s="73"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63"/>
      <c r="BB67" s="13"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3" t="str" cm="1">
        <f t="array" ref="BC67">IF(
   OR(AZ67="",X67="",AX67="",V67="",AY67="",W67=""),
   "",
   _xlfn.IFS(
      (IFERROR(VALUE(TRIM(SUBSTITUTE(AZ67,CHAR(160),""))),0))=0,
         "Attention montant présenté entièrement écarté",
      (IFERROR(VALUE(TRIM(SUBSTITUTE(AZ67,CHAR(160),""))),0))&gt;
         (IFERROR(VALUE(TRIM(SUBSTITUTE(X67,CHAR(160),""))),0)),
         "KO : Le montant retenu TTC est supérieur au montant présenté TTC. Merci de revoir la ligne de dépense ou plafonner son montant.",
      (IFERROR(VALUE(TRIM(SUBSTITUTE(AX67,CHAR(160),""))),0))&gt;
         (IFERROR(VALUE(TRIM(SUBSTITUTE(V67,CHAR(160),""))),0)),
         "Attention : Le montant retenu HT est supérieur au montant HT présenté. Merci de revoir la ligne de dépense, plafonner son montant, ou justifier la reventilation HT / TVA.",
      (IFERROR(VALUE(TRIM(SUBSTITUTE(AY67,CHAR(160),""))),0))&gt;
         (IFERROR(VALUE(TRIM(SUBSTITUTE(W67,CHAR(160),""))),0)),
         "Attention : Le montant TVA retenu est supérieur au montant TVA présenté. Merci de revoir la ligne de dépense, plafonner son montant, ou justifier la reventilation HT / TVA.",
      (IFERROR(VALUE(TRIM(SUBSTITUTE(X67,CHAR(160),""))),0))=0,
         "",
      (IFERROR(VALUE(TRIM(SUBSTITUTE(AZ67,CHAR(160),""))),0))=
         (IFERROR(VALUE(TRIM(SUBSTITUTE(X67,CHAR(160),""))),0)),
         "OK",
      (IFERROR(VALUE(TRIM(SUBSTITUTE(AZ67,CHAR(160),""))),0))&lt;
         (IFERROR(VALUE(TRIM(SUBSTITUTE(X67,CHAR(160),""))),0)),
         "Attention : montant présenté partiellement écarté.",
      TRUE,
         ""
   )
)</f>
        <v/>
      </c>
      <c r="BD67" s="46" t="str">
        <f t="shared" si="45"/>
        <v/>
      </c>
      <c r="BE67" s="46" t="str">
        <f t="shared" si="46"/>
        <v/>
      </c>
      <c r="BF67" s="19" t="str">
        <f t="shared" si="47"/>
        <v/>
      </c>
    </row>
    <row r="68" spans="1:58" ht="15" customHeight="1">
      <c r="A68" s="334">
        <v>57</v>
      </c>
      <c r="B68" s="351"/>
      <c r="C68" s="6"/>
      <c r="D68" s="5"/>
      <c r="E68" s="5"/>
      <c r="F68" s="149"/>
      <c r="G68" s="21"/>
      <c r="H68" s="20"/>
      <c r="I68" s="550"/>
      <c r="J68" s="5"/>
      <c r="K68" s="11"/>
      <c r="L68" s="8"/>
      <c r="M68" s="7"/>
      <c r="N68" s="39" t="str">
        <f t="shared" si="29"/>
        <v/>
      </c>
      <c r="O68" s="9"/>
      <c r="P68" s="7"/>
      <c r="Q68" s="39" t="str">
        <f t="shared" si="30"/>
        <v/>
      </c>
      <c r="R68" s="10"/>
      <c r="S68" s="7"/>
      <c r="T68" s="40" t="str">
        <f t="shared" si="31"/>
        <v/>
      </c>
      <c r="U68" s="15"/>
      <c r="V68" s="74"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72"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75" t="str">
        <f t="shared" si="32"/>
        <v/>
      </c>
      <c r="Y68" s="71"/>
      <c r="Z68" s="16" t="str">
        <f t="shared" si="48"/>
        <v/>
      </c>
      <c r="AA68" s="553" t="str">
        <f t="shared" si="49"/>
        <v/>
      </c>
      <c r="AB68" s="14" t="str">
        <f t="shared" si="50"/>
        <v/>
      </c>
      <c r="AC68" s="14" t="str">
        <f t="shared" si="51"/>
        <v/>
      </c>
      <c r="AD68" s="14" t="str">
        <f t="shared" si="52"/>
        <v/>
      </c>
      <c r="AE68" s="14" t="str">
        <f t="shared" si="53"/>
        <v/>
      </c>
      <c r="AF68" s="14" t="str">
        <f t="shared" si="54"/>
        <v/>
      </c>
      <c r="AG68" s="14" t="str">
        <f t="shared" si="55"/>
        <v/>
      </c>
      <c r="AH68" s="14" t="str">
        <f t="shared" si="56"/>
        <v/>
      </c>
      <c r="AI68" s="285" t="str">
        <f t="shared" si="57"/>
        <v/>
      </c>
      <c r="AJ68" s="42" t="str">
        <f t="shared" si="58"/>
        <v/>
      </c>
      <c r="AK68" s="18" t="str">
        <f t="shared" si="59"/>
        <v/>
      </c>
      <c r="AL68" s="39" t="str">
        <f t="shared" si="34"/>
        <v/>
      </c>
      <c r="AM68" s="43" t="str">
        <f t="shared" si="38"/>
        <v/>
      </c>
      <c r="AN68" s="18" t="str">
        <f t="shared" si="39"/>
        <v/>
      </c>
      <c r="AO68" s="39" t="str">
        <f t="shared" si="35"/>
        <v/>
      </c>
      <c r="AP68" s="44" t="str">
        <f t="shared" si="40"/>
        <v/>
      </c>
      <c r="AQ68" s="18" t="str">
        <f t="shared" si="41"/>
        <v/>
      </c>
      <c r="AR68" s="45" t="str">
        <f t="shared" si="36"/>
        <v/>
      </c>
      <c r="AS68" s="41" t="str">
        <f t="shared" si="42"/>
        <v/>
      </c>
      <c r="AT68" s="62"/>
      <c r="AU68" s="46" t="str">
        <f t="shared" si="43"/>
        <v/>
      </c>
      <c r="AV68" s="46" t="str">
        <f t="shared" si="44"/>
        <v/>
      </c>
      <c r="AW68" s="46" t="str">
        <f t="shared" si="37"/>
        <v/>
      </c>
      <c r="AX68" s="73"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73" t="str" cm="1">
        <f t="array" ref="AY68">IF($AA68="","",IF(IFERROR(_xlfn.IFS(TRIM(SUBSTITUTE($AS68,CHAR(160),""))="Devis 1",IFERROR(VALUE(TRIM(SUBSTITUTE(AK68,CHAR(160),""))),0),TRIM(SUBSTITUTE($AS68,CHAR(160),""))="Devis 2",IFERROR(VALUE(TRIM(SUBSTITUTE(AN68,CHAR(160),""))),0),TRIM(SUBSTITUTE($AS68,CHAR(160),""))="Devis 3",IFERROR(VALUE(TRIM(SUBSTITUTE(AQ68,CHAR(160),""))),0)),0)*IFERROR(VALUE(TRIM(SUBSTITUTE($AA68,CHAR(160),""))),0)=0,IF(AX68&lt;&gt;"",0,""),IFERROR(_xlfn.IFS(TRIM(SUBSTITUTE($AS68,CHAR(160),""))="Devis 1",IFERROR(VALUE(TRIM(SUBSTITUTE(AK68,CHAR(160),""))),0),TRIM(SUBSTITUTE($AS68,CHAR(160),""))="Devis 2",IFERROR(VALUE(TRIM(SUBSTITUTE(AN68,CHAR(160),""))),0),TRIM(SUBSTITUTE($AS68,CHAR(160),""))="Devis 3",IFERROR(VALUE(TRIM(SUBSTITUTE(AQ68,CHAR(160),""))),0)),0)*IFERROR(VALUE(TRIM(SUBSTITUTE($AA68,CHAR(160),""))),0)))</f>
        <v/>
      </c>
      <c r="AZ68" s="73"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63"/>
      <c r="BB68" s="13"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3" t="str" cm="1">
        <f t="array" ref="BC68">IF(
   OR(AZ68="",X68="",AX68="",V68="",AY68="",W68=""),
   "",
   _xlfn.IFS(
      (IFERROR(VALUE(TRIM(SUBSTITUTE(AZ68,CHAR(160),""))),0))=0,
         "Attention montant présenté entièrement écarté",
      (IFERROR(VALUE(TRIM(SUBSTITUTE(AZ68,CHAR(160),""))),0))&gt;
         (IFERROR(VALUE(TRIM(SUBSTITUTE(X68,CHAR(160),""))),0)),
         "KO : Le montant retenu TTC est supérieur au montant présenté TTC. Merci de revoir la ligne de dépense ou plafonner son montant.",
      (IFERROR(VALUE(TRIM(SUBSTITUTE(AX68,CHAR(160),""))),0))&gt;
         (IFERROR(VALUE(TRIM(SUBSTITUTE(V68,CHAR(160),""))),0)),
         "Attention : Le montant retenu HT est supérieur au montant HT présenté. Merci de revoir la ligne de dépense, plafonner son montant, ou justifier la reventilation HT / TVA.",
      (IFERROR(VALUE(TRIM(SUBSTITUTE(AY68,CHAR(160),""))),0))&gt;
         (IFERROR(VALUE(TRIM(SUBSTITUTE(W68,CHAR(160),""))),0)),
         "Attention : Le montant TVA retenu est supérieur au montant TVA présenté. Merci de revoir la ligne de dépense, plafonner son montant, ou justifier la reventilation HT / TVA.",
      (IFERROR(VALUE(TRIM(SUBSTITUTE(X68,CHAR(160),""))),0))=0,
         "",
      (IFERROR(VALUE(TRIM(SUBSTITUTE(AZ68,CHAR(160),""))),0))=
         (IFERROR(VALUE(TRIM(SUBSTITUTE(X68,CHAR(160),""))),0)),
         "OK",
      (IFERROR(VALUE(TRIM(SUBSTITUTE(AZ68,CHAR(160),""))),0))&lt;
         (IFERROR(VALUE(TRIM(SUBSTITUTE(X68,CHAR(160),""))),0)),
         "Attention : montant présenté partiellement écarté.",
      TRUE,
         ""
   )
)</f>
        <v/>
      </c>
      <c r="BD68" s="46" t="str">
        <f t="shared" si="45"/>
        <v/>
      </c>
      <c r="BE68" s="46" t="str">
        <f t="shared" si="46"/>
        <v/>
      </c>
      <c r="BF68" s="19" t="str">
        <f t="shared" si="47"/>
        <v/>
      </c>
    </row>
    <row r="69" spans="1:58" ht="15" customHeight="1">
      <c r="A69" s="334">
        <v>58</v>
      </c>
      <c r="B69" s="351"/>
      <c r="C69" s="6"/>
      <c r="D69" s="5"/>
      <c r="E69" s="5"/>
      <c r="F69" s="149"/>
      <c r="G69" s="21"/>
      <c r="H69" s="20"/>
      <c r="I69" s="550"/>
      <c r="J69" s="5"/>
      <c r="K69" s="11"/>
      <c r="L69" s="8"/>
      <c r="M69" s="7"/>
      <c r="N69" s="39" t="str">
        <f t="shared" si="29"/>
        <v/>
      </c>
      <c r="O69" s="9"/>
      <c r="P69" s="7"/>
      <c r="Q69" s="39" t="str">
        <f t="shared" si="30"/>
        <v/>
      </c>
      <c r="R69" s="10"/>
      <c r="S69" s="7"/>
      <c r="T69" s="40" t="str">
        <f t="shared" si="31"/>
        <v/>
      </c>
      <c r="U69" s="15"/>
      <c r="V69" s="74"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72"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75" t="str">
        <f t="shared" si="32"/>
        <v/>
      </c>
      <c r="Y69" s="71"/>
      <c r="Z69" s="16" t="str">
        <f t="shared" si="48"/>
        <v/>
      </c>
      <c r="AA69" s="553" t="str">
        <f t="shared" si="49"/>
        <v/>
      </c>
      <c r="AB69" s="14" t="str">
        <f t="shared" si="50"/>
        <v/>
      </c>
      <c r="AC69" s="14" t="str">
        <f t="shared" si="51"/>
        <v/>
      </c>
      <c r="AD69" s="14" t="str">
        <f t="shared" si="52"/>
        <v/>
      </c>
      <c r="AE69" s="14" t="str">
        <f t="shared" si="53"/>
        <v/>
      </c>
      <c r="AF69" s="14" t="str">
        <f t="shared" si="54"/>
        <v/>
      </c>
      <c r="AG69" s="14" t="str">
        <f t="shared" si="55"/>
        <v/>
      </c>
      <c r="AH69" s="14" t="str">
        <f t="shared" si="56"/>
        <v/>
      </c>
      <c r="AI69" s="285" t="str">
        <f t="shared" si="57"/>
        <v/>
      </c>
      <c r="AJ69" s="42" t="str">
        <f t="shared" si="58"/>
        <v/>
      </c>
      <c r="AK69" s="18" t="str">
        <f t="shared" si="59"/>
        <v/>
      </c>
      <c r="AL69" s="39" t="str">
        <f t="shared" si="34"/>
        <v/>
      </c>
      <c r="AM69" s="43" t="str">
        <f t="shared" si="38"/>
        <v/>
      </c>
      <c r="AN69" s="18" t="str">
        <f t="shared" si="39"/>
        <v/>
      </c>
      <c r="AO69" s="39" t="str">
        <f t="shared" si="35"/>
        <v/>
      </c>
      <c r="AP69" s="44" t="str">
        <f t="shared" si="40"/>
        <v/>
      </c>
      <c r="AQ69" s="18" t="str">
        <f t="shared" si="41"/>
        <v/>
      </c>
      <c r="AR69" s="45" t="str">
        <f t="shared" si="36"/>
        <v/>
      </c>
      <c r="AS69" s="41" t="str">
        <f t="shared" si="42"/>
        <v/>
      </c>
      <c r="AT69" s="62"/>
      <c r="AU69" s="46" t="str">
        <f t="shared" si="43"/>
        <v/>
      </c>
      <c r="AV69" s="46" t="str">
        <f t="shared" si="44"/>
        <v/>
      </c>
      <c r="AW69" s="46" t="str">
        <f t="shared" si="37"/>
        <v/>
      </c>
      <c r="AX69" s="73"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73" t="str" cm="1">
        <f t="array" ref="AY69">IF($AA69="","",IF(IFERROR(_xlfn.IFS(TRIM(SUBSTITUTE($AS69,CHAR(160),""))="Devis 1",IFERROR(VALUE(TRIM(SUBSTITUTE(AK69,CHAR(160),""))),0),TRIM(SUBSTITUTE($AS69,CHAR(160),""))="Devis 2",IFERROR(VALUE(TRIM(SUBSTITUTE(AN69,CHAR(160),""))),0),TRIM(SUBSTITUTE($AS69,CHAR(160),""))="Devis 3",IFERROR(VALUE(TRIM(SUBSTITUTE(AQ69,CHAR(160),""))),0)),0)*IFERROR(VALUE(TRIM(SUBSTITUTE($AA69,CHAR(160),""))),0)=0,IF(AX69&lt;&gt;"",0,""),IFERROR(_xlfn.IFS(TRIM(SUBSTITUTE($AS69,CHAR(160),""))="Devis 1",IFERROR(VALUE(TRIM(SUBSTITUTE(AK69,CHAR(160),""))),0),TRIM(SUBSTITUTE($AS69,CHAR(160),""))="Devis 2",IFERROR(VALUE(TRIM(SUBSTITUTE(AN69,CHAR(160),""))),0),TRIM(SUBSTITUTE($AS69,CHAR(160),""))="Devis 3",IFERROR(VALUE(TRIM(SUBSTITUTE(AQ69,CHAR(160),""))),0)),0)*IFERROR(VALUE(TRIM(SUBSTITUTE($AA69,CHAR(160),""))),0)))</f>
        <v/>
      </c>
      <c r="AZ69" s="73"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63"/>
      <c r="BB69" s="13"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3" t="str" cm="1">
        <f t="array" ref="BC69">IF(
   OR(AZ69="",X69="",AX69="",V69="",AY69="",W69=""),
   "",
   _xlfn.IFS(
      (IFERROR(VALUE(TRIM(SUBSTITUTE(AZ69,CHAR(160),""))),0))=0,
         "Attention montant présenté entièrement écarté",
      (IFERROR(VALUE(TRIM(SUBSTITUTE(AZ69,CHAR(160),""))),0))&gt;
         (IFERROR(VALUE(TRIM(SUBSTITUTE(X69,CHAR(160),""))),0)),
         "KO : Le montant retenu TTC est supérieur au montant présenté TTC. Merci de revoir la ligne de dépense ou plafonner son montant.",
      (IFERROR(VALUE(TRIM(SUBSTITUTE(AX69,CHAR(160),""))),0))&gt;
         (IFERROR(VALUE(TRIM(SUBSTITUTE(V69,CHAR(160),""))),0)),
         "Attention : Le montant retenu HT est supérieur au montant HT présenté. Merci de revoir la ligne de dépense, plafonner son montant, ou justifier la reventilation HT / TVA.",
      (IFERROR(VALUE(TRIM(SUBSTITUTE(AY69,CHAR(160),""))),0))&gt;
         (IFERROR(VALUE(TRIM(SUBSTITUTE(W69,CHAR(160),""))),0)),
         "Attention : Le montant TVA retenu est supérieur au montant TVA présenté. Merci de revoir la ligne de dépense, plafonner son montant, ou justifier la reventilation HT / TVA.",
      (IFERROR(VALUE(TRIM(SUBSTITUTE(X69,CHAR(160),""))),0))=0,
         "",
      (IFERROR(VALUE(TRIM(SUBSTITUTE(AZ69,CHAR(160),""))),0))=
         (IFERROR(VALUE(TRIM(SUBSTITUTE(X69,CHAR(160),""))),0)),
         "OK",
      (IFERROR(VALUE(TRIM(SUBSTITUTE(AZ69,CHAR(160),""))),0))&lt;
         (IFERROR(VALUE(TRIM(SUBSTITUTE(X69,CHAR(160),""))),0)),
         "Attention : montant présenté partiellement écarté.",
      TRUE,
         ""
   )
)</f>
        <v/>
      </c>
      <c r="BD69" s="46" t="str">
        <f t="shared" si="45"/>
        <v/>
      </c>
      <c r="BE69" s="46" t="str">
        <f t="shared" si="46"/>
        <v/>
      </c>
      <c r="BF69" s="19" t="str">
        <f t="shared" si="47"/>
        <v/>
      </c>
    </row>
    <row r="70" spans="1:58" ht="15" customHeight="1">
      <c r="A70" s="334">
        <v>59</v>
      </c>
      <c r="B70" s="351"/>
      <c r="C70" s="6"/>
      <c r="D70" s="5"/>
      <c r="E70" s="5"/>
      <c r="F70" s="149"/>
      <c r="G70" s="21"/>
      <c r="H70" s="20"/>
      <c r="I70" s="550"/>
      <c r="J70" s="5"/>
      <c r="K70" s="11"/>
      <c r="L70" s="8"/>
      <c r="M70" s="7"/>
      <c r="N70" s="39" t="str">
        <f t="shared" si="29"/>
        <v/>
      </c>
      <c r="O70" s="9"/>
      <c r="P70" s="7"/>
      <c r="Q70" s="39" t="str">
        <f t="shared" si="30"/>
        <v/>
      </c>
      <c r="R70" s="10"/>
      <c r="S70" s="7"/>
      <c r="T70" s="40" t="str">
        <f t="shared" si="31"/>
        <v/>
      </c>
      <c r="U70" s="15"/>
      <c r="V70" s="74"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72"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75" t="str">
        <f t="shared" si="32"/>
        <v/>
      </c>
      <c r="Y70" s="71"/>
      <c r="Z70" s="16" t="str">
        <f t="shared" si="48"/>
        <v/>
      </c>
      <c r="AA70" s="553" t="str">
        <f t="shared" si="49"/>
        <v/>
      </c>
      <c r="AB70" s="14" t="str">
        <f t="shared" si="50"/>
        <v/>
      </c>
      <c r="AC70" s="14" t="str">
        <f t="shared" si="51"/>
        <v/>
      </c>
      <c r="AD70" s="14" t="str">
        <f t="shared" si="52"/>
        <v/>
      </c>
      <c r="AE70" s="14" t="str">
        <f t="shared" si="53"/>
        <v/>
      </c>
      <c r="AF70" s="14" t="str">
        <f t="shared" si="54"/>
        <v/>
      </c>
      <c r="AG70" s="14" t="str">
        <f t="shared" si="55"/>
        <v/>
      </c>
      <c r="AH70" s="14" t="str">
        <f t="shared" si="56"/>
        <v/>
      </c>
      <c r="AI70" s="285" t="str">
        <f t="shared" si="57"/>
        <v/>
      </c>
      <c r="AJ70" s="42" t="str">
        <f t="shared" si="58"/>
        <v/>
      </c>
      <c r="AK70" s="18" t="str">
        <f t="shared" si="59"/>
        <v/>
      </c>
      <c r="AL70" s="39" t="str">
        <f t="shared" si="34"/>
        <v/>
      </c>
      <c r="AM70" s="43" t="str">
        <f t="shared" si="38"/>
        <v/>
      </c>
      <c r="AN70" s="18" t="str">
        <f t="shared" si="39"/>
        <v/>
      </c>
      <c r="AO70" s="39" t="str">
        <f t="shared" si="35"/>
        <v/>
      </c>
      <c r="AP70" s="44" t="str">
        <f t="shared" si="40"/>
        <v/>
      </c>
      <c r="AQ70" s="18" t="str">
        <f t="shared" si="41"/>
        <v/>
      </c>
      <c r="AR70" s="45" t="str">
        <f t="shared" si="36"/>
        <v/>
      </c>
      <c r="AS70" s="41" t="str">
        <f t="shared" si="42"/>
        <v/>
      </c>
      <c r="AT70" s="62"/>
      <c r="AU70" s="46" t="str">
        <f t="shared" si="43"/>
        <v/>
      </c>
      <c r="AV70" s="46" t="str">
        <f t="shared" si="44"/>
        <v/>
      </c>
      <c r="AW70" s="46" t="str">
        <f t="shared" si="37"/>
        <v/>
      </c>
      <c r="AX70" s="73"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73" t="str" cm="1">
        <f t="array" ref="AY70">IF($AA70="","",IF(IFERROR(_xlfn.IFS(TRIM(SUBSTITUTE($AS70,CHAR(160),""))="Devis 1",IFERROR(VALUE(TRIM(SUBSTITUTE(AK70,CHAR(160),""))),0),TRIM(SUBSTITUTE($AS70,CHAR(160),""))="Devis 2",IFERROR(VALUE(TRIM(SUBSTITUTE(AN70,CHAR(160),""))),0),TRIM(SUBSTITUTE($AS70,CHAR(160),""))="Devis 3",IFERROR(VALUE(TRIM(SUBSTITUTE(AQ70,CHAR(160),""))),0)),0)*IFERROR(VALUE(TRIM(SUBSTITUTE($AA70,CHAR(160),""))),0)=0,IF(AX70&lt;&gt;"",0,""),IFERROR(_xlfn.IFS(TRIM(SUBSTITUTE($AS70,CHAR(160),""))="Devis 1",IFERROR(VALUE(TRIM(SUBSTITUTE(AK70,CHAR(160),""))),0),TRIM(SUBSTITUTE($AS70,CHAR(160),""))="Devis 2",IFERROR(VALUE(TRIM(SUBSTITUTE(AN70,CHAR(160),""))),0),TRIM(SUBSTITUTE($AS70,CHAR(160),""))="Devis 3",IFERROR(VALUE(TRIM(SUBSTITUTE(AQ70,CHAR(160),""))),0)),0)*IFERROR(VALUE(TRIM(SUBSTITUTE($AA70,CHAR(160),""))),0)))</f>
        <v/>
      </c>
      <c r="AZ70" s="73"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63"/>
      <c r="BB70" s="13"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3" t="str" cm="1">
        <f t="array" ref="BC70">IF(
   OR(AZ70="",X70="",AX70="",V70="",AY70="",W70=""),
   "",
   _xlfn.IFS(
      (IFERROR(VALUE(TRIM(SUBSTITUTE(AZ70,CHAR(160),""))),0))=0,
         "Attention montant présenté entièrement écarté",
      (IFERROR(VALUE(TRIM(SUBSTITUTE(AZ70,CHAR(160),""))),0))&gt;
         (IFERROR(VALUE(TRIM(SUBSTITUTE(X70,CHAR(160),""))),0)),
         "KO : Le montant retenu TTC est supérieur au montant présenté TTC. Merci de revoir la ligne de dépense ou plafonner son montant.",
      (IFERROR(VALUE(TRIM(SUBSTITUTE(AX70,CHAR(160),""))),0))&gt;
         (IFERROR(VALUE(TRIM(SUBSTITUTE(V70,CHAR(160),""))),0)),
         "Attention : Le montant retenu HT est supérieur au montant HT présenté. Merci de revoir la ligne de dépense, plafonner son montant, ou justifier la reventilation HT / TVA.",
      (IFERROR(VALUE(TRIM(SUBSTITUTE(AY70,CHAR(160),""))),0))&gt;
         (IFERROR(VALUE(TRIM(SUBSTITUTE(W70,CHAR(160),""))),0)),
         "Attention : Le montant TVA retenu est supérieur au montant TVA présenté. Merci de revoir la ligne de dépense, plafonner son montant, ou justifier la reventilation HT / TVA.",
      (IFERROR(VALUE(TRIM(SUBSTITUTE(X70,CHAR(160),""))),0))=0,
         "",
      (IFERROR(VALUE(TRIM(SUBSTITUTE(AZ70,CHAR(160),""))),0))=
         (IFERROR(VALUE(TRIM(SUBSTITUTE(X70,CHAR(160),""))),0)),
         "OK",
      (IFERROR(VALUE(TRIM(SUBSTITUTE(AZ70,CHAR(160),""))),0))&lt;
         (IFERROR(VALUE(TRIM(SUBSTITUTE(X70,CHAR(160),""))),0)),
         "Attention : montant présenté partiellement écarté.",
      TRUE,
         ""
   )
)</f>
        <v/>
      </c>
      <c r="BD70" s="46" t="str">
        <f t="shared" si="45"/>
        <v/>
      </c>
      <c r="BE70" s="46" t="str">
        <f t="shared" si="46"/>
        <v/>
      </c>
      <c r="BF70" s="19" t="str">
        <f t="shared" si="47"/>
        <v/>
      </c>
    </row>
    <row r="71" spans="1:58" ht="15" customHeight="1">
      <c r="A71" s="334">
        <v>60</v>
      </c>
      <c r="B71" s="351"/>
      <c r="C71" s="6"/>
      <c r="D71" s="5"/>
      <c r="E71" s="5"/>
      <c r="F71" s="149"/>
      <c r="G71" s="21"/>
      <c r="H71" s="20"/>
      <c r="I71" s="550"/>
      <c r="J71" s="5"/>
      <c r="K71" s="11"/>
      <c r="L71" s="8"/>
      <c r="M71" s="7"/>
      <c r="N71" s="39" t="str">
        <f t="shared" si="29"/>
        <v/>
      </c>
      <c r="O71" s="9"/>
      <c r="P71" s="7"/>
      <c r="Q71" s="39" t="str">
        <f t="shared" si="30"/>
        <v/>
      </c>
      <c r="R71" s="10"/>
      <c r="S71" s="7"/>
      <c r="T71" s="40" t="str">
        <f t="shared" si="31"/>
        <v/>
      </c>
      <c r="U71" s="15"/>
      <c r="V71" s="74"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72"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75" t="str">
        <f t="shared" si="32"/>
        <v/>
      </c>
      <c r="Y71" s="71"/>
      <c r="Z71" s="16" t="str">
        <f t="shared" si="48"/>
        <v/>
      </c>
      <c r="AA71" s="553" t="str">
        <f t="shared" si="49"/>
        <v/>
      </c>
      <c r="AB71" s="14" t="str">
        <f t="shared" si="50"/>
        <v/>
      </c>
      <c r="AC71" s="14" t="str">
        <f t="shared" si="51"/>
        <v/>
      </c>
      <c r="AD71" s="14" t="str">
        <f t="shared" si="52"/>
        <v/>
      </c>
      <c r="AE71" s="14" t="str">
        <f t="shared" si="53"/>
        <v/>
      </c>
      <c r="AF71" s="14" t="str">
        <f t="shared" si="54"/>
        <v/>
      </c>
      <c r="AG71" s="14" t="str">
        <f t="shared" si="55"/>
        <v/>
      </c>
      <c r="AH71" s="14" t="str">
        <f t="shared" si="56"/>
        <v/>
      </c>
      <c r="AI71" s="285" t="str">
        <f t="shared" si="57"/>
        <v/>
      </c>
      <c r="AJ71" s="42" t="str">
        <f t="shared" si="58"/>
        <v/>
      </c>
      <c r="AK71" s="18" t="str">
        <f t="shared" si="59"/>
        <v/>
      </c>
      <c r="AL71" s="39" t="str">
        <f t="shared" si="34"/>
        <v/>
      </c>
      <c r="AM71" s="43" t="str">
        <f t="shared" si="38"/>
        <v/>
      </c>
      <c r="AN71" s="18" t="str">
        <f t="shared" si="39"/>
        <v/>
      </c>
      <c r="AO71" s="39" t="str">
        <f t="shared" si="35"/>
        <v/>
      </c>
      <c r="AP71" s="44" t="str">
        <f t="shared" si="40"/>
        <v/>
      </c>
      <c r="AQ71" s="18" t="str">
        <f t="shared" si="41"/>
        <v/>
      </c>
      <c r="AR71" s="45" t="str">
        <f t="shared" si="36"/>
        <v/>
      </c>
      <c r="AS71" s="41" t="str">
        <f t="shared" si="42"/>
        <v/>
      </c>
      <c r="AT71" s="62"/>
      <c r="AU71" s="46" t="str">
        <f t="shared" si="43"/>
        <v/>
      </c>
      <c r="AV71" s="46" t="str">
        <f t="shared" si="44"/>
        <v/>
      </c>
      <c r="AW71" s="46" t="str">
        <f t="shared" si="37"/>
        <v/>
      </c>
      <c r="AX71" s="73"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73" t="str" cm="1">
        <f t="array" ref="AY71">IF($AA71="","",IF(IFERROR(_xlfn.IFS(TRIM(SUBSTITUTE($AS71,CHAR(160),""))="Devis 1",IFERROR(VALUE(TRIM(SUBSTITUTE(AK71,CHAR(160),""))),0),TRIM(SUBSTITUTE($AS71,CHAR(160),""))="Devis 2",IFERROR(VALUE(TRIM(SUBSTITUTE(AN71,CHAR(160),""))),0),TRIM(SUBSTITUTE($AS71,CHAR(160),""))="Devis 3",IFERROR(VALUE(TRIM(SUBSTITUTE(AQ71,CHAR(160),""))),0)),0)*IFERROR(VALUE(TRIM(SUBSTITUTE($AA71,CHAR(160),""))),0)=0,IF(AX71&lt;&gt;"",0,""),IFERROR(_xlfn.IFS(TRIM(SUBSTITUTE($AS71,CHAR(160),""))="Devis 1",IFERROR(VALUE(TRIM(SUBSTITUTE(AK71,CHAR(160),""))),0),TRIM(SUBSTITUTE($AS71,CHAR(160),""))="Devis 2",IFERROR(VALUE(TRIM(SUBSTITUTE(AN71,CHAR(160),""))),0),TRIM(SUBSTITUTE($AS71,CHAR(160),""))="Devis 3",IFERROR(VALUE(TRIM(SUBSTITUTE(AQ71,CHAR(160),""))),0)),0)*IFERROR(VALUE(TRIM(SUBSTITUTE($AA71,CHAR(160),""))),0)))</f>
        <v/>
      </c>
      <c r="AZ71" s="73"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63"/>
      <c r="BB71" s="13"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3" t="str" cm="1">
        <f t="array" ref="BC71">IF(
   OR(AZ71="",X71="",AX71="",V71="",AY71="",W71=""),
   "",
   _xlfn.IFS(
      (IFERROR(VALUE(TRIM(SUBSTITUTE(AZ71,CHAR(160),""))),0))=0,
         "Attention montant présenté entièrement écarté",
      (IFERROR(VALUE(TRIM(SUBSTITUTE(AZ71,CHAR(160),""))),0))&gt;
         (IFERROR(VALUE(TRIM(SUBSTITUTE(X71,CHAR(160),""))),0)),
         "KO : Le montant retenu TTC est supérieur au montant présenté TTC. Merci de revoir la ligne de dépense ou plafonner son montant.",
      (IFERROR(VALUE(TRIM(SUBSTITUTE(AX71,CHAR(160),""))),0))&gt;
         (IFERROR(VALUE(TRIM(SUBSTITUTE(V71,CHAR(160),""))),0)),
         "Attention : Le montant retenu HT est supérieur au montant HT présenté. Merci de revoir la ligne de dépense, plafonner son montant, ou justifier la reventilation HT / TVA.",
      (IFERROR(VALUE(TRIM(SUBSTITUTE(AY71,CHAR(160),""))),0))&gt;
         (IFERROR(VALUE(TRIM(SUBSTITUTE(W71,CHAR(160),""))),0)),
         "Attention : Le montant TVA retenu est supérieur au montant TVA présenté. Merci de revoir la ligne de dépense, plafonner son montant, ou justifier la reventilation HT / TVA.",
      (IFERROR(VALUE(TRIM(SUBSTITUTE(X71,CHAR(160),""))),0))=0,
         "",
      (IFERROR(VALUE(TRIM(SUBSTITUTE(AZ71,CHAR(160),""))),0))=
         (IFERROR(VALUE(TRIM(SUBSTITUTE(X71,CHAR(160),""))),0)),
         "OK",
      (IFERROR(VALUE(TRIM(SUBSTITUTE(AZ71,CHAR(160),""))),0))&lt;
         (IFERROR(VALUE(TRIM(SUBSTITUTE(X71,CHAR(160),""))),0)),
         "Attention : montant présenté partiellement écarté.",
      TRUE,
         ""
   )
)</f>
        <v/>
      </c>
      <c r="BD71" s="46" t="str">
        <f t="shared" si="45"/>
        <v/>
      </c>
      <c r="BE71" s="46" t="str">
        <f t="shared" si="46"/>
        <v/>
      </c>
      <c r="BF71" s="19" t="str">
        <f t="shared" si="47"/>
        <v/>
      </c>
    </row>
    <row r="72" spans="1:58" ht="15" customHeight="1">
      <c r="A72" s="334">
        <v>61</v>
      </c>
      <c r="B72" s="351"/>
      <c r="C72" s="6"/>
      <c r="D72" s="5"/>
      <c r="E72" s="5"/>
      <c r="F72" s="149"/>
      <c r="G72" s="21"/>
      <c r="H72" s="20"/>
      <c r="I72" s="550"/>
      <c r="J72" s="5"/>
      <c r="K72" s="11"/>
      <c r="L72" s="8"/>
      <c r="M72" s="7"/>
      <c r="N72" s="39" t="str">
        <f t="shared" si="29"/>
        <v/>
      </c>
      <c r="O72" s="9"/>
      <c r="P72" s="7"/>
      <c r="Q72" s="39" t="str">
        <f t="shared" si="30"/>
        <v/>
      </c>
      <c r="R72" s="10"/>
      <c r="S72" s="7"/>
      <c r="T72" s="40" t="str">
        <f t="shared" si="31"/>
        <v/>
      </c>
      <c r="U72" s="15"/>
      <c r="V72" s="74"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72"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75" t="str">
        <f t="shared" si="32"/>
        <v/>
      </c>
      <c r="Y72" s="71"/>
      <c r="Z72" s="16" t="str">
        <f t="shared" si="48"/>
        <v/>
      </c>
      <c r="AA72" s="553" t="str">
        <f t="shared" si="49"/>
        <v/>
      </c>
      <c r="AB72" s="14" t="str">
        <f t="shared" si="50"/>
        <v/>
      </c>
      <c r="AC72" s="14" t="str">
        <f t="shared" si="51"/>
        <v/>
      </c>
      <c r="AD72" s="14" t="str">
        <f t="shared" si="52"/>
        <v/>
      </c>
      <c r="AE72" s="14" t="str">
        <f t="shared" si="53"/>
        <v/>
      </c>
      <c r="AF72" s="14" t="str">
        <f t="shared" si="54"/>
        <v/>
      </c>
      <c r="AG72" s="14" t="str">
        <f t="shared" si="55"/>
        <v/>
      </c>
      <c r="AH72" s="14" t="str">
        <f t="shared" si="56"/>
        <v/>
      </c>
      <c r="AI72" s="285" t="str">
        <f t="shared" si="57"/>
        <v/>
      </c>
      <c r="AJ72" s="42" t="str">
        <f t="shared" si="58"/>
        <v/>
      </c>
      <c r="AK72" s="18" t="str">
        <f t="shared" si="59"/>
        <v/>
      </c>
      <c r="AL72" s="39" t="str">
        <f t="shared" si="34"/>
        <v/>
      </c>
      <c r="AM72" s="43" t="str">
        <f t="shared" si="38"/>
        <v/>
      </c>
      <c r="AN72" s="18" t="str">
        <f t="shared" si="39"/>
        <v/>
      </c>
      <c r="AO72" s="39" t="str">
        <f t="shared" si="35"/>
        <v/>
      </c>
      <c r="AP72" s="44" t="str">
        <f t="shared" si="40"/>
        <v/>
      </c>
      <c r="AQ72" s="18" t="str">
        <f t="shared" si="41"/>
        <v/>
      </c>
      <c r="AR72" s="45" t="str">
        <f t="shared" si="36"/>
        <v/>
      </c>
      <c r="AS72" s="41" t="str">
        <f t="shared" si="42"/>
        <v/>
      </c>
      <c r="AT72" s="62"/>
      <c r="AU72" s="46" t="str">
        <f t="shared" si="43"/>
        <v/>
      </c>
      <c r="AV72" s="46" t="str">
        <f t="shared" si="44"/>
        <v/>
      </c>
      <c r="AW72" s="46" t="str">
        <f t="shared" si="37"/>
        <v/>
      </c>
      <c r="AX72" s="73"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73" t="str" cm="1">
        <f t="array" ref="AY72">IF($AA72="","",IF(IFERROR(_xlfn.IFS(TRIM(SUBSTITUTE($AS72,CHAR(160),""))="Devis 1",IFERROR(VALUE(TRIM(SUBSTITUTE(AK72,CHAR(160),""))),0),TRIM(SUBSTITUTE($AS72,CHAR(160),""))="Devis 2",IFERROR(VALUE(TRIM(SUBSTITUTE(AN72,CHAR(160),""))),0),TRIM(SUBSTITUTE($AS72,CHAR(160),""))="Devis 3",IFERROR(VALUE(TRIM(SUBSTITUTE(AQ72,CHAR(160),""))),0)),0)*IFERROR(VALUE(TRIM(SUBSTITUTE($AA72,CHAR(160),""))),0)=0,IF(AX72&lt;&gt;"",0,""),IFERROR(_xlfn.IFS(TRIM(SUBSTITUTE($AS72,CHAR(160),""))="Devis 1",IFERROR(VALUE(TRIM(SUBSTITUTE(AK72,CHAR(160),""))),0),TRIM(SUBSTITUTE($AS72,CHAR(160),""))="Devis 2",IFERROR(VALUE(TRIM(SUBSTITUTE(AN72,CHAR(160),""))),0),TRIM(SUBSTITUTE($AS72,CHAR(160),""))="Devis 3",IFERROR(VALUE(TRIM(SUBSTITUTE(AQ72,CHAR(160),""))),0)),0)*IFERROR(VALUE(TRIM(SUBSTITUTE($AA72,CHAR(160),""))),0)))</f>
        <v/>
      </c>
      <c r="AZ72" s="73"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63"/>
      <c r="BB72" s="13"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3" t="str" cm="1">
        <f t="array" ref="BC72">IF(
   OR(AZ72="",X72="",AX72="",V72="",AY72="",W72=""),
   "",
   _xlfn.IFS(
      (IFERROR(VALUE(TRIM(SUBSTITUTE(AZ72,CHAR(160),""))),0))=0,
         "Attention montant présenté entièrement écarté",
      (IFERROR(VALUE(TRIM(SUBSTITUTE(AZ72,CHAR(160),""))),0))&gt;
         (IFERROR(VALUE(TRIM(SUBSTITUTE(X72,CHAR(160),""))),0)),
         "KO : Le montant retenu TTC est supérieur au montant présenté TTC. Merci de revoir la ligne de dépense ou plafonner son montant.",
      (IFERROR(VALUE(TRIM(SUBSTITUTE(AX72,CHAR(160),""))),0))&gt;
         (IFERROR(VALUE(TRIM(SUBSTITUTE(V72,CHAR(160),""))),0)),
         "Attention : Le montant retenu HT est supérieur au montant HT présenté. Merci de revoir la ligne de dépense, plafonner son montant, ou justifier la reventilation HT / TVA.",
      (IFERROR(VALUE(TRIM(SUBSTITUTE(AY72,CHAR(160),""))),0))&gt;
         (IFERROR(VALUE(TRIM(SUBSTITUTE(W72,CHAR(160),""))),0)),
         "Attention : Le montant TVA retenu est supérieur au montant TVA présenté. Merci de revoir la ligne de dépense, plafonner son montant, ou justifier la reventilation HT / TVA.",
      (IFERROR(VALUE(TRIM(SUBSTITUTE(X72,CHAR(160),""))),0))=0,
         "",
      (IFERROR(VALUE(TRIM(SUBSTITUTE(AZ72,CHAR(160),""))),0))=
         (IFERROR(VALUE(TRIM(SUBSTITUTE(X72,CHAR(160),""))),0)),
         "OK",
      (IFERROR(VALUE(TRIM(SUBSTITUTE(AZ72,CHAR(160),""))),0))&lt;
         (IFERROR(VALUE(TRIM(SUBSTITUTE(X72,CHAR(160),""))),0)),
         "Attention : montant présenté partiellement écarté.",
      TRUE,
         ""
   )
)</f>
        <v/>
      </c>
      <c r="BD72" s="46" t="str">
        <f t="shared" si="45"/>
        <v/>
      </c>
      <c r="BE72" s="46" t="str">
        <f t="shared" si="46"/>
        <v/>
      </c>
      <c r="BF72" s="19" t="str">
        <f t="shared" si="47"/>
        <v/>
      </c>
    </row>
    <row r="73" spans="1:58" ht="15" customHeight="1">
      <c r="A73" s="334">
        <v>62</v>
      </c>
      <c r="B73" s="351"/>
      <c r="C73" s="6"/>
      <c r="D73" s="5"/>
      <c r="E73" s="5"/>
      <c r="F73" s="149"/>
      <c r="G73" s="21"/>
      <c r="H73" s="20"/>
      <c r="I73" s="550"/>
      <c r="J73" s="5"/>
      <c r="K73" s="11"/>
      <c r="L73" s="8"/>
      <c r="M73" s="7"/>
      <c r="N73" s="39" t="str">
        <f t="shared" si="29"/>
        <v/>
      </c>
      <c r="O73" s="9"/>
      <c r="P73" s="7"/>
      <c r="Q73" s="39" t="str">
        <f t="shared" si="30"/>
        <v/>
      </c>
      <c r="R73" s="10"/>
      <c r="S73" s="7"/>
      <c r="T73" s="40" t="str">
        <f t="shared" si="31"/>
        <v/>
      </c>
      <c r="U73" s="15"/>
      <c r="V73" s="74"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72"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75" t="str">
        <f t="shared" si="32"/>
        <v/>
      </c>
      <c r="Y73" s="71"/>
      <c r="Z73" s="16" t="str">
        <f t="shared" si="48"/>
        <v/>
      </c>
      <c r="AA73" s="553" t="str">
        <f t="shared" si="49"/>
        <v/>
      </c>
      <c r="AB73" s="14" t="str">
        <f t="shared" si="50"/>
        <v/>
      </c>
      <c r="AC73" s="14" t="str">
        <f t="shared" si="51"/>
        <v/>
      </c>
      <c r="AD73" s="14" t="str">
        <f t="shared" si="52"/>
        <v/>
      </c>
      <c r="AE73" s="14" t="str">
        <f t="shared" si="53"/>
        <v/>
      </c>
      <c r="AF73" s="14" t="str">
        <f t="shared" si="54"/>
        <v/>
      </c>
      <c r="AG73" s="14" t="str">
        <f t="shared" si="55"/>
        <v/>
      </c>
      <c r="AH73" s="14" t="str">
        <f t="shared" si="56"/>
        <v/>
      </c>
      <c r="AI73" s="285" t="str">
        <f t="shared" si="57"/>
        <v/>
      </c>
      <c r="AJ73" s="42" t="str">
        <f t="shared" si="58"/>
        <v/>
      </c>
      <c r="AK73" s="18" t="str">
        <f t="shared" si="59"/>
        <v/>
      </c>
      <c r="AL73" s="39" t="str">
        <f t="shared" si="34"/>
        <v/>
      </c>
      <c r="AM73" s="43" t="str">
        <f t="shared" si="38"/>
        <v/>
      </c>
      <c r="AN73" s="18" t="str">
        <f t="shared" si="39"/>
        <v/>
      </c>
      <c r="AO73" s="39" t="str">
        <f t="shared" si="35"/>
        <v/>
      </c>
      <c r="AP73" s="44" t="str">
        <f t="shared" si="40"/>
        <v/>
      </c>
      <c r="AQ73" s="18" t="str">
        <f t="shared" si="41"/>
        <v/>
      </c>
      <c r="AR73" s="45" t="str">
        <f t="shared" si="36"/>
        <v/>
      </c>
      <c r="AS73" s="41" t="str">
        <f t="shared" si="42"/>
        <v/>
      </c>
      <c r="AT73" s="62"/>
      <c r="AU73" s="46" t="str">
        <f t="shared" si="43"/>
        <v/>
      </c>
      <c r="AV73" s="46" t="str">
        <f t="shared" si="44"/>
        <v/>
      </c>
      <c r="AW73" s="46" t="str">
        <f t="shared" si="37"/>
        <v/>
      </c>
      <c r="AX73" s="73"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73" t="str" cm="1">
        <f t="array" ref="AY73">IF($AA73="","",IF(IFERROR(_xlfn.IFS(TRIM(SUBSTITUTE($AS73,CHAR(160),""))="Devis 1",IFERROR(VALUE(TRIM(SUBSTITUTE(AK73,CHAR(160),""))),0),TRIM(SUBSTITUTE($AS73,CHAR(160),""))="Devis 2",IFERROR(VALUE(TRIM(SUBSTITUTE(AN73,CHAR(160),""))),0),TRIM(SUBSTITUTE($AS73,CHAR(160),""))="Devis 3",IFERROR(VALUE(TRIM(SUBSTITUTE(AQ73,CHAR(160),""))),0)),0)*IFERROR(VALUE(TRIM(SUBSTITUTE($AA73,CHAR(160),""))),0)=0,IF(AX73&lt;&gt;"",0,""),IFERROR(_xlfn.IFS(TRIM(SUBSTITUTE($AS73,CHAR(160),""))="Devis 1",IFERROR(VALUE(TRIM(SUBSTITUTE(AK73,CHAR(160),""))),0),TRIM(SUBSTITUTE($AS73,CHAR(160),""))="Devis 2",IFERROR(VALUE(TRIM(SUBSTITUTE(AN73,CHAR(160),""))),0),TRIM(SUBSTITUTE($AS73,CHAR(160),""))="Devis 3",IFERROR(VALUE(TRIM(SUBSTITUTE(AQ73,CHAR(160),""))),0)),0)*IFERROR(VALUE(TRIM(SUBSTITUTE($AA73,CHAR(160),""))),0)))</f>
        <v/>
      </c>
      <c r="AZ73" s="73"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63"/>
      <c r="BB73" s="13"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3" t="str" cm="1">
        <f t="array" ref="BC73">IF(
   OR(AZ73="",X73="",AX73="",V73="",AY73="",W73=""),
   "",
   _xlfn.IFS(
      (IFERROR(VALUE(TRIM(SUBSTITUTE(AZ73,CHAR(160),""))),0))=0,
         "Attention montant présenté entièrement écarté",
      (IFERROR(VALUE(TRIM(SUBSTITUTE(AZ73,CHAR(160),""))),0))&gt;
         (IFERROR(VALUE(TRIM(SUBSTITUTE(X73,CHAR(160),""))),0)),
         "KO : Le montant retenu TTC est supérieur au montant présenté TTC. Merci de revoir la ligne de dépense ou plafonner son montant.",
      (IFERROR(VALUE(TRIM(SUBSTITUTE(AX73,CHAR(160),""))),0))&gt;
         (IFERROR(VALUE(TRIM(SUBSTITUTE(V73,CHAR(160),""))),0)),
         "Attention : Le montant retenu HT est supérieur au montant HT présenté. Merci de revoir la ligne de dépense, plafonner son montant, ou justifier la reventilation HT / TVA.",
      (IFERROR(VALUE(TRIM(SUBSTITUTE(AY73,CHAR(160),""))),0))&gt;
         (IFERROR(VALUE(TRIM(SUBSTITUTE(W73,CHAR(160),""))),0)),
         "Attention : Le montant TVA retenu est supérieur au montant TVA présenté. Merci de revoir la ligne de dépense, plafonner son montant, ou justifier la reventilation HT / TVA.",
      (IFERROR(VALUE(TRIM(SUBSTITUTE(X73,CHAR(160),""))),0))=0,
         "",
      (IFERROR(VALUE(TRIM(SUBSTITUTE(AZ73,CHAR(160),""))),0))=
         (IFERROR(VALUE(TRIM(SUBSTITUTE(X73,CHAR(160),""))),0)),
         "OK",
      (IFERROR(VALUE(TRIM(SUBSTITUTE(AZ73,CHAR(160),""))),0))&lt;
         (IFERROR(VALUE(TRIM(SUBSTITUTE(X73,CHAR(160),""))),0)),
         "Attention : montant présenté partiellement écarté.",
      TRUE,
         ""
   )
)</f>
        <v/>
      </c>
      <c r="BD73" s="46" t="str">
        <f t="shared" si="45"/>
        <v/>
      </c>
      <c r="BE73" s="46" t="str">
        <f t="shared" si="46"/>
        <v/>
      </c>
      <c r="BF73" s="19" t="str">
        <f t="shared" si="47"/>
        <v/>
      </c>
    </row>
    <row r="74" spans="1:58" ht="15" customHeight="1">
      <c r="A74" s="334">
        <v>63</v>
      </c>
      <c r="B74" s="351"/>
      <c r="C74" s="6"/>
      <c r="D74" s="5"/>
      <c r="E74" s="5"/>
      <c r="F74" s="149"/>
      <c r="G74" s="21"/>
      <c r="H74" s="20"/>
      <c r="I74" s="550"/>
      <c r="J74" s="5"/>
      <c r="K74" s="11"/>
      <c r="L74" s="8"/>
      <c r="M74" s="7"/>
      <c r="N74" s="39" t="str">
        <f t="shared" si="29"/>
        <v/>
      </c>
      <c r="O74" s="9"/>
      <c r="P74" s="7"/>
      <c r="Q74" s="39" t="str">
        <f t="shared" si="30"/>
        <v/>
      </c>
      <c r="R74" s="10"/>
      <c r="S74" s="7"/>
      <c r="T74" s="40" t="str">
        <f t="shared" si="31"/>
        <v/>
      </c>
      <c r="U74" s="15"/>
      <c r="V74" s="74"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72"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75" t="str">
        <f t="shared" si="32"/>
        <v/>
      </c>
      <c r="Y74" s="71"/>
      <c r="Z74" s="16" t="str">
        <f t="shared" si="48"/>
        <v/>
      </c>
      <c r="AA74" s="553" t="str">
        <f t="shared" si="49"/>
        <v/>
      </c>
      <c r="AB74" s="14" t="str">
        <f t="shared" si="50"/>
        <v/>
      </c>
      <c r="AC74" s="14" t="str">
        <f t="shared" si="51"/>
        <v/>
      </c>
      <c r="AD74" s="14" t="str">
        <f t="shared" si="52"/>
        <v/>
      </c>
      <c r="AE74" s="14" t="str">
        <f t="shared" si="53"/>
        <v/>
      </c>
      <c r="AF74" s="14" t="str">
        <f t="shared" si="54"/>
        <v/>
      </c>
      <c r="AG74" s="14" t="str">
        <f t="shared" si="55"/>
        <v/>
      </c>
      <c r="AH74" s="14" t="str">
        <f t="shared" si="56"/>
        <v/>
      </c>
      <c r="AI74" s="285" t="str">
        <f t="shared" si="57"/>
        <v/>
      </c>
      <c r="AJ74" s="42" t="str">
        <f t="shared" si="58"/>
        <v/>
      </c>
      <c r="AK74" s="18" t="str">
        <f t="shared" si="59"/>
        <v/>
      </c>
      <c r="AL74" s="39" t="str">
        <f t="shared" si="34"/>
        <v/>
      </c>
      <c r="AM74" s="43" t="str">
        <f t="shared" si="38"/>
        <v/>
      </c>
      <c r="AN74" s="18" t="str">
        <f t="shared" si="39"/>
        <v/>
      </c>
      <c r="AO74" s="39" t="str">
        <f t="shared" si="35"/>
        <v/>
      </c>
      <c r="AP74" s="44" t="str">
        <f t="shared" si="40"/>
        <v/>
      </c>
      <c r="AQ74" s="18" t="str">
        <f t="shared" si="41"/>
        <v/>
      </c>
      <c r="AR74" s="45" t="str">
        <f t="shared" si="36"/>
        <v/>
      </c>
      <c r="AS74" s="41" t="str">
        <f t="shared" si="42"/>
        <v/>
      </c>
      <c r="AT74" s="62"/>
      <c r="AU74" s="46" t="str">
        <f t="shared" si="43"/>
        <v/>
      </c>
      <c r="AV74" s="46" t="str">
        <f t="shared" si="44"/>
        <v/>
      </c>
      <c r="AW74" s="46" t="str">
        <f t="shared" si="37"/>
        <v/>
      </c>
      <c r="AX74" s="73"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73" t="str" cm="1">
        <f t="array" ref="AY74">IF($AA74="","",IF(IFERROR(_xlfn.IFS(TRIM(SUBSTITUTE($AS74,CHAR(160),""))="Devis 1",IFERROR(VALUE(TRIM(SUBSTITUTE(AK74,CHAR(160),""))),0),TRIM(SUBSTITUTE($AS74,CHAR(160),""))="Devis 2",IFERROR(VALUE(TRIM(SUBSTITUTE(AN74,CHAR(160),""))),0),TRIM(SUBSTITUTE($AS74,CHAR(160),""))="Devis 3",IFERROR(VALUE(TRIM(SUBSTITUTE(AQ74,CHAR(160),""))),0)),0)*IFERROR(VALUE(TRIM(SUBSTITUTE($AA74,CHAR(160),""))),0)=0,IF(AX74&lt;&gt;"",0,""),IFERROR(_xlfn.IFS(TRIM(SUBSTITUTE($AS74,CHAR(160),""))="Devis 1",IFERROR(VALUE(TRIM(SUBSTITUTE(AK74,CHAR(160),""))),0),TRIM(SUBSTITUTE($AS74,CHAR(160),""))="Devis 2",IFERROR(VALUE(TRIM(SUBSTITUTE(AN74,CHAR(160),""))),0),TRIM(SUBSTITUTE($AS74,CHAR(160),""))="Devis 3",IFERROR(VALUE(TRIM(SUBSTITUTE(AQ74,CHAR(160),""))),0)),0)*IFERROR(VALUE(TRIM(SUBSTITUTE($AA74,CHAR(160),""))),0)))</f>
        <v/>
      </c>
      <c r="AZ74" s="73"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63"/>
      <c r="BB74" s="13"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3" t="str" cm="1">
        <f t="array" ref="BC74">IF(
   OR(AZ74="",X74="",AX74="",V74="",AY74="",W74=""),
   "",
   _xlfn.IFS(
      (IFERROR(VALUE(TRIM(SUBSTITUTE(AZ74,CHAR(160),""))),0))=0,
         "Attention montant présenté entièrement écarté",
      (IFERROR(VALUE(TRIM(SUBSTITUTE(AZ74,CHAR(160),""))),0))&gt;
         (IFERROR(VALUE(TRIM(SUBSTITUTE(X74,CHAR(160),""))),0)),
         "KO : Le montant retenu TTC est supérieur au montant présenté TTC. Merci de revoir la ligne de dépense ou plafonner son montant.",
      (IFERROR(VALUE(TRIM(SUBSTITUTE(AX74,CHAR(160),""))),0))&gt;
         (IFERROR(VALUE(TRIM(SUBSTITUTE(V74,CHAR(160),""))),0)),
         "Attention : Le montant retenu HT est supérieur au montant HT présenté. Merci de revoir la ligne de dépense, plafonner son montant, ou justifier la reventilation HT / TVA.",
      (IFERROR(VALUE(TRIM(SUBSTITUTE(AY74,CHAR(160),""))),0))&gt;
         (IFERROR(VALUE(TRIM(SUBSTITUTE(W74,CHAR(160),""))),0)),
         "Attention : Le montant TVA retenu est supérieur au montant TVA présenté. Merci de revoir la ligne de dépense, plafonner son montant, ou justifier la reventilation HT / TVA.",
      (IFERROR(VALUE(TRIM(SUBSTITUTE(X74,CHAR(160),""))),0))=0,
         "",
      (IFERROR(VALUE(TRIM(SUBSTITUTE(AZ74,CHAR(160),""))),0))=
         (IFERROR(VALUE(TRIM(SUBSTITUTE(X74,CHAR(160),""))),0)),
         "OK",
      (IFERROR(VALUE(TRIM(SUBSTITUTE(AZ74,CHAR(160),""))),0))&lt;
         (IFERROR(VALUE(TRIM(SUBSTITUTE(X74,CHAR(160),""))),0)),
         "Attention : montant présenté partiellement écarté.",
      TRUE,
         ""
   )
)</f>
        <v/>
      </c>
      <c r="BD74" s="46" t="str">
        <f t="shared" si="45"/>
        <v/>
      </c>
      <c r="BE74" s="46" t="str">
        <f t="shared" si="46"/>
        <v/>
      </c>
      <c r="BF74" s="19" t="str">
        <f t="shared" si="47"/>
        <v/>
      </c>
    </row>
    <row r="75" spans="1:58" ht="15" customHeight="1">
      <c r="A75" s="334">
        <v>64</v>
      </c>
      <c r="B75" s="351"/>
      <c r="C75" s="6"/>
      <c r="D75" s="5"/>
      <c r="E75" s="5"/>
      <c r="F75" s="149"/>
      <c r="G75" s="21"/>
      <c r="H75" s="20"/>
      <c r="I75" s="550"/>
      <c r="J75" s="5"/>
      <c r="K75" s="11"/>
      <c r="L75" s="8"/>
      <c r="M75" s="7"/>
      <c r="N75" s="39" t="str">
        <f t="shared" si="29"/>
        <v/>
      </c>
      <c r="O75" s="9"/>
      <c r="P75" s="7"/>
      <c r="Q75" s="39" t="str">
        <f t="shared" si="30"/>
        <v/>
      </c>
      <c r="R75" s="10"/>
      <c r="S75" s="7"/>
      <c r="T75" s="40" t="str">
        <f t="shared" si="31"/>
        <v/>
      </c>
      <c r="U75" s="15"/>
      <c r="V75" s="74"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72"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75" t="str">
        <f t="shared" si="32"/>
        <v/>
      </c>
      <c r="Y75" s="71"/>
      <c r="Z75" s="16" t="str">
        <f t="shared" si="48"/>
        <v/>
      </c>
      <c r="AA75" s="553" t="str">
        <f t="shared" si="49"/>
        <v/>
      </c>
      <c r="AB75" s="14" t="str">
        <f t="shared" si="50"/>
        <v/>
      </c>
      <c r="AC75" s="14" t="str">
        <f t="shared" si="51"/>
        <v/>
      </c>
      <c r="AD75" s="14" t="str">
        <f t="shared" si="52"/>
        <v/>
      </c>
      <c r="AE75" s="14" t="str">
        <f t="shared" si="53"/>
        <v/>
      </c>
      <c r="AF75" s="14" t="str">
        <f t="shared" si="54"/>
        <v/>
      </c>
      <c r="AG75" s="14" t="str">
        <f t="shared" si="55"/>
        <v/>
      </c>
      <c r="AH75" s="14" t="str">
        <f t="shared" si="56"/>
        <v/>
      </c>
      <c r="AI75" s="285" t="str">
        <f t="shared" si="57"/>
        <v/>
      </c>
      <c r="AJ75" s="42" t="str">
        <f t="shared" si="58"/>
        <v/>
      </c>
      <c r="AK75" s="18" t="str">
        <f t="shared" si="59"/>
        <v/>
      </c>
      <c r="AL75" s="39" t="str">
        <f t="shared" si="34"/>
        <v/>
      </c>
      <c r="AM75" s="43" t="str">
        <f t="shared" ref="AM75:AM111" si="60">IF(O75="","",O75)</f>
        <v/>
      </c>
      <c r="AN75" s="18" t="str">
        <f t="shared" ref="AN75:AN111" si="61">IF(P75="","",P75)</f>
        <v/>
      </c>
      <c r="AO75" s="39" t="str">
        <f t="shared" si="35"/>
        <v/>
      </c>
      <c r="AP75" s="44" t="str">
        <f t="shared" ref="AP75:AP111" si="62">IF(R75="","",R75)</f>
        <v/>
      </c>
      <c r="AQ75" s="18" t="str">
        <f t="shared" ref="AQ75:AQ111" si="63">IF(S75="","",S75)</f>
        <v/>
      </c>
      <c r="AR75" s="45" t="str">
        <f t="shared" si="36"/>
        <v/>
      </c>
      <c r="AS75" s="41" t="str">
        <f t="shared" ref="AS75:AS111" si="64">IF(U75="","",U75)</f>
        <v/>
      </c>
      <c r="AT75" s="62"/>
      <c r="AU75" s="46" t="str">
        <f t="shared" ref="AU75:AU111" si="65">IF((1.15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0,"",(1.15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f>
        <v/>
      </c>
      <c r="AV75" s="46" t="str">
        <f t="shared" ref="AV75:AV106" si="66">IF(AU75="","",IF(AND(IFERROR(VALUE(TRIM(SUBSTITUTE(AK75,CHAR(160),""))),0)=0,IFERROR(VALUE(TRIM(SUBSTITUTE(AN75,CHAR(160),""))),0)=0,IFERROR(VALUE(TRIM(SUBSTITUTE(AQ75,CHAR(160),""))),0)=0),0,1.15*MIN(IF(IFERROR(VALUE(TRIM(SUBSTITUTE(AK75,CHAR(160),""))),0)=0,1E+30,IFERROR(VALUE(TRIM(SUBSTITUTE(AK75,CHAR(160),""))),0)),IF(IFERROR(VALUE(TRIM(SUBSTITUTE(AN75,CHAR(160),""))),0)=0,1E+30,IFERROR(VALUE(TRIM(SUBSTITUTE(AN75,CHAR(160),""))),0)),IF(IFERROR(VALUE(TRIM(SUBSTITUTE(AQ75,CHAR(160),""))),0)=0,1E+30,IFERROR(VALUE(TRIM(SUBSTITUTE(AQ75,CHAR(160),""))),0)))*IFERROR(VALUE(TRIM(SUBSTITUTE(AA75,CHAR(160),""))),0)))</f>
        <v/>
      </c>
      <c r="AW75" s="46" t="str">
        <f t="shared" si="37"/>
        <v/>
      </c>
      <c r="AX75" s="73"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73" t="str" cm="1">
        <f t="array" ref="AY75">IF($AA75="","",IF(IFERROR(_xlfn.IFS(TRIM(SUBSTITUTE($AS75,CHAR(160),""))="Devis 1",IFERROR(VALUE(TRIM(SUBSTITUTE(AK75,CHAR(160),""))),0),TRIM(SUBSTITUTE($AS75,CHAR(160),""))="Devis 2",IFERROR(VALUE(TRIM(SUBSTITUTE(AN75,CHAR(160),""))),0),TRIM(SUBSTITUTE($AS75,CHAR(160),""))="Devis 3",IFERROR(VALUE(TRIM(SUBSTITUTE(AQ75,CHAR(160),""))),0)),0)*IFERROR(VALUE(TRIM(SUBSTITUTE($AA75,CHAR(160),""))),0)=0,IF(AX75&lt;&gt;"",0,""),IFERROR(_xlfn.IFS(TRIM(SUBSTITUTE($AS75,CHAR(160),""))="Devis 1",IFERROR(VALUE(TRIM(SUBSTITUTE(AK75,CHAR(160),""))),0),TRIM(SUBSTITUTE($AS75,CHAR(160),""))="Devis 2",IFERROR(VALUE(TRIM(SUBSTITUTE(AN75,CHAR(160),""))),0),TRIM(SUBSTITUTE($AS75,CHAR(160),""))="Devis 3",IFERROR(VALUE(TRIM(SUBSTITUTE(AQ75,CHAR(160),""))),0)),0)*IFERROR(VALUE(TRIM(SUBSTITUTE($AA75,CHAR(160),""))),0)))</f>
        <v/>
      </c>
      <c r="AZ75" s="73"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63"/>
      <c r="BB75" s="13"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3" t="str" cm="1">
        <f t="array" ref="BC75">IF(
   OR(AZ75="",X75="",AX75="",V75="",AY75="",W75=""),
   "",
   _xlfn.IFS(
      (IFERROR(VALUE(TRIM(SUBSTITUTE(AZ75,CHAR(160),""))),0))=0,
         "Attention montant présenté entièrement écarté",
      (IFERROR(VALUE(TRIM(SUBSTITUTE(AZ75,CHAR(160),""))),0))&gt;
         (IFERROR(VALUE(TRIM(SUBSTITUTE(X75,CHAR(160),""))),0)),
         "KO : Le montant retenu TTC est supérieur au montant présenté TTC. Merci de revoir la ligne de dépense ou plafonner son montant.",
      (IFERROR(VALUE(TRIM(SUBSTITUTE(AX75,CHAR(160),""))),0))&gt;
         (IFERROR(VALUE(TRIM(SUBSTITUTE(V75,CHAR(160),""))),0)),
         "Attention : Le montant retenu HT est supérieur au montant HT présenté. Merci de revoir la ligne de dépense, plafonner son montant, ou justifier la reventilation HT / TVA.",
      (IFERROR(VALUE(TRIM(SUBSTITUTE(AY75,CHAR(160),""))),0))&gt;
         (IFERROR(VALUE(TRIM(SUBSTITUTE(W75,CHAR(160),""))),0)),
         "Attention : Le montant TVA retenu est supérieur au montant TVA présenté. Merci de revoir la ligne de dépense, plafonner son montant, ou justifier la reventilation HT / TVA.",
      (IFERROR(VALUE(TRIM(SUBSTITUTE(X75,CHAR(160),""))),0))=0,
         "",
      (IFERROR(VALUE(TRIM(SUBSTITUTE(AZ75,CHAR(160),""))),0))=
         (IFERROR(VALUE(TRIM(SUBSTITUTE(X75,CHAR(160),""))),0)),
         "OK",
      (IFERROR(VALUE(TRIM(SUBSTITUTE(AZ75,CHAR(160),""))),0))&lt;
         (IFERROR(VALUE(TRIM(SUBSTITUTE(X75,CHAR(160),""))),0)),
         "Attention : montant présenté partiellement écarté.",
      TRUE,
         ""
   )
)</f>
        <v/>
      </c>
      <c r="BD75" s="46" t="str">
        <f t="shared" ref="BD75:BD111" si="67">IF(OR(V75="",AX75=""),"",(IFERROR(VALUE(TRIM(SUBSTITUTE(V75,CHAR(160),""))),0))-(IFERROR(VALUE(TRIM(SUBSTITUTE(AX75,CHAR(160),""))),0)))</f>
        <v/>
      </c>
      <c r="BE75" s="46" t="str">
        <f t="shared" ref="BE75:BE111" si="68">IF(OR(W75="",AY75=""),"",(IFERROR(VALUE(TRIM(SUBSTITUTE(W75,CHAR(160),""))),0))-(IFERROR(VALUE(TRIM(SUBSTITUTE(AY75,CHAR(160),""))),0)))</f>
        <v/>
      </c>
      <c r="BF75" s="19" t="str">
        <f t="shared" ref="BF75:BF111" si="69">IF(OR(X75="",AZ75=""),"",(IFERROR(VALUE(TRIM(SUBSTITUTE(X75,CHAR(160),""))),0))-(IFERROR(VALUE(TRIM(SUBSTITUTE(AZ75,CHAR(160),""))),0)))</f>
        <v/>
      </c>
    </row>
    <row r="76" spans="1:58" ht="15" customHeight="1">
      <c r="A76" s="334">
        <v>65</v>
      </c>
      <c r="B76" s="351"/>
      <c r="C76" s="6"/>
      <c r="D76" s="5"/>
      <c r="E76" s="5"/>
      <c r="F76" s="149"/>
      <c r="G76" s="21"/>
      <c r="H76" s="20"/>
      <c r="I76" s="550"/>
      <c r="J76" s="5"/>
      <c r="K76" s="11"/>
      <c r="L76" s="8"/>
      <c r="M76" s="7"/>
      <c r="N76" s="39" t="str">
        <f t="shared" si="29"/>
        <v/>
      </c>
      <c r="O76" s="9"/>
      <c r="P76" s="7"/>
      <c r="Q76" s="39" t="str">
        <f t="shared" si="30"/>
        <v/>
      </c>
      <c r="R76" s="10"/>
      <c r="S76" s="7"/>
      <c r="T76" s="40" t="str">
        <f t="shared" si="31"/>
        <v/>
      </c>
      <c r="U76" s="15"/>
      <c r="V76" s="74"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72"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75" t="str">
        <f t="shared" si="32"/>
        <v/>
      </c>
      <c r="Y76" s="71"/>
      <c r="Z76" s="16" t="str">
        <f t="shared" ref="Z76:Z111" si="70">IF(B76="","",B76)</f>
        <v/>
      </c>
      <c r="AA76" s="553" t="str">
        <f t="shared" ref="AA76:AA111" si="71">IF(C76="","",C76)</f>
        <v/>
      </c>
      <c r="AB76" s="14" t="str">
        <f t="shared" ref="AB76:AB111" si="72">IF(D76="","",D76)</f>
        <v/>
      </c>
      <c r="AC76" s="14" t="str">
        <f t="shared" ref="AC76:AC111" si="73">IF(E76="","",E76)</f>
        <v/>
      </c>
      <c r="AD76" s="14" t="str">
        <f t="shared" ref="AD76:AD111" si="74">IF(F76="","",F76)</f>
        <v/>
      </c>
      <c r="AE76" s="14" t="str">
        <f t="shared" ref="AE76:AE111" si="75">IF(G76="","",G76)</f>
        <v/>
      </c>
      <c r="AF76" s="14" t="str">
        <f t="shared" ref="AF76:AF111" si="76">IF(H76="","",H76)</f>
        <v/>
      </c>
      <c r="AG76" s="14" t="str">
        <f t="shared" ref="AG76:AG111" si="77">IF(I76="","",I76)</f>
        <v/>
      </c>
      <c r="AH76" s="14" t="str">
        <f t="shared" ref="AH76:AH111" si="78">IF(K76="","",K76)</f>
        <v/>
      </c>
      <c r="AI76" s="285" t="str">
        <f t="shared" ref="AI76:AI111" si="79">IF(K76="","",K76)</f>
        <v/>
      </c>
      <c r="AJ76" s="42" t="str">
        <f t="shared" ref="AJ76:AJ111" si="80">IF(L76="","",L76)</f>
        <v/>
      </c>
      <c r="AK76" s="18" t="str">
        <f t="shared" ref="AK76:AK111" si="81">IF(M76="","",M76)</f>
        <v/>
      </c>
      <c r="AL76" s="39" t="str">
        <f t="shared" si="34"/>
        <v/>
      </c>
      <c r="AM76" s="43" t="str">
        <f t="shared" si="60"/>
        <v/>
      </c>
      <c r="AN76" s="18" t="str">
        <f t="shared" si="61"/>
        <v/>
      </c>
      <c r="AO76" s="39" t="str">
        <f t="shared" si="35"/>
        <v/>
      </c>
      <c r="AP76" s="44" t="str">
        <f t="shared" si="62"/>
        <v/>
      </c>
      <c r="AQ76" s="18" t="str">
        <f t="shared" si="63"/>
        <v/>
      </c>
      <c r="AR76" s="45" t="str">
        <f t="shared" si="36"/>
        <v/>
      </c>
      <c r="AS76" s="41" t="str">
        <f t="shared" si="64"/>
        <v/>
      </c>
      <c r="AT76" s="62"/>
      <c r="AU76" s="46" t="str">
        <f t="shared" si="65"/>
        <v/>
      </c>
      <c r="AV76" s="46" t="str">
        <f t="shared" si="66"/>
        <v/>
      </c>
      <c r="AW76" s="46" t="str">
        <f t="shared" si="37"/>
        <v/>
      </c>
      <c r="AX76" s="73"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73" t="str" cm="1">
        <f t="array" ref="AY76">IF($AA76="","",IF(IFERROR(_xlfn.IFS(TRIM(SUBSTITUTE($AS76,CHAR(160),""))="Devis 1",IFERROR(VALUE(TRIM(SUBSTITUTE(AK76,CHAR(160),""))),0),TRIM(SUBSTITUTE($AS76,CHAR(160),""))="Devis 2",IFERROR(VALUE(TRIM(SUBSTITUTE(AN76,CHAR(160),""))),0),TRIM(SUBSTITUTE($AS76,CHAR(160),""))="Devis 3",IFERROR(VALUE(TRIM(SUBSTITUTE(AQ76,CHAR(160),""))),0)),0)*IFERROR(VALUE(TRIM(SUBSTITUTE($AA76,CHAR(160),""))),0)=0,IF(AX76&lt;&gt;"",0,""),IFERROR(_xlfn.IFS(TRIM(SUBSTITUTE($AS76,CHAR(160),""))="Devis 1",IFERROR(VALUE(TRIM(SUBSTITUTE(AK76,CHAR(160),""))),0),TRIM(SUBSTITUTE($AS76,CHAR(160),""))="Devis 2",IFERROR(VALUE(TRIM(SUBSTITUTE(AN76,CHAR(160),""))),0),TRIM(SUBSTITUTE($AS76,CHAR(160),""))="Devis 3",IFERROR(VALUE(TRIM(SUBSTITUTE(AQ76,CHAR(160),""))),0)),0)*IFERROR(VALUE(TRIM(SUBSTITUTE($AA76,CHAR(160),""))),0)))</f>
        <v/>
      </c>
      <c r="AZ76" s="73"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63"/>
      <c r="BB76" s="13"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3" t="str" cm="1">
        <f t="array" ref="BC76">IF(
   OR(AZ76="",X76="",AX76="",V76="",AY76="",W76=""),
   "",
   _xlfn.IFS(
      (IFERROR(VALUE(TRIM(SUBSTITUTE(AZ76,CHAR(160),""))),0))=0,
         "Attention montant présenté entièrement écarté",
      (IFERROR(VALUE(TRIM(SUBSTITUTE(AZ76,CHAR(160),""))),0))&gt;
         (IFERROR(VALUE(TRIM(SUBSTITUTE(X76,CHAR(160),""))),0)),
         "KO : Le montant retenu TTC est supérieur au montant présenté TTC. Merci de revoir la ligne de dépense ou plafonner son montant.",
      (IFERROR(VALUE(TRIM(SUBSTITUTE(AX76,CHAR(160),""))),0))&gt;
         (IFERROR(VALUE(TRIM(SUBSTITUTE(V76,CHAR(160),""))),0)),
         "Attention : Le montant retenu HT est supérieur au montant HT présenté. Merci de revoir la ligne de dépense, plafonner son montant, ou justifier la reventilation HT / TVA.",
      (IFERROR(VALUE(TRIM(SUBSTITUTE(AY76,CHAR(160),""))),0))&gt;
         (IFERROR(VALUE(TRIM(SUBSTITUTE(W76,CHAR(160),""))),0)),
         "Attention : Le montant TVA retenu est supérieur au montant TVA présenté. Merci de revoir la ligne de dépense, plafonner son montant, ou justifier la reventilation HT / TVA.",
      (IFERROR(VALUE(TRIM(SUBSTITUTE(X76,CHAR(160),""))),0))=0,
         "",
      (IFERROR(VALUE(TRIM(SUBSTITUTE(AZ76,CHAR(160),""))),0))=
         (IFERROR(VALUE(TRIM(SUBSTITUTE(X76,CHAR(160),""))),0)),
         "OK",
      (IFERROR(VALUE(TRIM(SUBSTITUTE(AZ76,CHAR(160),""))),0))&lt;
         (IFERROR(VALUE(TRIM(SUBSTITUTE(X76,CHAR(160),""))),0)),
         "Attention : montant présenté partiellement écarté.",
      TRUE,
         ""
   )
)</f>
        <v/>
      </c>
      <c r="BD76" s="46" t="str">
        <f t="shared" si="67"/>
        <v/>
      </c>
      <c r="BE76" s="46" t="str">
        <f t="shared" si="68"/>
        <v/>
      </c>
      <c r="BF76" s="19" t="str">
        <f t="shared" si="69"/>
        <v/>
      </c>
    </row>
    <row r="77" spans="1:58" ht="15" customHeight="1">
      <c r="A77" s="334">
        <v>66</v>
      </c>
      <c r="B77" s="351"/>
      <c r="C77" s="6"/>
      <c r="D77" s="5"/>
      <c r="E77" s="5"/>
      <c r="F77" s="149"/>
      <c r="G77" s="21"/>
      <c r="H77" s="20"/>
      <c r="I77" s="550"/>
      <c r="J77" s="5"/>
      <c r="K77" s="11"/>
      <c r="L77" s="8"/>
      <c r="M77" s="7"/>
      <c r="N77" s="39" t="str">
        <f t="shared" ref="N77:N111" si="82">IF(OR(L77="", M77=""), "", IFERROR(VALUE(TRIM(SUBSTITUTE(L77,CHAR(160),""))),0) + IFERROR(VALUE(TRIM(SUBSTITUTE(M77,CHAR(160),""))),0))</f>
        <v/>
      </c>
      <c r="O77" s="9"/>
      <c r="P77" s="7"/>
      <c r="Q77" s="39" t="str">
        <f t="shared" ref="Q77:Q111" si="83">IF(OR(O77="", P77=""), "", IFERROR(VALUE(TRIM(SUBSTITUTE(O77,CHAR(160),""))),0) + IFERROR(VALUE(TRIM(SUBSTITUTE(P77,CHAR(160),""))),0))</f>
        <v/>
      </c>
      <c r="R77" s="10"/>
      <c r="S77" s="7"/>
      <c r="T77" s="40" t="str">
        <f t="shared" ref="T77:T111" si="84">IF(OR(R77="", S77=""), "", IFERROR(VALUE(TRIM(SUBSTITUTE(R77,CHAR(160),""))),0) + IFERROR(VALUE(TRIM(SUBSTITUTE(S77,CHAR(160),""))),0))</f>
        <v/>
      </c>
      <c r="U77" s="15"/>
      <c r="V77" s="74"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72"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75" t="str">
        <f t="shared" ref="X77:X111" si="85">IF(OR(V77="", W77=""), "", IFERROR(VALUE(TRIM(SUBSTITUTE(V77,CHAR(160),""))),0) + IFERROR(VALUE(TRIM(SUBSTITUTE(W77,CHAR(160),""))),0))</f>
        <v/>
      </c>
      <c r="Y77" s="71"/>
      <c r="Z77" s="16" t="str">
        <f t="shared" si="70"/>
        <v/>
      </c>
      <c r="AA77" s="553" t="str">
        <f t="shared" si="71"/>
        <v/>
      </c>
      <c r="AB77" s="14" t="str">
        <f t="shared" si="72"/>
        <v/>
      </c>
      <c r="AC77" s="14" t="str">
        <f t="shared" si="73"/>
        <v/>
      </c>
      <c r="AD77" s="14" t="str">
        <f t="shared" si="74"/>
        <v/>
      </c>
      <c r="AE77" s="14" t="str">
        <f t="shared" si="75"/>
        <v/>
      </c>
      <c r="AF77" s="14" t="str">
        <f t="shared" si="76"/>
        <v/>
      </c>
      <c r="AG77" s="14" t="str">
        <f t="shared" si="77"/>
        <v/>
      </c>
      <c r="AH77" s="14" t="str">
        <f t="shared" si="78"/>
        <v/>
      </c>
      <c r="AI77" s="285" t="str">
        <f t="shared" si="79"/>
        <v/>
      </c>
      <c r="AJ77" s="42" t="str">
        <f t="shared" si="80"/>
        <v/>
      </c>
      <c r="AK77" s="18" t="str">
        <f t="shared" si="81"/>
        <v/>
      </c>
      <c r="AL77" s="39" t="str">
        <f t="shared" ref="AL77:AL111" si="86">IF(OR(AJ77="", AK77=""), "", IFERROR(VALUE(TRIM(SUBSTITUTE(AJ77,CHAR(160),""))),0) + IFERROR(VALUE(TRIM(SUBSTITUTE(AK77,CHAR(160),""))),0))</f>
        <v/>
      </c>
      <c r="AM77" s="43" t="str">
        <f t="shared" si="60"/>
        <v/>
      </c>
      <c r="AN77" s="18" t="str">
        <f t="shared" si="61"/>
        <v/>
      </c>
      <c r="AO77" s="39" t="str">
        <f t="shared" ref="AO77:AO111" si="87">IF(OR(AM77="",AN77=""),"",IFERROR(VALUE(TRIM(SUBSTITUTE(AM77,CHAR(160),""))),0)+IFERROR(VALUE(TRIM(SUBSTITUTE(AN77,CHAR(160),""))),0))</f>
        <v/>
      </c>
      <c r="AP77" s="44" t="str">
        <f t="shared" si="62"/>
        <v/>
      </c>
      <c r="AQ77" s="18" t="str">
        <f t="shared" si="63"/>
        <v/>
      </c>
      <c r="AR77" s="45" t="str">
        <f t="shared" ref="AR77:AR111" si="88">IF(OR(AP77="",AQ77=""),"",IFERROR(VALUE(TRIM(SUBSTITUTE(AP77,CHAR(160),""))),0)+IFERROR(VALUE(TRIM(SUBSTITUTE(AQ77,CHAR(160),""))),0))</f>
        <v/>
      </c>
      <c r="AS77" s="41" t="str">
        <f t="shared" si="64"/>
        <v/>
      </c>
      <c r="AT77" s="62"/>
      <c r="AU77" s="46" t="str">
        <f t="shared" si="65"/>
        <v/>
      </c>
      <c r="AV77" s="46" t="str">
        <f t="shared" si="66"/>
        <v/>
      </c>
      <c r="AW77" s="46" t="str">
        <f t="shared" ref="AW77:AW111" si="89">IF(AU77="","",AU77+AV77)</f>
        <v/>
      </c>
      <c r="AX77" s="73"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73" t="str" cm="1">
        <f t="array" ref="AY77">IF($AA77="","",IF(IFERROR(_xlfn.IFS(TRIM(SUBSTITUTE($AS77,CHAR(160),""))="Devis 1",IFERROR(VALUE(TRIM(SUBSTITUTE(AK77,CHAR(160),""))),0),TRIM(SUBSTITUTE($AS77,CHAR(160),""))="Devis 2",IFERROR(VALUE(TRIM(SUBSTITUTE(AN77,CHAR(160),""))),0),TRIM(SUBSTITUTE($AS77,CHAR(160),""))="Devis 3",IFERROR(VALUE(TRIM(SUBSTITUTE(AQ77,CHAR(160),""))),0)),0)*IFERROR(VALUE(TRIM(SUBSTITUTE($AA77,CHAR(160),""))),0)=0,IF(AX77&lt;&gt;"",0,""),IFERROR(_xlfn.IFS(TRIM(SUBSTITUTE($AS77,CHAR(160),""))="Devis 1",IFERROR(VALUE(TRIM(SUBSTITUTE(AK77,CHAR(160),""))),0),TRIM(SUBSTITUTE($AS77,CHAR(160),""))="Devis 2",IFERROR(VALUE(TRIM(SUBSTITUTE(AN77,CHAR(160),""))),0),TRIM(SUBSTITUTE($AS77,CHAR(160),""))="Devis 3",IFERROR(VALUE(TRIM(SUBSTITUTE(AQ77,CHAR(160),""))),0)),0)*IFERROR(VALUE(TRIM(SUBSTITUTE($AA77,CHAR(160),""))),0)))</f>
        <v/>
      </c>
      <c r="AZ77" s="73"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63"/>
      <c r="BB77" s="13"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3" t="str" cm="1">
        <f t="array" ref="BC77">IF(
   OR(AZ77="",X77="",AX77="",V77="",AY77="",W77=""),
   "",
   _xlfn.IFS(
      (IFERROR(VALUE(TRIM(SUBSTITUTE(AZ77,CHAR(160),""))),0))=0,
         "Attention montant présenté entièrement écarté",
      (IFERROR(VALUE(TRIM(SUBSTITUTE(AZ77,CHAR(160),""))),0))&gt;
         (IFERROR(VALUE(TRIM(SUBSTITUTE(X77,CHAR(160),""))),0)),
         "KO : Le montant retenu TTC est supérieur au montant présenté TTC. Merci de revoir la ligne de dépense ou plafonner son montant.",
      (IFERROR(VALUE(TRIM(SUBSTITUTE(AX77,CHAR(160),""))),0))&gt;
         (IFERROR(VALUE(TRIM(SUBSTITUTE(V77,CHAR(160),""))),0)),
         "Attention : Le montant retenu HT est supérieur au montant HT présenté. Merci de revoir la ligne de dépense, plafonner son montant, ou justifier la reventilation HT / TVA.",
      (IFERROR(VALUE(TRIM(SUBSTITUTE(AY77,CHAR(160),""))),0))&gt;
         (IFERROR(VALUE(TRIM(SUBSTITUTE(W77,CHAR(160),""))),0)),
         "Attention : Le montant TVA retenu est supérieur au montant TVA présenté. Merci de revoir la ligne de dépense, plafonner son montant, ou justifier la reventilation HT / TVA.",
      (IFERROR(VALUE(TRIM(SUBSTITUTE(X77,CHAR(160),""))),0))=0,
         "",
      (IFERROR(VALUE(TRIM(SUBSTITUTE(AZ77,CHAR(160),""))),0))=
         (IFERROR(VALUE(TRIM(SUBSTITUTE(X77,CHAR(160),""))),0)),
         "OK",
      (IFERROR(VALUE(TRIM(SUBSTITUTE(AZ77,CHAR(160),""))),0))&lt;
         (IFERROR(VALUE(TRIM(SUBSTITUTE(X77,CHAR(160),""))),0)),
         "Attention : montant présenté partiellement écarté.",
      TRUE,
         ""
   )
)</f>
        <v/>
      </c>
      <c r="BD77" s="46" t="str">
        <f t="shared" si="67"/>
        <v/>
      </c>
      <c r="BE77" s="46" t="str">
        <f t="shared" si="68"/>
        <v/>
      </c>
      <c r="BF77" s="19" t="str">
        <f t="shared" si="69"/>
        <v/>
      </c>
    </row>
    <row r="78" spans="1:58" ht="15" customHeight="1">
      <c r="A78" s="334">
        <v>67</v>
      </c>
      <c r="B78" s="351"/>
      <c r="C78" s="6"/>
      <c r="D78" s="5"/>
      <c r="E78" s="5"/>
      <c r="F78" s="149"/>
      <c r="G78" s="21"/>
      <c r="H78" s="20"/>
      <c r="I78" s="550"/>
      <c r="J78" s="5"/>
      <c r="K78" s="11"/>
      <c r="L78" s="8"/>
      <c r="M78" s="7"/>
      <c r="N78" s="39" t="str">
        <f t="shared" si="82"/>
        <v/>
      </c>
      <c r="O78" s="9"/>
      <c r="P78" s="7"/>
      <c r="Q78" s="39" t="str">
        <f t="shared" si="83"/>
        <v/>
      </c>
      <c r="R78" s="10"/>
      <c r="S78" s="7"/>
      <c r="T78" s="40" t="str">
        <f t="shared" si="84"/>
        <v/>
      </c>
      <c r="U78" s="15"/>
      <c r="V78" s="74"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72"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75" t="str">
        <f t="shared" si="85"/>
        <v/>
      </c>
      <c r="Y78" s="71"/>
      <c r="Z78" s="16" t="str">
        <f t="shared" si="70"/>
        <v/>
      </c>
      <c r="AA78" s="553" t="str">
        <f t="shared" si="71"/>
        <v/>
      </c>
      <c r="AB78" s="14" t="str">
        <f t="shared" si="72"/>
        <v/>
      </c>
      <c r="AC78" s="14" t="str">
        <f t="shared" si="73"/>
        <v/>
      </c>
      <c r="AD78" s="14" t="str">
        <f t="shared" si="74"/>
        <v/>
      </c>
      <c r="AE78" s="14" t="str">
        <f t="shared" si="75"/>
        <v/>
      </c>
      <c r="AF78" s="14" t="str">
        <f t="shared" si="76"/>
        <v/>
      </c>
      <c r="AG78" s="14" t="str">
        <f t="shared" si="77"/>
        <v/>
      </c>
      <c r="AH78" s="14" t="str">
        <f t="shared" si="78"/>
        <v/>
      </c>
      <c r="AI78" s="285" t="str">
        <f t="shared" si="79"/>
        <v/>
      </c>
      <c r="AJ78" s="42" t="str">
        <f t="shared" si="80"/>
        <v/>
      </c>
      <c r="AK78" s="18" t="str">
        <f t="shared" si="81"/>
        <v/>
      </c>
      <c r="AL78" s="39" t="str">
        <f t="shared" si="86"/>
        <v/>
      </c>
      <c r="AM78" s="43" t="str">
        <f t="shared" si="60"/>
        <v/>
      </c>
      <c r="AN78" s="18" t="str">
        <f t="shared" si="61"/>
        <v/>
      </c>
      <c r="AO78" s="39" t="str">
        <f t="shared" si="87"/>
        <v/>
      </c>
      <c r="AP78" s="44" t="str">
        <f t="shared" si="62"/>
        <v/>
      </c>
      <c r="AQ78" s="18" t="str">
        <f t="shared" si="63"/>
        <v/>
      </c>
      <c r="AR78" s="45" t="str">
        <f t="shared" si="88"/>
        <v/>
      </c>
      <c r="AS78" s="41" t="str">
        <f t="shared" si="64"/>
        <v/>
      </c>
      <c r="AT78" s="62"/>
      <c r="AU78" s="46" t="str">
        <f t="shared" si="65"/>
        <v/>
      </c>
      <c r="AV78" s="46" t="str">
        <f t="shared" si="66"/>
        <v/>
      </c>
      <c r="AW78" s="46" t="str">
        <f t="shared" si="89"/>
        <v/>
      </c>
      <c r="AX78" s="73"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73" t="str" cm="1">
        <f t="array" ref="AY78">IF($AA78="","",IF(IFERROR(_xlfn.IFS(TRIM(SUBSTITUTE($AS78,CHAR(160),""))="Devis 1",IFERROR(VALUE(TRIM(SUBSTITUTE(AK78,CHAR(160),""))),0),TRIM(SUBSTITUTE($AS78,CHAR(160),""))="Devis 2",IFERROR(VALUE(TRIM(SUBSTITUTE(AN78,CHAR(160),""))),0),TRIM(SUBSTITUTE($AS78,CHAR(160),""))="Devis 3",IFERROR(VALUE(TRIM(SUBSTITUTE(AQ78,CHAR(160),""))),0)),0)*IFERROR(VALUE(TRIM(SUBSTITUTE($AA78,CHAR(160),""))),0)=0,IF(AX78&lt;&gt;"",0,""),IFERROR(_xlfn.IFS(TRIM(SUBSTITUTE($AS78,CHAR(160),""))="Devis 1",IFERROR(VALUE(TRIM(SUBSTITUTE(AK78,CHAR(160),""))),0),TRIM(SUBSTITUTE($AS78,CHAR(160),""))="Devis 2",IFERROR(VALUE(TRIM(SUBSTITUTE(AN78,CHAR(160),""))),0),TRIM(SUBSTITUTE($AS78,CHAR(160),""))="Devis 3",IFERROR(VALUE(TRIM(SUBSTITUTE(AQ78,CHAR(160),""))),0)),0)*IFERROR(VALUE(TRIM(SUBSTITUTE($AA78,CHAR(160),""))),0)))</f>
        <v/>
      </c>
      <c r="AZ78" s="73"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63"/>
      <c r="BB78" s="13"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3" t="str" cm="1">
        <f t="array" ref="BC78">IF(
   OR(AZ78="",X78="",AX78="",V78="",AY78="",W78=""),
   "",
   _xlfn.IFS(
      (IFERROR(VALUE(TRIM(SUBSTITUTE(AZ78,CHAR(160),""))),0))=0,
         "Attention montant présenté entièrement écarté",
      (IFERROR(VALUE(TRIM(SUBSTITUTE(AZ78,CHAR(160),""))),0))&gt;
         (IFERROR(VALUE(TRIM(SUBSTITUTE(X78,CHAR(160),""))),0)),
         "KO : Le montant retenu TTC est supérieur au montant présenté TTC. Merci de revoir la ligne de dépense ou plafonner son montant.",
      (IFERROR(VALUE(TRIM(SUBSTITUTE(AX78,CHAR(160),""))),0))&gt;
         (IFERROR(VALUE(TRIM(SUBSTITUTE(V78,CHAR(160),""))),0)),
         "Attention : Le montant retenu HT est supérieur au montant HT présenté. Merci de revoir la ligne de dépense, plafonner son montant, ou justifier la reventilation HT / TVA.",
      (IFERROR(VALUE(TRIM(SUBSTITUTE(AY78,CHAR(160),""))),0))&gt;
         (IFERROR(VALUE(TRIM(SUBSTITUTE(W78,CHAR(160),""))),0)),
         "Attention : Le montant TVA retenu est supérieur au montant TVA présenté. Merci de revoir la ligne de dépense, plafonner son montant, ou justifier la reventilation HT / TVA.",
      (IFERROR(VALUE(TRIM(SUBSTITUTE(X78,CHAR(160),""))),0))=0,
         "",
      (IFERROR(VALUE(TRIM(SUBSTITUTE(AZ78,CHAR(160),""))),0))=
         (IFERROR(VALUE(TRIM(SUBSTITUTE(X78,CHAR(160),""))),0)),
         "OK",
      (IFERROR(VALUE(TRIM(SUBSTITUTE(AZ78,CHAR(160),""))),0))&lt;
         (IFERROR(VALUE(TRIM(SUBSTITUTE(X78,CHAR(160),""))),0)),
         "Attention : montant présenté partiellement écarté.",
      TRUE,
         ""
   )
)</f>
        <v/>
      </c>
      <c r="BD78" s="46" t="str">
        <f t="shared" si="67"/>
        <v/>
      </c>
      <c r="BE78" s="46" t="str">
        <f t="shared" si="68"/>
        <v/>
      </c>
      <c r="BF78" s="19" t="str">
        <f t="shared" si="69"/>
        <v/>
      </c>
    </row>
    <row r="79" spans="1:58" ht="15" customHeight="1">
      <c r="A79" s="334">
        <v>68</v>
      </c>
      <c r="B79" s="351"/>
      <c r="C79" s="6"/>
      <c r="D79" s="5"/>
      <c r="E79" s="5"/>
      <c r="F79" s="149"/>
      <c r="G79" s="21"/>
      <c r="H79" s="20"/>
      <c r="I79" s="550"/>
      <c r="J79" s="5"/>
      <c r="K79" s="11"/>
      <c r="L79" s="8"/>
      <c r="M79" s="7"/>
      <c r="N79" s="39" t="str">
        <f t="shared" si="82"/>
        <v/>
      </c>
      <c r="O79" s="9"/>
      <c r="P79" s="7"/>
      <c r="Q79" s="39" t="str">
        <f t="shared" si="83"/>
        <v/>
      </c>
      <c r="R79" s="10"/>
      <c r="S79" s="7"/>
      <c r="T79" s="40" t="str">
        <f t="shared" si="84"/>
        <v/>
      </c>
      <c r="U79" s="15"/>
      <c r="V79" s="74"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72"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75" t="str">
        <f t="shared" si="85"/>
        <v/>
      </c>
      <c r="Y79" s="71"/>
      <c r="Z79" s="16" t="str">
        <f t="shared" si="70"/>
        <v/>
      </c>
      <c r="AA79" s="553" t="str">
        <f t="shared" si="71"/>
        <v/>
      </c>
      <c r="AB79" s="14" t="str">
        <f t="shared" si="72"/>
        <v/>
      </c>
      <c r="AC79" s="14" t="str">
        <f t="shared" si="73"/>
        <v/>
      </c>
      <c r="AD79" s="14" t="str">
        <f t="shared" si="74"/>
        <v/>
      </c>
      <c r="AE79" s="14" t="str">
        <f t="shared" si="75"/>
        <v/>
      </c>
      <c r="AF79" s="14" t="str">
        <f t="shared" si="76"/>
        <v/>
      </c>
      <c r="AG79" s="14" t="str">
        <f t="shared" si="77"/>
        <v/>
      </c>
      <c r="AH79" s="14" t="str">
        <f t="shared" si="78"/>
        <v/>
      </c>
      <c r="AI79" s="285" t="str">
        <f t="shared" si="79"/>
        <v/>
      </c>
      <c r="AJ79" s="42" t="str">
        <f t="shared" si="80"/>
        <v/>
      </c>
      <c r="AK79" s="18" t="str">
        <f t="shared" si="81"/>
        <v/>
      </c>
      <c r="AL79" s="39" t="str">
        <f t="shared" si="86"/>
        <v/>
      </c>
      <c r="AM79" s="43" t="str">
        <f t="shared" si="60"/>
        <v/>
      </c>
      <c r="AN79" s="18" t="str">
        <f t="shared" si="61"/>
        <v/>
      </c>
      <c r="AO79" s="39" t="str">
        <f t="shared" si="87"/>
        <v/>
      </c>
      <c r="AP79" s="44" t="str">
        <f t="shared" si="62"/>
        <v/>
      </c>
      <c r="AQ79" s="18" t="str">
        <f t="shared" si="63"/>
        <v/>
      </c>
      <c r="AR79" s="45" t="str">
        <f t="shared" si="88"/>
        <v/>
      </c>
      <c r="AS79" s="41" t="str">
        <f t="shared" si="64"/>
        <v/>
      </c>
      <c r="AT79" s="62"/>
      <c r="AU79" s="46" t="str">
        <f t="shared" si="65"/>
        <v/>
      </c>
      <c r="AV79" s="46" t="str">
        <f t="shared" si="66"/>
        <v/>
      </c>
      <c r="AW79" s="46" t="str">
        <f t="shared" si="89"/>
        <v/>
      </c>
      <c r="AX79" s="73"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73" t="str" cm="1">
        <f t="array" ref="AY79">IF($AA79="","",IF(IFERROR(_xlfn.IFS(TRIM(SUBSTITUTE($AS79,CHAR(160),""))="Devis 1",IFERROR(VALUE(TRIM(SUBSTITUTE(AK79,CHAR(160),""))),0),TRIM(SUBSTITUTE($AS79,CHAR(160),""))="Devis 2",IFERROR(VALUE(TRIM(SUBSTITUTE(AN79,CHAR(160),""))),0),TRIM(SUBSTITUTE($AS79,CHAR(160),""))="Devis 3",IFERROR(VALUE(TRIM(SUBSTITUTE(AQ79,CHAR(160),""))),0)),0)*IFERROR(VALUE(TRIM(SUBSTITUTE($AA79,CHAR(160),""))),0)=0,IF(AX79&lt;&gt;"",0,""),IFERROR(_xlfn.IFS(TRIM(SUBSTITUTE($AS79,CHAR(160),""))="Devis 1",IFERROR(VALUE(TRIM(SUBSTITUTE(AK79,CHAR(160),""))),0),TRIM(SUBSTITUTE($AS79,CHAR(160),""))="Devis 2",IFERROR(VALUE(TRIM(SUBSTITUTE(AN79,CHAR(160),""))),0),TRIM(SUBSTITUTE($AS79,CHAR(160),""))="Devis 3",IFERROR(VALUE(TRIM(SUBSTITUTE(AQ79,CHAR(160),""))),0)),0)*IFERROR(VALUE(TRIM(SUBSTITUTE($AA79,CHAR(160),""))),0)))</f>
        <v/>
      </c>
      <c r="AZ79" s="73"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63"/>
      <c r="BB79" s="13"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3" t="str" cm="1">
        <f t="array" ref="BC79">IF(
   OR(AZ79="",X79="",AX79="",V79="",AY79="",W79=""),
   "",
   _xlfn.IFS(
      (IFERROR(VALUE(TRIM(SUBSTITUTE(AZ79,CHAR(160),""))),0))=0,
         "Attention montant présenté entièrement écarté",
      (IFERROR(VALUE(TRIM(SUBSTITUTE(AZ79,CHAR(160),""))),0))&gt;
         (IFERROR(VALUE(TRIM(SUBSTITUTE(X79,CHAR(160),""))),0)),
         "KO : Le montant retenu TTC est supérieur au montant présenté TTC. Merci de revoir la ligne de dépense ou plafonner son montant.",
      (IFERROR(VALUE(TRIM(SUBSTITUTE(AX79,CHAR(160),""))),0))&gt;
         (IFERROR(VALUE(TRIM(SUBSTITUTE(V79,CHAR(160),""))),0)),
         "Attention : Le montant retenu HT est supérieur au montant HT présenté. Merci de revoir la ligne de dépense, plafonner son montant, ou justifier la reventilation HT / TVA.",
      (IFERROR(VALUE(TRIM(SUBSTITUTE(AY79,CHAR(160),""))),0))&gt;
         (IFERROR(VALUE(TRIM(SUBSTITUTE(W79,CHAR(160),""))),0)),
         "Attention : Le montant TVA retenu est supérieur au montant TVA présenté. Merci de revoir la ligne de dépense, plafonner son montant, ou justifier la reventilation HT / TVA.",
      (IFERROR(VALUE(TRIM(SUBSTITUTE(X79,CHAR(160),""))),0))=0,
         "",
      (IFERROR(VALUE(TRIM(SUBSTITUTE(AZ79,CHAR(160),""))),0))=
         (IFERROR(VALUE(TRIM(SUBSTITUTE(X79,CHAR(160),""))),0)),
         "OK",
      (IFERROR(VALUE(TRIM(SUBSTITUTE(AZ79,CHAR(160),""))),0))&lt;
         (IFERROR(VALUE(TRIM(SUBSTITUTE(X79,CHAR(160),""))),0)),
         "Attention : montant présenté partiellement écarté.",
      TRUE,
         ""
   )
)</f>
        <v/>
      </c>
      <c r="BD79" s="46" t="str">
        <f t="shared" si="67"/>
        <v/>
      </c>
      <c r="BE79" s="46" t="str">
        <f t="shared" si="68"/>
        <v/>
      </c>
      <c r="BF79" s="19" t="str">
        <f t="shared" si="69"/>
        <v/>
      </c>
    </row>
    <row r="80" spans="1:58" ht="15" customHeight="1">
      <c r="A80" s="334">
        <v>69</v>
      </c>
      <c r="B80" s="351"/>
      <c r="C80" s="6"/>
      <c r="D80" s="5"/>
      <c r="E80" s="5"/>
      <c r="F80" s="149"/>
      <c r="G80" s="21"/>
      <c r="H80" s="20"/>
      <c r="I80" s="550"/>
      <c r="J80" s="5"/>
      <c r="K80" s="11"/>
      <c r="L80" s="8"/>
      <c r="M80" s="7"/>
      <c r="N80" s="39" t="str">
        <f t="shared" si="82"/>
        <v/>
      </c>
      <c r="O80" s="9"/>
      <c r="P80" s="7"/>
      <c r="Q80" s="39" t="str">
        <f t="shared" si="83"/>
        <v/>
      </c>
      <c r="R80" s="10"/>
      <c r="S80" s="7"/>
      <c r="T80" s="40" t="str">
        <f t="shared" si="84"/>
        <v/>
      </c>
      <c r="U80" s="15"/>
      <c r="V80" s="74"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72"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75" t="str">
        <f t="shared" si="85"/>
        <v/>
      </c>
      <c r="Y80" s="71"/>
      <c r="Z80" s="16" t="str">
        <f t="shared" si="70"/>
        <v/>
      </c>
      <c r="AA80" s="553" t="str">
        <f t="shared" si="71"/>
        <v/>
      </c>
      <c r="AB80" s="14" t="str">
        <f t="shared" si="72"/>
        <v/>
      </c>
      <c r="AC80" s="14" t="str">
        <f t="shared" si="73"/>
        <v/>
      </c>
      <c r="AD80" s="14" t="str">
        <f t="shared" si="74"/>
        <v/>
      </c>
      <c r="AE80" s="14" t="str">
        <f t="shared" si="75"/>
        <v/>
      </c>
      <c r="AF80" s="14" t="str">
        <f t="shared" si="76"/>
        <v/>
      </c>
      <c r="AG80" s="14" t="str">
        <f t="shared" si="77"/>
        <v/>
      </c>
      <c r="AH80" s="14" t="str">
        <f t="shared" si="78"/>
        <v/>
      </c>
      <c r="AI80" s="285" t="str">
        <f t="shared" si="79"/>
        <v/>
      </c>
      <c r="AJ80" s="42" t="str">
        <f t="shared" si="80"/>
        <v/>
      </c>
      <c r="AK80" s="18" t="str">
        <f t="shared" si="81"/>
        <v/>
      </c>
      <c r="AL80" s="39" t="str">
        <f t="shared" si="86"/>
        <v/>
      </c>
      <c r="AM80" s="43" t="str">
        <f t="shared" si="60"/>
        <v/>
      </c>
      <c r="AN80" s="18" t="str">
        <f t="shared" si="61"/>
        <v/>
      </c>
      <c r="AO80" s="39" t="str">
        <f t="shared" si="87"/>
        <v/>
      </c>
      <c r="AP80" s="44" t="str">
        <f t="shared" si="62"/>
        <v/>
      </c>
      <c r="AQ80" s="18" t="str">
        <f t="shared" si="63"/>
        <v/>
      </c>
      <c r="AR80" s="45" t="str">
        <f t="shared" si="88"/>
        <v/>
      </c>
      <c r="AS80" s="41" t="str">
        <f t="shared" si="64"/>
        <v/>
      </c>
      <c r="AT80" s="62"/>
      <c r="AU80" s="46" t="str">
        <f t="shared" si="65"/>
        <v/>
      </c>
      <c r="AV80" s="46" t="str">
        <f t="shared" si="66"/>
        <v/>
      </c>
      <c r="AW80" s="46" t="str">
        <f t="shared" si="89"/>
        <v/>
      </c>
      <c r="AX80" s="73"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73" t="str" cm="1">
        <f t="array" ref="AY80">IF($AA80="","",IF(IFERROR(_xlfn.IFS(TRIM(SUBSTITUTE($AS80,CHAR(160),""))="Devis 1",IFERROR(VALUE(TRIM(SUBSTITUTE(AK80,CHAR(160),""))),0),TRIM(SUBSTITUTE($AS80,CHAR(160),""))="Devis 2",IFERROR(VALUE(TRIM(SUBSTITUTE(AN80,CHAR(160),""))),0),TRIM(SUBSTITUTE($AS80,CHAR(160),""))="Devis 3",IFERROR(VALUE(TRIM(SUBSTITUTE(AQ80,CHAR(160),""))),0)),0)*IFERROR(VALUE(TRIM(SUBSTITUTE($AA80,CHAR(160),""))),0)=0,IF(AX80&lt;&gt;"",0,""),IFERROR(_xlfn.IFS(TRIM(SUBSTITUTE($AS80,CHAR(160),""))="Devis 1",IFERROR(VALUE(TRIM(SUBSTITUTE(AK80,CHAR(160),""))),0),TRIM(SUBSTITUTE($AS80,CHAR(160),""))="Devis 2",IFERROR(VALUE(TRIM(SUBSTITUTE(AN80,CHAR(160),""))),0),TRIM(SUBSTITUTE($AS80,CHAR(160),""))="Devis 3",IFERROR(VALUE(TRIM(SUBSTITUTE(AQ80,CHAR(160),""))),0)),0)*IFERROR(VALUE(TRIM(SUBSTITUTE($AA80,CHAR(160),""))),0)))</f>
        <v/>
      </c>
      <c r="AZ80" s="73"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63"/>
      <c r="BB80" s="13"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3" t="str" cm="1">
        <f t="array" ref="BC80">IF(
   OR(AZ80="",X80="",AX80="",V80="",AY80="",W80=""),
   "",
   _xlfn.IFS(
      (IFERROR(VALUE(TRIM(SUBSTITUTE(AZ80,CHAR(160),""))),0))=0,
         "Attention montant présenté entièrement écarté",
      (IFERROR(VALUE(TRIM(SUBSTITUTE(AZ80,CHAR(160),""))),0))&gt;
         (IFERROR(VALUE(TRIM(SUBSTITUTE(X80,CHAR(160),""))),0)),
         "KO : Le montant retenu TTC est supérieur au montant présenté TTC. Merci de revoir la ligne de dépense ou plafonner son montant.",
      (IFERROR(VALUE(TRIM(SUBSTITUTE(AX80,CHAR(160),""))),0))&gt;
         (IFERROR(VALUE(TRIM(SUBSTITUTE(V80,CHAR(160),""))),0)),
         "Attention : Le montant retenu HT est supérieur au montant HT présenté. Merci de revoir la ligne de dépense, plafonner son montant, ou justifier la reventilation HT / TVA.",
      (IFERROR(VALUE(TRIM(SUBSTITUTE(AY80,CHAR(160),""))),0))&gt;
         (IFERROR(VALUE(TRIM(SUBSTITUTE(W80,CHAR(160),""))),0)),
         "Attention : Le montant TVA retenu est supérieur au montant TVA présenté. Merci de revoir la ligne de dépense, plafonner son montant, ou justifier la reventilation HT / TVA.",
      (IFERROR(VALUE(TRIM(SUBSTITUTE(X80,CHAR(160),""))),0))=0,
         "",
      (IFERROR(VALUE(TRIM(SUBSTITUTE(AZ80,CHAR(160),""))),0))=
         (IFERROR(VALUE(TRIM(SUBSTITUTE(X80,CHAR(160),""))),0)),
         "OK",
      (IFERROR(VALUE(TRIM(SUBSTITUTE(AZ80,CHAR(160),""))),0))&lt;
         (IFERROR(VALUE(TRIM(SUBSTITUTE(X80,CHAR(160),""))),0)),
         "Attention : montant présenté partiellement écarté.",
      TRUE,
         ""
   )
)</f>
        <v/>
      </c>
      <c r="BD80" s="46" t="str">
        <f t="shared" si="67"/>
        <v/>
      </c>
      <c r="BE80" s="46" t="str">
        <f t="shared" si="68"/>
        <v/>
      </c>
      <c r="BF80" s="19" t="str">
        <f t="shared" si="69"/>
        <v/>
      </c>
    </row>
    <row r="81" spans="1:58" ht="15" customHeight="1">
      <c r="A81" s="334">
        <v>70</v>
      </c>
      <c r="B81" s="351"/>
      <c r="C81" s="6"/>
      <c r="D81" s="5"/>
      <c r="E81" s="5"/>
      <c r="F81" s="149"/>
      <c r="G81" s="21"/>
      <c r="H81" s="20"/>
      <c r="I81" s="550"/>
      <c r="J81" s="5"/>
      <c r="K81" s="11"/>
      <c r="L81" s="8"/>
      <c r="M81" s="7"/>
      <c r="N81" s="39" t="str">
        <f t="shared" si="82"/>
        <v/>
      </c>
      <c r="O81" s="9"/>
      <c r="P81" s="7"/>
      <c r="Q81" s="39" t="str">
        <f t="shared" si="83"/>
        <v/>
      </c>
      <c r="R81" s="10"/>
      <c r="S81" s="7"/>
      <c r="T81" s="40" t="str">
        <f t="shared" si="84"/>
        <v/>
      </c>
      <c r="U81" s="15"/>
      <c r="V81" s="74"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72"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75" t="str">
        <f t="shared" si="85"/>
        <v/>
      </c>
      <c r="Y81" s="71"/>
      <c r="Z81" s="16" t="str">
        <f t="shared" si="70"/>
        <v/>
      </c>
      <c r="AA81" s="553" t="str">
        <f t="shared" si="71"/>
        <v/>
      </c>
      <c r="AB81" s="14" t="str">
        <f t="shared" si="72"/>
        <v/>
      </c>
      <c r="AC81" s="14" t="str">
        <f t="shared" si="73"/>
        <v/>
      </c>
      <c r="AD81" s="14" t="str">
        <f t="shared" si="74"/>
        <v/>
      </c>
      <c r="AE81" s="14" t="str">
        <f t="shared" si="75"/>
        <v/>
      </c>
      <c r="AF81" s="14" t="str">
        <f t="shared" si="76"/>
        <v/>
      </c>
      <c r="AG81" s="14" t="str">
        <f t="shared" si="77"/>
        <v/>
      </c>
      <c r="AH81" s="14" t="str">
        <f t="shared" si="78"/>
        <v/>
      </c>
      <c r="AI81" s="285" t="str">
        <f t="shared" si="79"/>
        <v/>
      </c>
      <c r="AJ81" s="42" t="str">
        <f t="shared" si="80"/>
        <v/>
      </c>
      <c r="AK81" s="18" t="str">
        <f t="shared" si="81"/>
        <v/>
      </c>
      <c r="AL81" s="39" t="str">
        <f t="shared" si="86"/>
        <v/>
      </c>
      <c r="AM81" s="43" t="str">
        <f t="shared" si="60"/>
        <v/>
      </c>
      <c r="AN81" s="18" t="str">
        <f t="shared" si="61"/>
        <v/>
      </c>
      <c r="AO81" s="39" t="str">
        <f t="shared" si="87"/>
        <v/>
      </c>
      <c r="AP81" s="44" t="str">
        <f t="shared" si="62"/>
        <v/>
      </c>
      <c r="AQ81" s="18" t="str">
        <f t="shared" si="63"/>
        <v/>
      </c>
      <c r="AR81" s="45" t="str">
        <f t="shared" si="88"/>
        <v/>
      </c>
      <c r="AS81" s="41" t="str">
        <f t="shared" si="64"/>
        <v/>
      </c>
      <c r="AT81" s="62"/>
      <c r="AU81" s="46" t="str">
        <f t="shared" si="65"/>
        <v/>
      </c>
      <c r="AV81" s="46" t="str">
        <f t="shared" si="66"/>
        <v/>
      </c>
      <c r="AW81" s="46" t="str">
        <f t="shared" si="89"/>
        <v/>
      </c>
      <c r="AX81" s="73"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73" t="str" cm="1">
        <f t="array" ref="AY81">IF($AA81="","",IF(IFERROR(_xlfn.IFS(TRIM(SUBSTITUTE($AS81,CHAR(160),""))="Devis 1",IFERROR(VALUE(TRIM(SUBSTITUTE(AK81,CHAR(160),""))),0),TRIM(SUBSTITUTE($AS81,CHAR(160),""))="Devis 2",IFERROR(VALUE(TRIM(SUBSTITUTE(AN81,CHAR(160),""))),0),TRIM(SUBSTITUTE($AS81,CHAR(160),""))="Devis 3",IFERROR(VALUE(TRIM(SUBSTITUTE(AQ81,CHAR(160),""))),0)),0)*IFERROR(VALUE(TRIM(SUBSTITUTE($AA81,CHAR(160),""))),0)=0,IF(AX81&lt;&gt;"",0,""),IFERROR(_xlfn.IFS(TRIM(SUBSTITUTE($AS81,CHAR(160),""))="Devis 1",IFERROR(VALUE(TRIM(SUBSTITUTE(AK81,CHAR(160),""))),0),TRIM(SUBSTITUTE($AS81,CHAR(160),""))="Devis 2",IFERROR(VALUE(TRIM(SUBSTITUTE(AN81,CHAR(160),""))),0),TRIM(SUBSTITUTE($AS81,CHAR(160),""))="Devis 3",IFERROR(VALUE(TRIM(SUBSTITUTE(AQ81,CHAR(160),""))),0)),0)*IFERROR(VALUE(TRIM(SUBSTITUTE($AA81,CHAR(160),""))),0)))</f>
        <v/>
      </c>
      <c r="AZ81" s="73"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63"/>
      <c r="BB81" s="13"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3" t="str" cm="1">
        <f t="array" ref="BC81">IF(
   OR(AZ81="",X81="",AX81="",V81="",AY81="",W81=""),
   "",
   _xlfn.IFS(
      (IFERROR(VALUE(TRIM(SUBSTITUTE(AZ81,CHAR(160),""))),0))=0,
         "Attention montant présenté entièrement écarté",
      (IFERROR(VALUE(TRIM(SUBSTITUTE(AZ81,CHAR(160),""))),0))&gt;
         (IFERROR(VALUE(TRIM(SUBSTITUTE(X81,CHAR(160),""))),0)),
         "KO : Le montant retenu TTC est supérieur au montant présenté TTC. Merci de revoir la ligne de dépense ou plafonner son montant.",
      (IFERROR(VALUE(TRIM(SUBSTITUTE(AX81,CHAR(160),""))),0))&gt;
         (IFERROR(VALUE(TRIM(SUBSTITUTE(V81,CHAR(160),""))),0)),
         "Attention : Le montant retenu HT est supérieur au montant HT présenté. Merci de revoir la ligne de dépense, plafonner son montant, ou justifier la reventilation HT / TVA.",
      (IFERROR(VALUE(TRIM(SUBSTITUTE(AY81,CHAR(160),""))),0))&gt;
         (IFERROR(VALUE(TRIM(SUBSTITUTE(W81,CHAR(160),""))),0)),
         "Attention : Le montant TVA retenu est supérieur au montant TVA présenté. Merci de revoir la ligne de dépense, plafonner son montant, ou justifier la reventilation HT / TVA.",
      (IFERROR(VALUE(TRIM(SUBSTITUTE(X81,CHAR(160),""))),0))=0,
         "",
      (IFERROR(VALUE(TRIM(SUBSTITUTE(AZ81,CHAR(160),""))),0))=
         (IFERROR(VALUE(TRIM(SUBSTITUTE(X81,CHAR(160),""))),0)),
         "OK",
      (IFERROR(VALUE(TRIM(SUBSTITUTE(AZ81,CHAR(160),""))),0))&lt;
         (IFERROR(VALUE(TRIM(SUBSTITUTE(X81,CHAR(160),""))),0)),
         "Attention : montant présenté partiellement écarté.",
      TRUE,
         ""
   )
)</f>
        <v/>
      </c>
      <c r="BD81" s="46" t="str">
        <f t="shared" si="67"/>
        <v/>
      </c>
      <c r="BE81" s="46" t="str">
        <f t="shared" si="68"/>
        <v/>
      </c>
      <c r="BF81" s="19" t="str">
        <f t="shared" si="69"/>
        <v/>
      </c>
    </row>
    <row r="82" spans="1:58" ht="15" customHeight="1">
      <c r="A82" s="334">
        <v>71</v>
      </c>
      <c r="B82" s="351"/>
      <c r="C82" s="6"/>
      <c r="D82" s="5"/>
      <c r="E82" s="5"/>
      <c r="F82" s="149"/>
      <c r="G82" s="21"/>
      <c r="H82" s="20"/>
      <c r="I82" s="550"/>
      <c r="J82" s="5"/>
      <c r="K82" s="11"/>
      <c r="L82" s="8"/>
      <c r="M82" s="7"/>
      <c r="N82" s="39" t="str">
        <f t="shared" si="82"/>
        <v/>
      </c>
      <c r="O82" s="9"/>
      <c r="P82" s="7"/>
      <c r="Q82" s="39" t="str">
        <f t="shared" si="83"/>
        <v/>
      </c>
      <c r="R82" s="10"/>
      <c r="S82" s="7"/>
      <c r="T82" s="40" t="str">
        <f t="shared" si="84"/>
        <v/>
      </c>
      <c r="U82" s="15"/>
      <c r="V82" s="74"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72"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75" t="str">
        <f t="shared" si="85"/>
        <v/>
      </c>
      <c r="Y82" s="71"/>
      <c r="Z82" s="16" t="str">
        <f t="shared" si="70"/>
        <v/>
      </c>
      <c r="AA82" s="553" t="str">
        <f t="shared" si="71"/>
        <v/>
      </c>
      <c r="AB82" s="14" t="str">
        <f t="shared" si="72"/>
        <v/>
      </c>
      <c r="AC82" s="14" t="str">
        <f t="shared" si="73"/>
        <v/>
      </c>
      <c r="AD82" s="14" t="str">
        <f t="shared" si="74"/>
        <v/>
      </c>
      <c r="AE82" s="14" t="str">
        <f t="shared" si="75"/>
        <v/>
      </c>
      <c r="AF82" s="14" t="str">
        <f t="shared" si="76"/>
        <v/>
      </c>
      <c r="AG82" s="14" t="str">
        <f t="shared" si="77"/>
        <v/>
      </c>
      <c r="AH82" s="14" t="str">
        <f t="shared" si="78"/>
        <v/>
      </c>
      <c r="AI82" s="285" t="str">
        <f t="shared" si="79"/>
        <v/>
      </c>
      <c r="AJ82" s="42" t="str">
        <f t="shared" si="80"/>
        <v/>
      </c>
      <c r="AK82" s="18" t="str">
        <f t="shared" si="81"/>
        <v/>
      </c>
      <c r="AL82" s="39" t="str">
        <f t="shared" si="86"/>
        <v/>
      </c>
      <c r="AM82" s="43" t="str">
        <f t="shared" si="60"/>
        <v/>
      </c>
      <c r="AN82" s="18" t="str">
        <f t="shared" si="61"/>
        <v/>
      </c>
      <c r="AO82" s="39" t="str">
        <f t="shared" si="87"/>
        <v/>
      </c>
      <c r="AP82" s="44" t="str">
        <f t="shared" si="62"/>
        <v/>
      </c>
      <c r="AQ82" s="18" t="str">
        <f t="shared" si="63"/>
        <v/>
      </c>
      <c r="AR82" s="45" t="str">
        <f t="shared" si="88"/>
        <v/>
      </c>
      <c r="AS82" s="41" t="str">
        <f t="shared" si="64"/>
        <v/>
      </c>
      <c r="AT82" s="62"/>
      <c r="AU82" s="46" t="str">
        <f t="shared" si="65"/>
        <v/>
      </c>
      <c r="AV82" s="46" t="str">
        <f t="shared" si="66"/>
        <v/>
      </c>
      <c r="AW82" s="46" t="str">
        <f t="shared" si="89"/>
        <v/>
      </c>
      <c r="AX82" s="73"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73" t="str" cm="1">
        <f t="array" ref="AY82">IF($AA82="","",IF(IFERROR(_xlfn.IFS(TRIM(SUBSTITUTE($AS82,CHAR(160),""))="Devis 1",IFERROR(VALUE(TRIM(SUBSTITUTE(AK82,CHAR(160),""))),0),TRIM(SUBSTITUTE($AS82,CHAR(160),""))="Devis 2",IFERROR(VALUE(TRIM(SUBSTITUTE(AN82,CHAR(160),""))),0),TRIM(SUBSTITUTE($AS82,CHAR(160),""))="Devis 3",IFERROR(VALUE(TRIM(SUBSTITUTE(AQ82,CHAR(160),""))),0)),0)*IFERROR(VALUE(TRIM(SUBSTITUTE($AA82,CHAR(160),""))),0)=0,IF(AX82&lt;&gt;"",0,""),IFERROR(_xlfn.IFS(TRIM(SUBSTITUTE($AS82,CHAR(160),""))="Devis 1",IFERROR(VALUE(TRIM(SUBSTITUTE(AK82,CHAR(160),""))),0),TRIM(SUBSTITUTE($AS82,CHAR(160),""))="Devis 2",IFERROR(VALUE(TRIM(SUBSTITUTE(AN82,CHAR(160),""))),0),TRIM(SUBSTITUTE($AS82,CHAR(160),""))="Devis 3",IFERROR(VALUE(TRIM(SUBSTITUTE(AQ82,CHAR(160),""))),0)),0)*IFERROR(VALUE(TRIM(SUBSTITUTE($AA82,CHAR(160),""))),0)))</f>
        <v/>
      </c>
      <c r="AZ82" s="73"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63"/>
      <c r="BB82" s="13"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3" t="str" cm="1">
        <f t="array" ref="BC82">IF(
   OR(AZ82="",X82="",AX82="",V82="",AY82="",W82=""),
   "",
   _xlfn.IFS(
      (IFERROR(VALUE(TRIM(SUBSTITUTE(AZ82,CHAR(160),""))),0))=0,
         "Attention montant présenté entièrement écarté",
      (IFERROR(VALUE(TRIM(SUBSTITUTE(AZ82,CHAR(160),""))),0))&gt;
         (IFERROR(VALUE(TRIM(SUBSTITUTE(X82,CHAR(160),""))),0)),
         "KO : Le montant retenu TTC est supérieur au montant présenté TTC. Merci de revoir la ligne de dépense ou plafonner son montant.",
      (IFERROR(VALUE(TRIM(SUBSTITUTE(AX82,CHAR(160),""))),0))&gt;
         (IFERROR(VALUE(TRIM(SUBSTITUTE(V82,CHAR(160),""))),0)),
         "Attention : Le montant retenu HT est supérieur au montant HT présenté. Merci de revoir la ligne de dépense, plafonner son montant, ou justifier la reventilation HT / TVA.",
      (IFERROR(VALUE(TRIM(SUBSTITUTE(AY82,CHAR(160),""))),0))&gt;
         (IFERROR(VALUE(TRIM(SUBSTITUTE(W82,CHAR(160),""))),0)),
         "Attention : Le montant TVA retenu est supérieur au montant TVA présenté. Merci de revoir la ligne de dépense, plafonner son montant, ou justifier la reventilation HT / TVA.",
      (IFERROR(VALUE(TRIM(SUBSTITUTE(X82,CHAR(160),""))),0))=0,
         "",
      (IFERROR(VALUE(TRIM(SUBSTITUTE(AZ82,CHAR(160),""))),0))=
         (IFERROR(VALUE(TRIM(SUBSTITUTE(X82,CHAR(160),""))),0)),
         "OK",
      (IFERROR(VALUE(TRIM(SUBSTITUTE(AZ82,CHAR(160),""))),0))&lt;
         (IFERROR(VALUE(TRIM(SUBSTITUTE(X82,CHAR(160),""))),0)),
         "Attention : montant présenté partiellement écarté.",
      TRUE,
         ""
   )
)</f>
        <v/>
      </c>
      <c r="BD82" s="46" t="str">
        <f t="shared" si="67"/>
        <v/>
      </c>
      <c r="BE82" s="46" t="str">
        <f t="shared" si="68"/>
        <v/>
      </c>
      <c r="BF82" s="19" t="str">
        <f t="shared" si="69"/>
        <v/>
      </c>
    </row>
    <row r="83" spans="1:58" ht="15" customHeight="1">
      <c r="A83" s="334">
        <v>72</v>
      </c>
      <c r="B83" s="351"/>
      <c r="C83" s="6"/>
      <c r="D83" s="5"/>
      <c r="E83" s="5"/>
      <c r="F83" s="149"/>
      <c r="G83" s="21"/>
      <c r="H83" s="20"/>
      <c r="I83" s="550"/>
      <c r="J83" s="5"/>
      <c r="K83" s="11"/>
      <c r="L83" s="8"/>
      <c r="M83" s="7"/>
      <c r="N83" s="39" t="str">
        <f t="shared" si="82"/>
        <v/>
      </c>
      <c r="O83" s="9"/>
      <c r="P83" s="7"/>
      <c r="Q83" s="39" t="str">
        <f t="shared" si="83"/>
        <v/>
      </c>
      <c r="R83" s="10"/>
      <c r="S83" s="7"/>
      <c r="T83" s="40" t="str">
        <f t="shared" si="84"/>
        <v/>
      </c>
      <c r="U83" s="15"/>
      <c r="V83" s="74"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72"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75" t="str">
        <f t="shared" si="85"/>
        <v/>
      </c>
      <c r="Y83" s="71"/>
      <c r="Z83" s="16" t="str">
        <f t="shared" si="70"/>
        <v/>
      </c>
      <c r="AA83" s="553" t="str">
        <f t="shared" si="71"/>
        <v/>
      </c>
      <c r="AB83" s="14" t="str">
        <f t="shared" si="72"/>
        <v/>
      </c>
      <c r="AC83" s="14" t="str">
        <f t="shared" si="73"/>
        <v/>
      </c>
      <c r="AD83" s="14" t="str">
        <f t="shared" si="74"/>
        <v/>
      </c>
      <c r="AE83" s="14" t="str">
        <f t="shared" si="75"/>
        <v/>
      </c>
      <c r="AF83" s="14" t="str">
        <f t="shared" si="76"/>
        <v/>
      </c>
      <c r="AG83" s="14" t="str">
        <f t="shared" si="77"/>
        <v/>
      </c>
      <c r="AH83" s="14" t="str">
        <f t="shared" si="78"/>
        <v/>
      </c>
      <c r="AI83" s="285" t="str">
        <f t="shared" si="79"/>
        <v/>
      </c>
      <c r="AJ83" s="42" t="str">
        <f t="shared" si="80"/>
        <v/>
      </c>
      <c r="AK83" s="18" t="str">
        <f t="shared" si="81"/>
        <v/>
      </c>
      <c r="AL83" s="39" t="str">
        <f t="shared" si="86"/>
        <v/>
      </c>
      <c r="AM83" s="43" t="str">
        <f t="shared" si="60"/>
        <v/>
      </c>
      <c r="AN83" s="18" t="str">
        <f t="shared" si="61"/>
        <v/>
      </c>
      <c r="AO83" s="39" t="str">
        <f t="shared" si="87"/>
        <v/>
      </c>
      <c r="AP83" s="44" t="str">
        <f t="shared" si="62"/>
        <v/>
      </c>
      <c r="AQ83" s="18" t="str">
        <f t="shared" si="63"/>
        <v/>
      </c>
      <c r="AR83" s="45" t="str">
        <f t="shared" si="88"/>
        <v/>
      </c>
      <c r="AS83" s="41" t="str">
        <f t="shared" si="64"/>
        <v/>
      </c>
      <c r="AT83" s="62"/>
      <c r="AU83" s="46" t="str">
        <f t="shared" si="65"/>
        <v/>
      </c>
      <c r="AV83" s="46" t="str">
        <f t="shared" si="66"/>
        <v/>
      </c>
      <c r="AW83" s="46" t="str">
        <f t="shared" si="89"/>
        <v/>
      </c>
      <c r="AX83" s="73"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73" t="str" cm="1">
        <f t="array" ref="AY83">IF($AA83="","",IF(IFERROR(_xlfn.IFS(TRIM(SUBSTITUTE($AS83,CHAR(160),""))="Devis 1",IFERROR(VALUE(TRIM(SUBSTITUTE(AK83,CHAR(160),""))),0),TRIM(SUBSTITUTE($AS83,CHAR(160),""))="Devis 2",IFERROR(VALUE(TRIM(SUBSTITUTE(AN83,CHAR(160),""))),0),TRIM(SUBSTITUTE($AS83,CHAR(160),""))="Devis 3",IFERROR(VALUE(TRIM(SUBSTITUTE(AQ83,CHAR(160),""))),0)),0)*IFERROR(VALUE(TRIM(SUBSTITUTE($AA83,CHAR(160),""))),0)=0,IF(AX83&lt;&gt;"",0,""),IFERROR(_xlfn.IFS(TRIM(SUBSTITUTE($AS83,CHAR(160),""))="Devis 1",IFERROR(VALUE(TRIM(SUBSTITUTE(AK83,CHAR(160),""))),0),TRIM(SUBSTITUTE($AS83,CHAR(160),""))="Devis 2",IFERROR(VALUE(TRIM(SUBSTITUTE(AN83,CHAR(160),""))),0),TRIM(SUBSTITUTE($AS83,CHAR(160),""))="Devis 3",IFERROR(VALUE(TRIM(SUBSTITUTE(AQ83,CHAR(160),""))),0)),0)*IFERROR(VALUE(TRIM(SUBSTITUTE($AA83,CHAR(160),""))),0)))</f>
        <v/>
      </c>
      <c r="AZ83" s="73"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63"/>
      <c r="BB83" s="13"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3" t="str" cm="1">
        <f t="array" ref="BC83">IF(
   OR(AZ83="",X83="",AX83="",V83="",AY83="",W83=""),
   "",
   _xlfn.IFS(
      (IFERROR(VALUE(TRIM(SUBSTITUTE(AZ83,CHAR(160),""))),0))=0,
         "Attention montant présenté entièrement écarté",
      (IFERROR(VALUE(TRIM(SUBSTITUTE(AZ83,CHAR(160),""))),0))&gt;
         (IFERROR(VALUE(TRIM(SUBSTITUTE(X83,CHAR(160),""))),0)),
         "KO : Le montant retenu TTC est supérieur au montant présenté TTC. Merci de revoir la ligne de dépense ou plafonner son montant.",
      (IFERROR(VALUE(TRIM(SUBSTITUTE(AX83,CHAR(160),""))),0))&gt;
         (IFERROR(VALUE(TRIM(SUBSTITUTE(V83,CHAR(160),""))),0)),
         "Attention : Le montant retenu HT est supérieur au montant HT présenté. Merci de revoir la ligne de dépense, plafonner son montant, ou justifier la reventilation HT / TVA.",
      (IFERROR(VALUE(TRIM(SUBSTITUTE(AY83,CHAR(160),""))),0))&gt;
         (IFERROR(VALUE(TRIM(SUBSTITUTE(W83,CHAR(160),""))),0)),
         "Attention : Le montant TVA retenu est supérieur au montant TVA présenté. Merci de revoir la ligne de dépense, plafonner son montant, ou justifier la reventilation HT / TVA.",
      (IFERROR(VALUE(TRIM(SUBSTITUTE(X83,CHAR(160),""))),0))=0,
         "",
      (IFERROR(VALUE(TRIM(SUBSTITUTE(AZ83,CHAR(160),""))),0))=
         (IFERROR(VALUE(TRIM(SUBSTITUTE(X83,CHAR(160),""))),0)),
         "OK",
      (IFERROR(VALUE(TRIM(SUBSTITUTE(AZ83,CHAR(160),""))),0))&lt;
         (IFERROR(VALUE(TRIM(SUBSTITUTE(X83,CHAR(160),""))),0)),
         "Attention : montant présenté partiellement écarté.",
      TRUE,
         ""
   )
)</f>
        <v/>
      </c>
      <c r="BD83" s="46" t="str">
        <f t="shared" si="67"/>
        <v/>
      </c>
      <c r="BE83" s="46" t="str">
        <f t="shared" si="68"/>
        <v/>
      </c>
      <c r="BF83" s="19" t="str">
        <f t="shared" si="69"/>
        <v/>
      </c>
    </row>
    <row r="84" spans="1:58" ht="15" customHeight="1">
      <c r="A84" s="334">
        <v>73</v>
      </c>
      <c r="B84" s="351"/>
      <c r="C84" s="6"/>
      <c r="D84" s="5"/>
      <c r="E84" s="5"/>
      <c r="F84" s="149"/>
      <c r="G84" s="21"/>
      <c r="H84" s="20"/>
      <c r="I84" s="550"/>
      <c r="J84" s="5"/>
      <c r="K84" s="11"/>
      <c r="L84" s="8"/>
      <c r="M84" s="7"/>
      <c r="N84" s="39" t="str">
        <f t="shared" si="82"/>
        <v/>
      </c>
      <c r="O84" s="9"/>
      <c r="P84" s="7"/>
      <c r="Q84" s="39" t="str">
        <f t="shared" si="83"/>
        <v/>
      </c>
      <c r="R84" s="10"/>
      <c r="S84" s="7"/>
      <c r="T84" s="40" t="str">
        <f t="shared" si="84"/>
        <v/>
      </c>
      <c r="U84" s="15"/>
      <c r="V84" s="74"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72"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75" t="str">
        <f t="shared" si="85"/>
        <v/>
      </c>
      <c r="Y84" s="71"/>
      <c r="Z84" s="16" t="str">
        <f t="shared" si="70"/>
        <v/>
      </c>
      <c r="AA84" s="553" t="str">
        <f t="shared" si="71"/>
        <v/>
      </c>
      <c r="AB84" s="14" t="str">
        <f t="shared" si="72"/>
        <v/>
      </c>
      <c r="AC84" s="14" t="str">
        <f t="shared" si="73"/>
        <v/>
      </c>
      <c r="AD84" s="14" t="str">
        <f t="shared" si="74"/>
        <v/>
      </c>
      <c r="AE84" s="14" t="str">
        <f t="shared" si="75"/>
        <v/>
      </c>
      <c r="AF84" s="14" t="str">
        <f t="shared" si="76"/>
        <v/>
      </c>
      <c r="AG84" s="14" t="str">
        <f t="shared" si="77"/>
        <v/>
      </c>
      <c r="AH84" s="14" t="str">
        <f t="shared" si="78"/>
        <v/>
      </c>
      <c r="AI84" s="285" t="str">
        <f t="shared" si="79"/>
        <v/>
      </c>
      <c r="AJ84" s="42" t="str">
        <f t="shared" si="80"/>
        <v/>
      </c>
      <c r="AK84" s="18" t="str">
        <f t="shared" si="81"/>
        <v/>
      </c>
      <c r="AL84" s="39" t="str">
        <f t="shared" si="86"/>
        <v/>
      </c>
      <c r="AM84" s="43" t="str">
        <f t="shared" si="60"/>
        <v/>
      </c>
      <c r="AN84" s="18" t="str">
        <f t="shared" si="61"/>
        <v/>
      </c>
      <c r="AO84" s="39" t="str">
        <f t="shared" si="87"/>
        <v/>
      </c>
      <c r="AP84" s="44" t="str">
        <f t="shared" si="62"/>
        <v/>
      </c>
      <c r="AQ84" s="18" t="str">
        <f t="shared" si="63"/>
        <v/>
      </c>
      <c r="AR84" s="45" t="str">
        <f t="shared" si="88"/>
        <v/>
      </c>
      <c r="AS84" s="41" t="str">
        <f t="shared" si="64"/>
        <v/>
      </c>
      <c r="AT84" s="62"/>
      <c r="AU84" s="46" t="str">
        <f t="shared" si="65"/>
        <v/>
      </c>
      <c r="AV84" s="46" t="str">
        <f t="shared" si="66"/>
        <v/>
      </c>
      <c r="AW84" s="46" t="str">
        <f t="shared" si="89"/>
        <v/>
      </c>
      <c r="AX84" s="73"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73" t="str" cm="1">
        <f t="array" ref="AY84">IF($AA84="","",IF(IFERROR(_xlfn.IFS(TRIM(SUBSTITUTE($AS84,CHAR(160),""))="Devis 1",IFERROR(VALUE(TRIM(SUBSTITUTE(AK84,CHAR(160),""))),0),TRIM(SUBSTITUTE($AS84,CHAR(160),""))="Devis 2",IFERROR(VALUE(TRIM(SUBSTITUTE(AN84,CHAR(160),""))),0),TRIM(SUBSTITUTE($AS84,CHAR(160),""))="Devis 3",IFERROR(VALUE(TRIM(SUBSTITUTE(AQ84,CHAR(160),""))),0)),0)*IFERROR(VALUE(TRIM(SUBSTITUTE($AA84,CHAR(160),""))),0)=0,IF(AX84&lt;&gt;"",0,""),IFERROR(_xlfn.IFS(TRIM(SUBSTITUTE($AS84,CHAR(160),""))="Devis 1",IFERROR(VALUE(TRIM(SUBSTITUTE(AK84,CHAR(160),""))),0),TRIM(SUBSTITUTE($AS84,CHAR(160),""))="Devis 2",IFERROR(VALUE(TRIM(SUBSTITUTE(AN84,CHAR(160),""))),0),TRIM(SUBSTITUTE($AS84,CHAR(160),""))="Devis 3",IFERROR(VALUE(TRIM(SUBSTITUTE(AQ84,CHAR(160),""))),0)),0)*IFERROR(VALUE(TRIM(SUBSTITUTE($AA84,CHAR(160),""))),0)))</f>
        <v/>
      </c>
      <c r="AZ84" s="73"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63"/>
      <c r="BB84" s="13"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3" t="str" cm="1">
        <f t="array" ref="BC84">IF(
   OR(AZ84="",X84="",AX84="",V84="",AY84="",W84=""),
   "",
   _xlfn.IFS(
      (IFERROR(VALUE(TRIM(SUBSTITUTE(AZ84,CHAR(160),""))),0))=0,
         "Attention montant présenté entièrement écarté",
      (IFERROR(VALUE(TRIM(SUBSTITUTE(AZ84,CHAR(160),""))),0))&gt;
         (IFERROR(VALUE(TRIM(SUBSTITUTE(X84,CHAR(160),""))),0)),
         "KO : Le montant retenu TTC est supérieur au montant présenté TTC. Merci de revoir la ligne de dépense ou plafonner son montant.",
      (IFERROR(VALUE(TRIM(SUBSTITUTE(AX84,CHAR(160),""))),0))&gt;
         (IFERROR(VALUE(TRIM(SUBSTITUTE(V84,CHAR(160),""))),0)),
         "Attention : Le montant retenu HT est supérieur au montant HT présenté. Merci de revoir la ligne de dépense, plafonner son montant, ou justifier la reventilation HT / TVA.",
      (IFERROR(VALUE(TRIM(SUBSTITUTE(AY84,CHAR(160),""))),0))&gt;
         (IFERROR(VALUE(TRIM(SUBSTITUTE(W84,CHAR(160),""))),0)),
         "Attention : Le montant TVA retenu est supérieur au montant TVA présenté. Merci de revoir la ligne de dépense, plafonner son montant, ou justifier la reventilation HT / TVA.",
      (IFERROR(VALUE(TRIM(SUBSTITUTE(X84,CHAR(160),""))),0))=0,
         "",
      (IFERROR(VALUE(TRIM(SUBSTITUTE(AZ84,CHAR(160),""))),0))=
         (IFERROR(VALUE(TRIM(SUBSTITUTE(X84,CHAR(160),""))),0)),
         "OK",
      (IFERROR(VALUE(TRIM(SUBSTITUTE(AZ84,CHAR(160),""))),0))&lt;
         (IFERROR(VALUE(TRIM(SUBSTITUTE(X84,CHAR(160),""))),0)),
         "Attention : montant présenté partiellement écarté.",
      TRUE,
         ""
   )
)</f>
        <v/>
      </c>
      <c r="BD84" s="46" t="str">
        <f t="shared" si="67"/>
        <v/>
      </c>
      <c r="BE84" s="46" t="str">
        <f t="shared" si="68"/>
        <v/>
      </c>
      <c r="BF84" s="19" t="str">
        <f t="shared" si="69"/>
        <v/>
      </c>
    </row>
    <row r="85" spans="1:58" ht="15" customHeight="1">
      <c r="A85" s="334">
        <v>74</v>
      </c>
      <c r="B85" s="351"/>
      <c r="C85" s="6"/>
      <c r="D85" s="5"/>
      <c r="E85" s="5"/>
      <c r="F85" s="149"/>
      <c r="G85" s="21"/>
      <c r="H85" s="20"/>
      <c r="I85" s="550"/>
      <c r="J85" s="5"/>
      <c r="K85" s="11"/>
      <c r="L85" s="8"/>
      <c r="M85" s="7"/>
      <c r="N85" s="39" t="str">
        <f t="shared" si="82"/>
        <v/>
      </c>
      <c r="O85" s="9"/>
      <c r="P85" s="7"/>
      <c r="Q85" s="39" t="str">
        <f t="shared" si="83"/>
        <v/>
      </c>
      <c r="R85" s="10"/>
      <c r="S85" s="7"/>
      <c r="T85" s="40" t="str">
        <f t="shared" si="84"/>
        <v/>
      </c>
      <c r="U85" s="15"/>
      <c r="V85" s="74"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72"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75" t="str">
        <f t="shared" si="85"/>
        <v/>
      </c>
      <c r="Y85" s="71"/>
      <c r="Z85" s="16" t="str">
        <f t="shared" si="70"/>
        <v/>
      </c>
      <c r="AA85" s="553" t="str">
        <f t="shared" si="71"/>
        <v/>
      </c>
      <c r="AB85" s="14" t="str">
        <f t="shared" si="72"/>
        <v/>
      </c>
      <c r="AC85" s="14" t="str">
        <f t="shared" si="73"/>
        <v/>
      </c>
      <c r="AD85" s="14" t="str">
        <f t="shared" si="74"/>
        <v/>
      </c>
      <c r="AE85" s="14" t="str">
        <f t="shared" si="75"/>
        <v/>
      </c>
      <c r="AF85" s="14" t="str">
        <f t="shared" si="76"/>
        <v/>
      </c>
      <c r="AG85" s="14" t="str">
        <f t="shared" si="77"/>
        <v/>
      </c>
      <c r="AH85" s="14" t="str">
        <f t="shared" si="78"/>
        <v/>
      </c>
      <c r="AI85" s="285" t="str">
        <f t="shared" si="79"/>
        <v/>
      </c>
      <c r="AJ85" s="42" t="str">
        <f t="shared" si="80"/>
        <v/>
      </c>
      <c r="AK85" s="18" t="str">
        <f t="shared" si="81"/>
        <v/>
      </c>
      <c r="AL85" s="39" t="str">
        <f t="shared" si="86"/>
        <v/>
      </c>
      <c r="AM85" s="43" t="str">
        <f t="shared" si="60"/>
        <v/>
      </c>
      <c r="AN85" s="18" t="str">
        <f t="shared" si="61"/>
        <v/>
      </c>
      <c r="AO85" s="39" t="str">
        <f t="shared" si="87"/>
        <v/>
      </c>
      <c r="AP85" s="44" t="str">
        <f t="shared" si="62"/>
        <v/>
      </c>
      <c r="AQ85" s="18" t="str">
        <f t="shared" si="63"/>
        <v/>
      </c>
      <c r="AR85" s="45" t="str">
        <f t="shared" si="88"/>
        <v/>
      </c>
      <c r="AS85" s="41" t="str">
        <f t="shared" si="64"/>
        <v/>
      </c>
      <c r="AT85" s="62"/>
      <c r="AU85" s="46" t="str">
        <f t="shared" si="65"/>
        <v/>
      </c>
      <c r="AV85" s="46" t="str">
        <f t="shared" si="66"/>
        <v/>
      </c>
      <c r="AW85" s="46" t="str">
        <f t="shared" si="89"/>
        <v/>
      </c>
      <c r="AX85" s="73"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73" t="str" cm="1">
        <f t="array" ref="AY85">IF($AA85="","",IF(IFERROR(_xlfn.IFS(TRIM(SUBSTITUTE($AS85,CHAR(160),""))="Devis 1",IFERROR(VALUE(TRIM(SUBSTITUTE(AK85,CHAR(160),""))),0),TRIM(SUBSTITUTE($AS85,CHAR(160),""))="Devis 2",IFERROR(VALUE(TRIM(SUBSTITUTE(AN85,CHAR(160),""))),0),TRIM(SUBSTITUTE($AS85,CHAR(160),""))="Devis 3",IFERROR(VALUE(TRIM(SUBSTITUTE(AQ85,CHAR(160),""))),0)),0)*IFERROR(VALUE(TRIM(SUBSTITUTE($AA85,CHAR(160),""))),0)=0,IF(AX85&lt;&gt;"",0,""),IFERROR(_xlfn.IFS(TRIM(SUBSTITUTE($AS85,CHAR(160),""))="Devis 1",IFERROR(VALUE(TRIM(SUBSTITUTE(AK85,CHAR(160),""))),0),TRIM(SUBSTITUTE($AS85,CHAR(160),""))="Devis 2",IFERROR(VALUE(TRIM(SUBSTITUTE(AN85,CHAR(160),""))),0),TRIM(SUBSTITUTE($AS85,CHAR(160),""))="Devis 3",IFERROR(VALUE(TRIM(SUBSTITUTE(AQ85,CHAR(160),""))),0)),0)*IFERROR(VALUE(TRIM(SUBSTITUTE($AA85,CHAR(160),""))),0)))</f>
        <v/>
      </c>
      <c r="AZ85" s="73"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63"/>
      <c r="BB85" s="13"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3" t="str" cm="1">
        <f t="array" ref="BC85">IF(
   OR(AZ85="",X85="",AX85="",V85="",AY85="",W85=""),
   "",
   _xlfn.IFS(
      (IFERROR(VALUE(TRIM(SUBSTITUTE(AZ85,CHAR(160),""))),0))=0,
         "Attention montant présenté entièrement écarté",
      (IFERROR(VALUE(TRIM(SUBSTITUTE(AZ85,CHAR(160),""))),0))&gt;
         (IFERROR(VALUE(TRIM(SUBSTITUTE(X85,CHAR(160),""))),0)),
         "KO : Le montant retenu TTC est supérieur au montant présenté TTC. Merci de revoir la ligne de dépense ou plafonner son montant.",
      (IFERROR(VALUE(TRIM(SUBSTITUTE(AX85,CHAR(160),""))),0))&gt;
         (IFERROR(VALUE(TRIM(SUBSTITUTE(V85,CHAR(160),""))),0)),
         "Attention : Le montant retenu HT est supérieur au montant HT présenté. Merci de revoir la ligne de dépense, plafonner son montant, ou justifier la reventilation HT / TVA.",
      (IFERROR(VALUE(TRIM(SUBSTITUTE(AY85,CHAR(160),""))),0))&gt;
         (IFERROR(VALUE(TRIM(SUBSTITUTE(W85,CHAR(160),""))),0)),
         "Attention : Le montant TVA retenu est supérieur au montant TVA présenté. Merci de revoir la ligne de dépense, plafonner son montant, ou justifier la reventilation HT / TVA.",
      (IFERROR(VALUE(TRIM(SUBSTITUTE(X85,CHAR(160),""))),0))=0,
         "",
      (IFERROR(VALUE(TRIM(SUBSTITUTE(AZ85,CHAR(160),""))),0))=
         (IFERROR(VALUE(TRIM(SUBSTITUTE(X85,CHAR(160),""))),0)),
         "OK",
      (IFERROR(VALUE(TRIM(SUBSTITUTE(AZ85,CHAR(160),""))),0))&lt;
         (IFERROR(VALUE(TRIM(SUBSTITUTE(X85,CHAR(160),""))),0)),
         "Attention : montant présenté partiellement écarté.",
      TRUE,
         ""
   )
)</f>
        <v/>
      </c>
      <c r="BD85" s="46" t="str">
        <f t="shared" si="67"/>
        <v/>
      </c>
      <c r="BE85" s="46" t="str">
        <f t="shared" si="68"/>
        <v/>
      </c>
      <c r="BF85" s="19" t="str">
        <f t="shared" si="69"/>
        <v/>
      </c>
    </row>
    <row r="86" spans="1:58" ht="15" customHeight="1">
      <c r="A86" s="334">
        <v>75</v>
      </c>
      <c r="B86" s="351"/>
      <c r="C86" s="6"/>
      <c r="D86" s="5"/>
      <c r="E86" s="5"/>
      <c r="F86" s="149"/>
      <c r="G86" s="21"/>
      <c r="H86" s="20"/>
      <c r="I86" s="550"/>
      <c r="J86" s="5"/>
      <c r="K86" s="11"/>
      <c r="L86" s="8"/>
      <c r="M86" s="7"/>
      <c r="N86" s="39" t="str">
        <f t="shared" si="82"/>
        <v/>
      </c>
      <c r="O86" s="9"/>
      <c r="P86" s="7"/>
      <c r="Q86" s="39" t="str">
        <f t="shared" si="83"/>
        <v/>
      </c>
      <c r="R86" s="10"/>
      <c r="S86" s="7"/>
      <c r="T86" s="40" t="str">
        <f t="shared" si="84"/>
        <v/>
      </c>
      <c r="U86" s="15"/>
      <c r="V86" s="74"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72"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75" t="str">
        <f t="shared" si="85"/>
        <v/>
      </c>
      <c r="Y86" s="71"/>
      <c r="Z86" s="16" t="str">
        <f t="shared" si="70"/>
        <v/>
      </c>
      <c r="AA86" s="553" t="str">
        <f t="shared" si="71"/>
        <v/>
      </c>
      <c r="AB86" s="14" t="str">
        <f t="shared" si="72"/>
        <v/>
      </c>
      <c r="AC86" s="14" t="str">
        <f t="shared" si="73"/>
        <v/>
      </c>
      <c r="AD86" s="14" t="str">
        <f t="shared" si="74"/>
        <v/>
      </c>
      <c r="AE86" s="14" t="str">
        <f t="shared" si="75"/>
        <v/>
      </c>
      <c r="AF86" s="14" t="str">
        <f t="shared" si="76"/>
        <v/>
      </c>
      <c r="AG86" s="14" t="str">
        <f t="shared" si="77"/>
        <v/>
      </c>
      <c r="AH86" s="14" t="str">
        <f t="shared" si="78"/>
        <v/>
      </c>
      <c r="AI86" s="285" t="str">
        <f t="shared" si="79"/>
        <v/>
      </c>
      <c r="AJ86" s="42" t="str">
        <f t="shared" si="80"/>
        <v/>
      </c>
      <c r="AK86" s="18" t="str">
        <f t="shared" si="81"/>
        <v/>
      </c>
      <c r="AL86" s="39" t="str">
        <f t="shared" si="86"/>
        <v/>
      </c>
      <c r="AM86" s="43" t="str">
        <f t="shared" si="60"/>
        <v/>
      </c>
      <c r="AN86" s="18" t="str">
        <f t="shared" si="61"/>
        <v/>
      </c>
      <c r="AO86" s="39" t="str">
        <f t="shared" si="87"/>
        <v/>
      </c>
      <c r="AP86" s="44" t="str">
        <f t="shared" si="62"/>
        <v/>
      </c>
      <c r="AQ86" s="18" t="str">
        <f t="shared" si="63"/>
        <v/>
      </c>
      <c r="AR86" s="45" t="str">
        <f t="shared" si="88"/>
        <v/>
      </c>
      <c r="AS86" s="41" t="str">
        <f t="shared" si="64"/>
        <v/>
      </c>
      <c r="AT86" s="62"/>
      <c r="AU86" s="46" t="str">
        <f t="shared" si="65"/>
        <v/>
      </c>
      <c r="AV86" s="46" t="str">
        <f t="shared" si="66"/>
        <v/>
      </c>
      <c r="AW86" s="46" t="str">
        <f t="shared" si="89"/>
        <v/>
      </c>
      <c r="AX86" s="73"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73" t="str" cm="1">
        <f t="array" ref="AY86">IF($AA86="","",IF(IFERROR(_xlfn.IFS(TRIM(SUBSTITUTE($AS86,CHAR(160),""))="Devis 1",IFERROR(VALUE(TRIM(SUBSTITUTE(AK86,CHAR(160),""))),0),TRIM(SUBSTITUTE($AS86,CHAR(160),""))="Devis 2",IFERROR(VALUE(TRIM(SUBSTITUTE(AN86,CHAR(160),""))),0),TRIM(SUBSTITUTE($AS86,CHAR(160),""))="Devis 3",IFERROR(VALUE(TRIM(SUBSTITUTE(AQ86,CHAR(160),""))),0)),0)*IFERROR(VALUE(TRIM(SUBSTITUTE($AA86,CHAR(160),""))),0)=0,IF(AX86&lt;&gt;"",0,""),IFERROR(_xlfn.IFS(TRIM(SUBSTITUTE($AS86,CHAR(160),""))="Devis 1",IFERROR(VALUE(TRIM(SUBSTITUTE(AK86,CHAR(160),""))),0),TRIM(SUBSTITUTE($AS86,CHAR(160),""))="Devis 2",IFERROR(VALUE(TRIM(SUBSTITUTE(AN86,CHAR(160),""))),0),TRIM(SUBSTITUTE($AS86,CHAR(160),""))="Devis 3",IFERROR(VALUE(TRIM(SUBSTITUTE(AQ86,CHAR(160),""))),0)),0)*IFERROR(VALUE(TRIM(SUBSTITUTE($AA86,CHAR(160),""))),0)))</f>
        <v/>
      </c>
      <c r="AZ86" s="73"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63"/>
      <c r="BB86" s="13"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3" t="str" cm="1">
        <f t="array" ref="BC86">IF(
   OR(AZ86="",X86="",AX86="",V86="",AY86="",W86=""),
   "",
   _xlfn.IFS(
      (IFERROR(VALUE(TRIM(SUBSTITUTE(AZ86,CHAR(160),""))),0))=0,
         "Attention montant présenté entièrement écarté",
      (IFERROR(VALUE(TRIM(SUBSTITUTE(AZ86,CHAR(160),""))),0))&gt;
         (IFERROR(VALUE(TRIM(SUBSTITUTE(X86,CHAR(160),""))),0)),
         "KO : Le montant retenu TTC est supérieur au montant présenté TTC. Merci de revoir la ligne de dépense ou plafonner son montant.",
      (IFERROR(VALUE(TRIM(SUBSTITUTE(AX86,CHAR(160),""))),0))&gt;
         (IFERROR(VALUE(TRIM(SUBSTITUTE(V86,CHAR(160),""))),0)),
         "Attention : Le montant retenu HT est supérieur au montant HT présenté. Merci de revoir la ligne de dépense, plafonner son montant, ou justifier la reventilation HT / TVA.",
      (IFERROR(VALUE(TRIM(SUBSTITUTE(AY86,CHAR(160),""))),0))&gt;
         (IFERROR(VALUE(TRIM(SUBSTITUTE(W86,CHAR(160),""))),0)),
         "Attention : Le montant TVA retenu est supérieur au montant TVA présenté. Merci de revoir la ligne de dépense, plafonner son montant, ou justifier la reventilation HT / TVA.",
      (IFERROR(VALUE(TRIM(SUBSTITUTE(X86,CHAR(160),""))),0))=0,
         "",
      (IFERROR(VALUE(TRIM(SUBSTITUTE(AZ86,CHAR(160),""))),0))=
         (IFERROR(VALUE(TRIM(SUBSTITUTE(X86,CHAR(160),""))),0)),
         "OK",
      (IFERROR(VALUE(TRIM(SUBSTITUTE(AZ86,CHAR(160),""))),0))&lt;
         (IFERROR(VALUE(TRIM(SUBSTITUTE(X86,CHAR(160),""))),0)),
         "Attention : montant présenté partiellement écarté.",
      TRUE,
         ""
   )
)</f>
        <v/>
      </c>
      <c r="BD86" s="46" t="str">
        <f t="shared" si="67"/>
        <v/>
      </c>
      <c r="BE86" s="46" t="str">
        <f t="shared" si="68"/>
        <v/>
      </c>
      <c r="BF86" s="19" t="str">
        <f t="shared" si="69"/>
        <v/>
      </c>
    </row>
    <row r="87" spans="1:58" ht="15" customHeight="1">
      <c r="A87" s="334">
        <v>76</v>
      </c>
      <c r="B87" s="351"/>
      <c r="C87" s="6"/>
      <c r="D87" s="5"/>
      <c r="E87" s="5"/>
      <c r="F87" s="149"/>
      <c r="G87" s="21"/>
      <c r="H87" s="20"/>
      <c r="I87" s="550"/>
      <c r="J87" s="5"/>
      <c r="K87" s="11"/>
      <c r="L87" s="8"/>
      <c r="M87" s="7"/>
      <c r="N87" s="39" t="str">
        <f t="shared" si="82"/>
        <v/>
      </c>
      <c r="O87" s="9"/>
      <c r="P87" s="7"/>
      <c r="Q87" s="39" t="str">
        <f t="shared" si="83"/>
        <v/>
      </c>
      <c r="R87" s="10"/>
      <c r="S87" s="7"/>
      <c r="T87" s="40" t="str">
        <f t="shared" si="84"/>
        <v/>
      </c>
      <c r="U87" s="15"/>
      <c r="V87" s="74"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72"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75" t="str">
        <f t="shared" si="85"/>
        <v/>
      </c>
      <c r="Y87" s="71"/>
      <c r="Z87" s="16" t="str">
        <f t="shared" si="70"/>
        <v/>
      </c>
      <c r="AA87" s="553" t="str">
        <f t="shared" si="71"/>
        <v/>
      </c>
      <c r="AB87" s="14" t="str">
        <f t="shared" si="72"/>
        <v/>
      </c>
      <c r="AC87" s="14" t="str">
        <f t="shared" si="73"/>
        <v/>
      </c>
      <c r="AD87" s="14" t="str">
        <f t="shared" si="74"/>
        <v/>
      </c>
      <c r="AE87" s="14" t="str">
        <f t="shared" si="75"/>
        <v/>
      </c>
      <c r="AF87" s="14" t="str">
        <f t="shared" si="76"/>
        <v/>
      </c>
      <c r="AG87" s="14" t="str">
        <f t="shared" si="77"/>
        <v/>
      </c>
      <c r="AH87" s="14" t="str">
        <f t="shared" si="78"/>
        <v/>
      </c>
      <c r="AI87" s="285" t="str">
        <f t="shared" si="79"/>
        <v/>
      </c>
      <c r="AJ87" s="42" t="str">
        <f t="shared" si="80"/>
        <v/>
      </c>
      <c r="AK87" s="18" t="str">
        <f t="shared" si="81"/>
        <v/>
      </c>
      <c r="AL87" s="39" t="str">
        <f t="shared" si="86"/>
        <v/>
      </c>
      <c r="AM87" s="43" t="str">
        <f t="shared" si="60"/>
        <v/>
      </c>
      <c r="AN87" s="18" t="str">
        <f t="shared" si="61"/>
        <v/>
      </c>
      <c r="AO87" s="39" t="str">
        <f t="shared" si="87"/>
        <v/>
      </c>
      <c r="AP87" s="44" t="str">
        <f t="shared" si="62"/>
        <v/>
      </c>
      <c r="AQ87" s="18" t="str">
        <f t="shared" si="63"/>
        <v/>
      </c>
      <c r="AR87" s="45" t="str">
        <f t="shared" si="88"/>
        <v/>
      </c>
      <c r="AS87" s="41" t="str">
        <f t="shared" si="64"/>
        <v/>
      </c>
      <c r="AT87" s="62"/>
      <c r="AU87" s="46" t="str">
        <f t="shared" si="65"/>
        <v/>
      </c>
      <c r="AV87" s="46" t="str">
        <f t="shared" si="66"/>
        <v/>
      </c>
      <c r="AW87" s="46" t="str">
        <f t="shared" si="89"/>
        <v/>
      </c>
      <c r="AX87" s="73"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73" t="str" cm="1">
        <f t="array" ref="AY87">IF($AA87="","",IF(IFERROR(_xlfn.IFS(TRIM(SUBSTITUTE($AS87,CHAR(160),""))="Devis 1",IFERROR(VALUE(TRIM(SUBSTITUTE(AK87,CHAR(160),""))),0),TRIM(SUBSTITUTE($AS87,CHAR(160),""))="Devis 2",IFERROR(VALUE(TRIM(SUBSTITUTE(AN87,CHAR(160),""))),0),TRIM(SUBSTITUTE($AS87,CHAR(160),""))="Devis 3",IFERROR(VALUE(TRIM(SUBSTITUTE(AQ87,CHAR(160),""))),0)),0)*IFERROR(VALUE(TRIM(SUBSTITUTE($AA87,CHAR(160),""))),0)=0,IF(AX87&lt;&gt;"",0,""),IFERROR(_xlfn.IFS(TRIM(SUBSTITUTE($AS87,CHAR(160),""))="Devis 1",IFERROR(VALUE(TRIM(SUBSTITUTE(AK87,CHAR(160),""))),0),TRIM(SUBSTITUTE($AS87,CHAR(160),""))="Devis 2",IFERROR(VALUE(TRIM(SUBSTITUTE(AN87,CHAR(160),""))),0),TRIM(SUBSTITUTE($AS87,CHAR(160),""))="Devis 3",IFERROR(VALUE(TRIM(SUBSTITUTE(AQ87,CHAR(160),""))),0)),0)*IFERROR(VALUE(TRIM(SUBSTITUTE($AA87,CHAR(160),""))),0)))</f>
        <v/>
      </c>
      <c r="AZ87" s="73"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63"/>
      <c r="BB87" s="13"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3" t="str" cm="1">
        <f t="array" ref="BC87">IF(
   OR(AZ87="",X87="",AX87="",V87="",AY87="",W87=""),
   "",
   _xlfn.IFS(
      (IFERROR(VALUE(TRIM(SUBSTITUTE(AZ87,CHAR(160),""))),0))=0,
         "Attention montant présenté entièrement écarté",
      (IFERROR(VALUE(TRIM(SUBSTITUTE(AZ87,CHAR(160),""))),0))&gt;
         (IFERROR(VALUE(TRIM(SUBSTITUTE(X87,CHAR(160),""))),0)),
         "KO : Le montant retenu TTC est supérieur au montant présenté TTC. Merci de revoir la ligne de dépense ou plafonner son montant.",
      (IFERROR(VALUE(TRIM(SUBSTITUTE(AX87,CHAR(160),""))),0))&gt;
         (IFERROR(VALUE(TRIM(SUBSTITUTE(V87,CHAR(160),""))),0)),
         "Attention : Le montant retenu HT est supérieur au montant HT présenté. Merci de revoir la ligne de dépense, plafonner son montant, ou justifier la reventilation HT / TVA.",
      (IFERROR(VALUE(TRIM(SUBSTITUTE(AY87,CHAR(160),""))),0))&gt;
         (IFERROR(VALUE(TRIM(SUBSTITUTE(W87,CHAR(160),""))),0)),
         "Attention : Le montant TVA retenu est supérieur au montant TVA présenté. Merci de revoir la ligne de dépense, plafonner son montant, ou justifier la reventilation HT / TVA.",
      (IFERROR(VALUE(TRIM(SUBSTITUTE(X87,CHAR(160),""))),0))=0,
         "",
      (IFERROR(VALUE(TRIM(SUBSTITUTE(AZ87,CHAR(160),""))),0))=
         (IFERROR(VALUE(TRIM(SUBSTITUTE(X87,CHAR(160),""))),0)),
         "OK",
      (IFERROR(VALUE(TRIM(SUBSTITUTE(AZ87,CHAR(160),""))),0))&lt;
         (IFERROR(VALUE(TRIM(SUBSTITUTE(X87,CHAR(160),""))),0)),
         "Attention : montant présenté partiellement écarté.",
      TRUE,
         ""
   )
)</f>
        <v/>
      </c>
      <c r="BD87" s="46" t="str">
        <f t="shared" si="67"/>
        <v/>
      </c>
      <c r="BE87" s="46" t="str">
        <f t="shared" si="68"/>
        <v/>
      </c>
      <c r="BF87" s="19" t="str">
        <f t="shared" si="69"/>
        <v/>
      </c>
    </row>
    <row r="88" spans="1:58" ht="15" customHeight="1">
      <c r="A88" s="334">
        <v>77</v>
      </c>
      <c r="B88" s="351"/>
      <c r="C88" s="6"/>
      <c r="D88" s="5"/>
      <c r="E88" s="5"/>
      <c r="F88" s="149"/>
      <c r="G88" s="21"/>
      <c r="H88" s="20"/>
      <c r="I88" s="550"/>
      <c r="J88" s="5"/>
      <c r="K88" s="11"/>
      <c r="L88" s="8"/>
      <c r="M88" s="7"/>
      <c r="N88" s="39" t="str">
        <f t="shared" si="82"/>
        <v/>
      </c>
      <c r="O88" s="9"/>
      <c r="P88" s="7"/>
      <c r="Q88" s="39" t="str">
        <f t="shared" si="83"/>
        <v/>
      </c>
      <c r="R88" s="10"/>
      <c r="S88" s="7"/>
      <c r="T88" s="40" t="str">
        <f t="shared" si="84"/>
        <v/>
      </c>
      <c r="U88" s="15"/>
      <c r="V88" s="74"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72"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75" t="str">
        <f t="shared" si="85"/>
        <v/>
      </c>
      <c r="Y88" s="71"/>
      <c r="Z88" s="16" t="str">
        <f t="shared" si="70"/>
        <v/>
      </c>
      <c r="AA88" s="553" t="str">
        <f t="shared" si="71"/>
        <v/>
      </c>
      <c r="AB88" s="14" t="str">
        <f t="shared" si="72"/>
        <v/>
      </c>
      <c r="AC88" s="14" t="str">
        <f t="shared" si="73"/>
        <v/>
      </c>
      <c r="AD88" s="14" t="str">
        <f t="shared" si="74"/>
        <v/>
      </c>
      <c r="AE88" s="14" t="str">
        <f t="shared" si="75"/>
        <v/>
      </c>
      <c r="AF88" s="14" t="str">
        <f t="shared" si="76"/>
        <v/>
      </c>
      <c r="AG88" s="14" t="str">
        <f t="shared" si="77"/>
        <v/>
      </c>
      <c r="AH88" s="14" t="str">
        <f t="shared" si="78"/>
        <v/>
      </c>
      <c r="AI88" s="285" t="str">
        <f t="shared" si="79"/>
        <v/>
      </c>
      <c r="AJ88" s="42" t="str">
        <f t="shared" si="80"/>
        <v/>
      </c>
      <c r="AK88" s="18" t="str">
        <f t="shared" si="81"/>
        <v/>
      </c>
      <c r="AL88" s="39" t="str">
        <f t="shared" si="86"/>
        <v/>
      </c>
      <c r="AM88" s="43" t="str">
        <f t="shared" si="60"/>
        <v/>
      </c>
      <c r="AN88" s="18" t="str">
        <f t="shared" si="61"/>
        <v/>
      </c>
      <c r="AO88" s="39" t="str">
        <f t="shared" si="87"/>
        <v/>
      </c>
      <c r="AP88" s="44" t="str">
        <f t="shared" si="62"/>
        <v/>
      </c>
      <c r="AQ88" s="18" t="str">
        <f t="shared" si="63"/>
        <v/>
      </c>
      <c r="AR88" s="45" t="str">
        <f t="shared" si="88"/>
        <v/>
      </c>
      <c r="AS88" s="41" t="str">
        <f t="shared" si="64"/>
        <v/>
      </c>
      <c r="AT88" s="62"/>
      <c r="AU88" s="46" t="str">
        <f t="shared" si="65"/>
        <v/>
      </c>
      <c r="AV88" s="46" t="str">
        <f t="shared" si="66"/>
        <v/>
      </c>
      <c r="AW88" s="46" t="str">
        <f t="shared" si="89"/>
        <v/>
      </c>
      <c r="AX88" s="73"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73" t="str" cm="1">
        <f t="array" ref="AY88">IF($AA88="","",IF(IFERROR(_xlfn.IFS(TRIM(SUBSTITUTE($AS88,CHAR(160),""))="Devis 1",IFERROR(VALUE(TRIM(SUBSTITUTE(AK88,CHAR(160),""))),0),TRIM(SUBSTITUTE($AS88,CHAR(160),""))="Devis 2",IFERROR(VALUE(TRIM(SUBSTITUTE(AN88,CHAR(160),""))),0),TRIM(SUBSTITUTE($AS88,CHAR(160),""))="Devis 3",IFERROR(VALUE(TRIM(SUBSTITUTE(AQ88,CHAR(160),""))),0)),0)*IFERROR(VALUE(TRIM(SUBSTITUTE($AA88,CHAR(160),""))),0)=0,IF(AX88&lt;&gt;"",0,""),IFERROR(_xlfn.IFS(TRIM(SUBSTITUTE($AS88,CHAR(160),""))="Devis 1",IFERROR(VALUE(TRIM(SUBSTITUTE(AK88,CHAR(160),""))),0),TRIM(SUBSTITUTE($AS88,CHAR(160),""))="Devis 2",IFERROR(VALUE(TRIM(SUBSTITUTE(AN88,CHAR(160),""))),0),TRIM(SUBSTITUTE($AS88,CHAR(160),""))="Devis 3",IFERROR(VALUE(TRIM(SUBSTITUTE(AQ88,CHAR(160),""))),0)),0)*IFERROR(VALUE(TRIM(SUBSTITUTE($AA88,CHAR(160),""))),0)))</f>
        <v/>
      </c>
      <c r="AZ88" s="73"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63"/>
      <c r="BB88" s="13"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3" t="str" cm="1">
        <f t="array" ref="BC88">IF(
   OR(AZ88="",X88="",AX88="",V88="",AY88="",W88=""),
   "",
   _xlfn.IFS(
      (IFERROR(VALUE(TRIM(SUBSTITUTE(AZ88,CHAR(160),""))),0))=0,
         "Attention montant présenté entièrement écarté",
      (IFERROR(VALUE(TRIM(SUBSTITUTE(AZ88,CHAR(160),""))),0))&gt;
         (IFERROR(VALUE(TRIM(SUBSTITUTE(X88,CHAR(160),""))),0)),
         "KO : Le montant retenu TTC est supérieur au montant présenté TTC. Merci de revoir la ligne de dépense ou plafonner son montant.",
      (IFERROR(VALUE(TRIM(SUBSTITUTE(AX88,CHAR(160),""))),0))&gt;
         (IFERROR(VALUE(TRIM(SUBSTITUTE(V88,CHAR(160),""))),0)),
         "Attention : Le montant retenu HT est supérieur au montant HT présenté. Merci de revoir la ligne de dépense, plafonner son montant, ou justifier la reventilation HT / TVA.",
      (IFERROR(VALUE(TRIM(SUBSTITUTE(AY88,CHAR(160),""))),0))&gt;
         (IFERROR(VALUE(TRIM(SUBSTITUTE(W88,CHAR(160),""))),0)),
         "Attention : Le montant TVA retenu est supérieur au montant TVA présenté. Merci de revoir la ligne de dépense, plafonner son montant, ou justifier la reventilation HT / TVA.",
      (IFERROR(VALUE(TRIM(SUBSTITUTE(X88,CHAR(160),""))),0))=0,
         "",
      (IFERROR(VALUE(TRIM(SUBSTITUTE(AZ88,CHAR(160),""))),0))=
         (IFERROR(VALUE(TRIM(SUBSTITUTE(X88,CHAR(160),""))),0)),
         "OK",
      (IFERROR(VALUE(TRIM(SUBSTITUTE(AZ88,CHAR(160),""))),0))&lt;
         (IFERROR(VALUE(TRIM(SUBSTITUTE(X88,CHAR(160),""))),0)),
         "Attention : montant présenté partiellement écarté.",
      TRUE,
         ""
   )
)</f>
        <v/>
      </c>
      <c r="BD88" s="46" t="str">
        <f t="shared" si="67"/>
        <v/>
      </c>
      <c r="BE88" s="46" t="str">
        <f t="shared" si="68"/>
        <v/>
      </c>
      <c r="BF88" s="19" t="str">
        <f t="shared" si="69"/>
        <v/>
      </c>
    </row>
    <row r="89" spans="1:58" ht="15" customHeight="1">
      <c r="A89" s="334">
        <v>78</v>
      </c>
      <c r="B89" s="351"/>
      <c r="C89" s="6"/>
      <c r="D89" s="5"/>
      <c r="E89" s="5"/>
      <c r="F89" s="149"/>
      <c r="G89" s="21"/>
      <c r="H89" s="20"/>
      <c r="I89" s="550"/>
      <c r="J89" s="5"/>
      <c r="K89" s="11"/>
      <c r="L89" s="8"/>
      <c r="M89" s="7"/>
      <c r="N89" s="39" t="str">
        <f t="shared" si="82"/>
        <v/>
      </c>
      <c r="O89" s="9"/>
      <c r="P89" s="7"/>
      <c r="Q89" s="39" t="str">
        <f t="shared" si="83"/>
        <v/>
      </c>
      <c r="R89" s="10"/>
      <c r="S89" s="7"/>
      <c r="T89" s="40" t="str">
        <f t="shared" si="84"/>
        <v/>
      </c>
      <c r="U89" s="15"/>
      <c r="V89" s="74"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72"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75" t="str">
        <f t="shared" si="85"/>
        <v/>
      </c>
      <c r="Y89" s="71"/>
      <c r="Z89" s="16" t="str">
        <f t="shared" si="70"/>
        <v/>
      </c>
      <c r="AA89" s="553" t="str">
        <f t="shared" si="71"/>
        <v/>
      </c>
      <c r="AB89" s="14" t="str">
        <f t="shared" si="72"/>
        <v/>
      </c>
      <c r="AC89" s="14" t="str">
        <f t="shared" si="73"/>
        <v/>
      </c>
      <c r="AD89" s="14" t="str">
        <f t="shared" si="74"/>
        <v/>
      </c>
      <c r="AE89" s="14" t="str">
        <f t="shared" si="75"/>
        <v/>
      </c>
      <c r="AF89" s="14" t="str">
        <f t="shared" si="76"/>
        <v/>
      </c>
      <c r="AG89" s="14" t="str">
        <f t="shared" si="77"/>
        <v/>
      </c>
      <c r="AH89" s="14" t="str">
        <f t="shared" si="78"/>
        <v/>
      </c>
      <c r="AI89" s="285" t="str">
        <f t="shared" si="79"/>
        <v/>
      </c>
      <c r="AJ89" s="42" t="str">
        <f t="shared" si="80"/>
        <v/>
      </c>
      <c r="AK89" s="18" t="str">
        <f t="shared" si="81"/>
        <v/>
      </c>
      <c r="AL89" s="39" t="str">
        <f t="shared" si="86"/>
        <v/>
      </c>
      <c r="AM89" s="43" t="str">
        <f t="shared" si="60"/>
        <v/>
      </c>
      <c r="AN89" s="18" t="str">
        <f t="shared" si="61"/>
        <v/>
      </c>
      <c r="AO89" s="39" t="str">
        <f t="shared" si="87"/>
        <v/>
      </c>
      <c r="AP89" s="44" t="str">
        <f t="shared" si="62"/>
        <v/>
      </c>
      <c r="AQ89" s="18" t="str">
        <f t="shared" si="63"/>
        <v/>
      </c>
      <c r="AR89" s="45" t="str">
        <f t="shared" si="88"/>
        <v/>
      </c>
      <c r="AS89" s="41" t="str">
        <f t="shared" si="64"/>
        <v/>
      </c>
      <c r="AT89" s="62"/>
      <c r="AU89" s="46" t="str">
        <f t="shared" si="65"/>
        <v/>
      </c>
      <c r="AV89" s="46" t="str">
        <f t="shared" si="66"/>
        <v/>
      </c>
      <c r="AW89" s="46" t="str">
        <f t="shared" si="89"/>
        <v/>
      </c>
      <c r="AX89" s="73"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73" t="str" cm="1">
        <f t="array" ref="AY89">IF($AA89="","",IF(IFERROR(_xlfn.IFS(TRIM(SUBSTITUTE($AS89,CHAR(160),""))="Devis 1",IFERROR(VALUE(TRIM(SUBSTITUTE(AK89,CHAR(160),""))),0),TRIM(SUBSTITUTE($AS89,CHAR(160),""))="Devis 2",IFERROR(VALUE(TRIM(SUBSTITUTE(AN89,CHAR(160),""))),0),TRIM(SUBSTITUTE($AS89,CHAR(160),""))="Devis 3",IFERROR(VALUE(TRIM(SUBSTITUTE(AQ89,CHAR(160),""))),0)),0)*IFERROR(VALUE(TRIM(SUBSTITUTE($AA89,CHAR(160),""))),0)=0,IF(AX89&lt;&gt;"",0,""),IFERROR(_xlfn.IFS(TRIM(SUBSTITUTE($AS89,CHAR(160),""))="Devis 1",IFERROR(VALUE(TRIM(SUBSTITUTE(AK89,CHAR(160),""))),0),TRIM(SUBSTITUTE($AS89,CHAR(160),""))="Devis 2",IFERROR(VALUE(TRIM(SUBSTITUTE(AN89,CHAR(160),""))),0),TRIM(SUBSTITUTE($AS89,CHAR(160),""))="Devis 3",IFERROR(VALUE(TRIM(SUBSTITUTE(AQ89,CHAR(160),""))),0)),0)*IFERROR(VALUE(TRIM(SUBSTITUTE($AA89,CHAR(160),""))),0)))</f>
        <v/>
      </c>
      <c r="AZ89" s="73"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63"/>
      <c r="BB89" s="13"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3" t="str" cm="1">
        <f t="array" ref="BC89">IF(
   OR(AZ89="",X89="",AX89="",V89="",AY89="",W89=""),
   "",
   _xlfn.IFS(
      (IFERROR(VALUE(TRIM(SUBSTITUTE(AZ89,CHAR(160),""))),0))=0,
         "Attention montant présenté entièrement écarté",
      (IFERROR(VALUE(TRIM(SUBSTITUTE(AZ89,CHAR(160),""))),0))&gt;
         (IFERROR(VALUE(TRIM(SUBSTITUTE(X89,CHAR(160),""))),0)),
         "KO : Le montant retenu TTC est supérieur au montant présenté TTC. Merci de revoir la ligne de dépense ou plafonner son montant.",
      (IFERROR(VALUE(TRIM(SUBSTITUTE(AX89,CHAR(160),""))),0))&gt;
         (IFERROR(VALUE(TRIM(SUBSTITUTE(V89,CHAR(160),""))),0)),
         "Attention : Le montant retenu HT est supérieur au montant HT présenté. Merci de revoir la ligne de dépense, plafonner son montant, ou justifier la reventilation HT / TVA.",
      (IFERROR(VALUE(TRIM(SUBSTITUTE(AY89,CHAR(160),""))),0))&gt;
         (IFERROR(VALUE(TRIM(SUBSTITUTE(W89,CHAR(160),""))),0)),
         "Attention : Le montant TVA retenu est supérieur au montant TVA présenté. Merci de revoir la ligne de dépense, plafonner son montant, ou justifier la reventilation HT / TVA.",
      (IFERROR(VALUE(TRIM(SUBSTITUTE(X89,CHAR(160),""))),0))=0,
         "",
      (IFERROR(VALUE(TRIM(SUBSTITUTE(AZ89,CHAR(160),""))),0))=
         (IFERROR(VALUE(TRIM(SUBSTITUTE(X89,CHAR(160),""))),0)),
         "OK",
      (IFERROR(VALUE(TRIM(SUBSTITUTE(AZ89,CHAR(160),""))),0))&lt;
         (IFERROR(VALUE(TRIM(SUBSTITUTE(X89,CHAR(160),""))),0)),
         "Attention : montant présenté partiellement écarté.",
      TRUE,
         ""
   )
)</f>
        <v/>
      </c>
      <c r="BD89" s="46" t="str">
        <f t="shared" si="67"/>
        <v/>
      </c>
      <c r="BE89" s="46" t="str">
        <f t="shared" si="68"/>
        <v/>
      </c>
      <c r="BF89" s="19" t="str">
        <f t="shared" si="69"/>
        <v/>
      </c>
    </row>
    <row r="90" spans="1:58" ht="15" customHeight="1">
      <c r="A90" s="334">
        <v>79</v>
      </c>
      <c r="B90" s="351"/>
      <c r="C90" s="6"/>
      <c r="D90" s="5"/>
      <c r="E90" s="5"/>
      <c r="F90" s="149"/>
      <c r="G90" s="21"/>
      <c r="H90" s="20"/>
      <c r="I90" s="550"/>
      <c r="J90" s="5"/>
      <c r="K90" s="11"/>
      <c r="L90" s="8"/>
      <c r="M90" s="7"/>
      <c r="N90" s="39" t="str">
        <f t="shared" si="82"/>
        <v/>
      </c>
      <c r="O90" s="9"/>
      <c r="P90" s="7"/>
      <c r="Q90" s="39" t="str">
        <f t="shared" si="83"/>
        <v/>
      </c>
      <c r="R90" s="10"/>
      <c r="S90" s="7"/>
      <c r="T90" s="40" t="str">
        <f t="shared" si="84"/>
        <v/>
      </c>
      <c r="U90" s="15"/>
      <c r="V90" s="74"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72"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75" t="str">
        <f t="shared" si="85"/>
        <v/>
      </c>
      <c r="Y90" s="71"/>
      <c r="Z90" s="16" t="str">
        <f t="shared" si="70"/>
        <v/>
      </c>
      <c r="AA90" s="553" t="str">
        <f t="shared" si="71"/>
        <v/>
      </c>
      <c r="AB90" s="14" t="str">
        <f t="shared" si="72"/>
        <v/>
      </c>
      <c r="AC90" s="14" t="str">
        <f t="shared" si="73"/>
        <v/>
      </c>
      <c r="AD90" s="14" t="str">
        <f t="shared" si="74"/>
        <v/>
      </c>
      <c r="AE90" s="14" t="str">
        <f t="shared" si="75"/>
        <v/>
      </c>
      <c r="AF90" s="14" t="str">
        <f t="shared" si="76"/>
        <v/>
      </c>
      <c r="AG90" s="14" t="str">
        <f t="shared" si="77"/>
        <v/>
      </c>
      <c r="AH90" s="14" t="str">
        <f t="shared" si="78"/>
        <v/>
      </c>
      <c r="AI90" s="285" t="str">
        <f t="shared" si="79"/>
        <v/>
      </c>
      <c r="AJ90" s="42" t="str">
        <f t="shared" si="80"/>
        <v/>
      </c>
      <c r="AK90" s="18" t="str">
        <f t="shared" si="81"/>
        <v/>
      </c>
      <c r="AL90" s="39" t="str">
        <f t="shared" si="86"/>
        <v/>
      </c>
      <c r="AM90" s="43" t="str">
        <f t="shared" si="60"/>
        <v/>
      </c>
      <c r="AN90" s="18" t="str">
        <f t="shared" si="61"/>
        <v/>
      </c>
      <c r="AO90" s="39" t="str">
        <f t="shared" si="87"/>
        <v/>
      </c>
      <c r="AP90" s="44" t="str">
        <f t="shared" si="62"/>
        <v/>
      </c>
      <c r="AQ90" s="18" t="str">
        <f t="shared" si="63"/>
        <v/>
      </c>
      <c r="AR90" s="45" t="str">
        <f t="shared" si="88"/>
        <v/>
      </c>
      <c r="AS90" s="41" t="str">
        <f t="shared" si="64"/>
        <v/>
      </c>
      <c r="AT90" s="62"/>
      <c r="AU90" s="46" t="str">
        <f t="shared" si="65"/>
        <v/>
      </c>
      <c r="AV90" s="46" t="str">
        <f t="shared" si="66"/>
        <v/>
      </c>
      <c r="AW90" s="46" t="str">
        <f t="shared" si="89"/>
        <v/>
      </c>
      <c r="AX90" s="73"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73" t="str" cm="1">
        <f t="array" ref="AY90">IF($AA90="","",IF(IFERROR(_xlfn.IFS(TRIM(SUBSTITUTE($AS90,CHAR(160),""))="Devis 1",IFERROR(VALUE(TRIM(SUBSTITUTE(AK90,CHAR(160),""))),0),TRIM(SUBSTITUTE($AS90,CHAR(160),""))="Devis 2",IFERROR(VALUE(TRIM(SUBSTITUTE(AN90,CHAR(160),""))),0),TRIM(SUBSTITUTE($AS90,CHAR(160),""))="Devis 3",IFERROR(VALUE(TRIM(SUBSTITUTE(AQ90,CHAR(160),""))),0)),0)*IFERROR(VALUE(TRIM(SUBSTITUTE($AA90,CHAR(160),""))),0)=0,IF(AX90&lt;&gt;"",0,""),IFERROR(_xlfn.IFS(TRIM(SUBSTITUTE($AS90,CHAR(160),""))="Devis 1",IFERROR(VALUE(TRIM(SUBSTITUTE(AK90,CHAR(160),""))),0),TRIM(SUBSTITUTE($AS90,CHAR(160),""))="Devis 2",IFERROR(VALUE(TRIM(SUBSTITUTE(AN90,CHAR(160),""))),0),TRIM(SUBSTITUTE($AS90,CHAR(160),""))="Devis 3",IFERROR(VALUE(TRIM(SUBSTITUTE(AQ90,CHAR(160),""))),0)),0)*IFERROR(VALUE(TRIM(SUBSTITUTE($AA90,CHAR(160),""))),0)))</f>
        <v/>
      </c>
      <c r="AZ90" s="73"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63"/>
      <c r="BB90" s="13"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3" t="str" cm="1">
        <f t="array" ref="BC90">IF(
   OR(AZ90="",X90="",AX90="",V90="",AY90="",W90=""),
   "",
   _xlfn.IFS(
      (IFERROR(VALUE(TRIM(SUBSTITUTE(AZ90,CHAR(160),""))),0))=0,
         "Attention montant présenté entièrement écarté",
      (IFERROR(VALUE(TRIM(SUBSTITUTE(AZ90,CHAR(160),""))),0))&gt;
         (IFERROR(VALUE(TRIM(SUBSTITUTE(X90,CHAR(160),""))),0)),
         "KO : Le montant retenu TTC est supérieur au montant présenté TTC. Merci de revoir la ligne de dépense ou plafonner son montant.",
      (IFERROR(VALUE(TRIM(SUBSTITUTE(AX90,CHAR(160),""))),0))&gt;
         (IFERROR(VALUE(TRIM(SUBSTITUTE(V90,CHAR(160),""))),0)),
         "Attention : Le montant retenu HT est supérieur au montant HT présenté. Merci de revoir la ligne de dépense, plafonner son montant, ou justifier la reventilation HT / TVA.",
      (IFERROR(VALUE(TRIM(SUBSTITUTE(AY90,CHAR(160),""))),0))&gt;
         (IFERROR(VALUE(TRIM(SUBSTITUTE(W90,CHAR(160),""))),0)),
         "Attention : Le montant TVA retenu est supérieur au montant TVA présenté. Merci de revoir la ligne de dépense, plafonner son montant, ou justifier la reventilation HT / TVA.",
      (IFERROR(VALUE(TRIM(SUBSTITUTE(X90,CHAR(160),""))),0))=0,
         "",
      (IFERROR(VALUE(TRIM(SUBSTITUTE(AZ90,CHAR(160),""))),0))=
         (IFERROR(VALUE(TRIM(SUBSTITUTE(X90,CHAR(160),""))),0)),
         "OK",
      (IFERROR(VALUE(TRIM(SUBSTITUTE(AZ90,CHAR(160),""))),0))&lt;
         (IFERROR(VALUE(TRIM(SUBSTITUTE(X90,CHAR(160),""))),0)),
         "Attention : montant présenté partiellement écarté.",
      TRUE,
         ""
   )
)</f>
        <v/>
      </c>
      <c r="BD90" s="46" t="str">
        <f t="shared" si="67"/>
        <v/>
      </c>
      <c r="BE90" s="46" t="str">
        <f t="shared" si="68"/>
        <v/>
      </c>
      <c r="BF90" s="19" t="str">
        <f t="shared" si="69"/>
        <v/>
      </c>
    </row>
    <row r="91" spans="1:58" ht="15" customHeight="1">
      <c r="A91" s="334">
        <v>80</v>
      </c>
      <c r="B91" s="351"/>
      <c r="C91" s="6"/>
      <c r="D91" s="5"/>
      <c r="E91" s="5"/>
      <c r="F91" s="149"/>
      <c r="G91" s="21"/>
      <c r="H91" s="20"/>
      <c r="I91" s="550"/>
      <c r="J91" s="5"/>
      <c r="K91" s="11"/>
      <c r="L91" s="8"/>
      <c r="M91" s="7"/>
      <c r="N91" s="39" t="str">
        <f t="shared" si="82"/>
        <v/>
      </c>
      <c r="O91" s="9"/>
      <c r="P91" s="7"/>
      <c r="Q91" s="39" t="str">
        <f t="shared" si="83"/>
        <v/>
      </c>
      <c r="R91" s="10"/>
      <c r="S91" s="7"/>
      <c r="T91" s="40" t="str">
        <f t="shared" si="84"/>
        <v/>
      </c>
      <c r="U91" s="15"/>
      <c r="V91" s="74"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72"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75" t="str">
        <f t="shared" si="85"/>
        <v/>
      </c>
      <c r="Y91" s="71"/>
      <c r="Z91" s="16" t="str">
        <f t="shared" si="70"/>
        <v/>
      </c>
      <c r="AA91" s="553" t="str">
        <f t="shared" si="71"/>
        <v/>
      </c>
      <c r="AB91" s="14" t="str">
        <f t="shared" si="72"/>
        <v/>
      </c>
      <c r="AC91" s="14" t="str">
        <f t="shared" si="73"/>
        <v/>
      </c>
      <c r="AD91" s="14" t="str">
        <f t="shared" si="74"/>
        <v/>
      </c>
      <c r="AE91" s="14" t="str">
        <f t="shared" si="75"/>
        <v/>
      </c>
      <c r="AF91" s="14" t="str">
        <f t="shared" si="76"/>
        <v/>
      </c>
      <c r="AG91" s="14" t="str">
        <f t="shared" si="77"/>
        <v/>
      </c>
      <c r="AH91" s="14" t="str">
        <f t="shared" si="78"/>
        <v/>
      </c>
      <c r="AI91" s="285" t="str">
        <f t="shared" si="79"/>
        <v/>
      </c>
      <c r="AJ91" s="42" t="str">
        <f t="shared" si="80"/>
        <v/>
      </c>
      <c r="AK91" s="18" t="str">
        <f t="shared" si="81"/>
        <v/>
      </c>
      <c r="AL91" s="39" t="str">
        <f t="shared" si="86"/>
        <v/>
      </c>
      <c r="AM91" s="43" t="str">
        <f t="shared" si="60"/>
        <v/>
      </c>
      <c r="AN91" s="18" t="str">
        <f t="shared" si="61"/>
        <v/>
      </c>
      <c r="AO91" s="39" t="str">
        <f t="shared" si="87"/>
        <v/>
      </c>
      <c r="AP91" s="44" t="str">
        <f t="shared" si="62"/>
        <v/>
      </c>
      <c r="AQ91" s="18" t="str">
        <f t="shared" si="63"/>
        <v/>
      </c>
      <c r="AR91" s="45" t="str">
        <f t="shared" si="88"/>
        <v/>
      </c>
      <c r="AS91" s="41" t="str">
        <f t="shared" si="64"/>
        <v/>
      </c>
      <c r="AT91" s="62"/>
      <c r="AU91" s="46" t="str">
        <f t="shared" si="65"/>
        <v/>
      </c>
      <c r="AV91" s="46" t="str">
        <f t="shared" si="66"/>
        <v/>
      </c>
      <c r="AW91" s="46" t="str">
        <f t="shared" si="89"/>
        <v/>
      </c>
      <c r="AX91" s="73"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73" t="str" cm="1">
        <f t="array" ref="AY91">IF($AA91="","",IF(IFERROR(_xlfn.IFS(TRIM(SUBSTITUTE($AS91,CHAR(160),""))="Devis 1",IFERROR(VALUE(TRIM(SUBSTITUTE(AK91,CHAR(160),""))),0),TRIM(SUBSTITUTE($AS91,CHAR(160),""))="Devis 2",IFERROR(VALUE(TRIM(SUBSTITUTE(AN91,CHAR(160),""))),0),TRIM(SUBSTITUTE($AS91,CHAR(160),""))="Devis 3",IFERROR(VALUE(TRIM(SUBSTITUTE(AQ91,CHAR(160),""))),0)),0)*IFERROR(VALUE(TRIM(SUBSTITUTE($AA91,CHAR(160),""))),0)=0,IF(AX91&lt;&gt;"",0,""),IFERROR(_xlfn.IFS(TRIM(SUBSTITUTE($AS91,CHAR(160),""))="Devis 1",IFERROR(VALUE(TRIM(SUBSTITUTE(AK91,CHAR(160),""))),0),TRIM(SUBSTITUTE($AS91,CHAR(160),""))="Devis 2",IFERROR(VALUE(TRIM(SUBSTITUTE(AN91,CHAR(160),""))),0),TRIM(SUBSTITUTE($AS91,CHAR(160),""))="Devis 3",IFERROR(VALUE(TRIM(SUBSTITUTE(AQ91,CHAR(160),""))),0)),0)*IFERROR(VALUE(TRIM(SUBSTITUTE($AA91,CHAR(160),""))),0)))</f>
        <v/>
      </c>
      <c r="AZ91" s="73"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63"/>
      <c r="BB91" s="13"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3" t="str" cm="1">
        <f t="array" ref="BC91">IF(
   OR(AZ91="",X91="",AX91="",V91="",AY91="",W91=""),
   "",
   _xlfn.IFS(
      (IFERROR(VALUE(TRIM(SUBSTITUTE(AZ91,CHAR(160),""))),0))=0,
         "Attention montant présenté entièrement écarté",
      (IFERROR(VALUE(TRIM(SUBSTITUTE(AZ91,CHAR(160),""))),0))&gt;
         (IFERROR(VALUE(TRIM(SUBSTITUTE(X91,CHAR(160),""))),0)),
         "KO : Le montant retenu TTC est supérieur au montant présenté TTC. Merci de revoir la ligne de dépense ou plafonner son montant.",
      (IFERROR(VALUE(TRIM(SUBSTITUTE(AX91,CHAR(160),""))),0))&gt;
         (IFERROR(VALUE(TRIM(SUBSTITUTE(V91,CHAR(160),""))),0)),
         "Attention : Le montant retenu HT est supérieur au montant HT présenté. Merci de revoir la ligne de dépense, plafonner son montant, ou justifier la reventilation HT / TVA.",
      (IFERROR(VALUE(TRIM(SUBSTITUTE(AY91,CHAR(160),""))),0))&gt;
         (IFERROR(VALUE(TRIM(SUBSTITUTE(W91,CHAR(160),""))),0)),
         "Attention : Le montant TVA retenu est supérieur au montant TVA présenté. Merci de revoir la ligne de dépense, plafonner son montant, ou justifier la reventilation HT / TVA.",
      (IFERROR(VALUE(TRIM(SUBSTITUTE(X91,CHAR(160),""))),0))=0,
         "",
      (IFERROR(VALUE(TRIM(SUBSTITUTE(AZ91,CHAR(160),""))),0))=
         (IFERROR(VALUE(TRIM(SUBSTITUTE(X91,CHAR(160),""))),0)),
         "OK",
      (IFERROR(VALUE(TRIM(SUBSTITUTE(AZ91,CHAR(160),""))),0))&lt;
         (IFERROR(VALUE(TRIM(SUBSTITUTE(X91,CHAR(160),""))),0)),
         "Attention : montant présenté partiellement écarté.",
      TRUE,
         ""
   )
)</f>
        <v/>
      </c>
      <c r="BD91" s="46" t="str">
        <f t="shared" si="67"/>
        <v/>
      </c>
      <c r="BE91" s="46" t="str">
        <f t="shared" si="68"/>
        <v/>
      </c>
      <c r="BF91" s="19" t="str">
        <f t="shared" si="69"/>
        <v/>
      </c>
    </row>
    <row r="92" spans="1:58" ht="15" customHeight="1">
      <c r="A92" s="334">
        <v>81</v>
      </c>
      <c r="B92" s="351"/>
      <c r="C92" s="6"/>
      <c r="D92" s="5"/>
      <c r="E92" s="5"/>
      <c r="F92" s="149"/>
      <c r="G92" s="21"/>
      <c r="H92" s="20"/>
      <c r="I92" s="550"/>
      <c r="J92" s="5"/>
      <c r="K92" s="11"/>
      <c r="L92" s="8"/>
      <c r="M92" s="7"/>
      <c r="N92" s="39" t="str">
        <f t="shared" si="82"/>
        <v/>
      </c>
      <c r="O92" s="9"/>
      <c r="P92" s="7"/>
      <c r="Q92" s="39" t="str">
        <f t="shared" si="83"/>
        <v/>
      </c>
      <c r="R92" s="10"/>
      <c r="S92" s="7"/>
      <c r="T92" s="40" t="str">
        <f t="shared" si="84"/>
        <v/>
      </c>
      <c r="U92" s="15"/>
      <c r="V92" s="74"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72"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75" t="str">
        <f t="shared" si="85"/>
        <v/>
      </c>
      <c r="Y92" s="71"/>
      <c r="Z92" s="16" t="str">
        <f t="shared" si="70"/>
        <v/>
      </c>
      <c r="AA92" s="553" t="str">
        <f t="shared" si="71"/>
        <v/>
      </c>
      <c r="AB92" s="14" t="str">
        <f t="shared" si="72"/>
        <v/>
      </c>
      <c r="AC92" s="14" t="str">
        <f t="shared" si="73"/>
        <v/>
      </c>
      <c r="AD92" s="14" t="str">
        <f t="shared" si="74"/>
        <v/>
      </c>
      <c r="AE92" s="14" t="str">
        <f t="shared" si="75"/>
        <v/>
      </c>
      <c r="AF92" s="14" t="str">
        <f t="shared" si="76"/>
        <v/>
      </c>
      <c r="AG92" s="14" t="str">
        <f t="shared" si="77"/>
        <v/>
      </c>
      <c r="AH92" s="14" t="str">
        <f t="shared" si="78"/>
        <v/>
      </c>
      <c r="AI92" s="285" t="str">
        <f t="shared" si="79"/>
        <v/>
      </c>
      <c r="AJ92" s="42" t="str">
        <f t="shared" si="80"/>
        <v/>
      </c>
      <c r="AK92" s="18" t="str">
        <f t="shared" si="81"/>
        <v/>
      </c>
      <c r="AL92" s="39" t="str">
        <f t="shared" si="86"/>
        <v/>
      </c>
      <c r="AM92" s="43" t="str">
        <f t="shared" si="60"/>
        <v/>
      </c>
      <c r="AN92" s="18" t="str">
        <f t="shared" si="61"/>
        <v/>
      </c>
      <c r="AO92" s="39" t="str">
        <f t="shared" si="87"/>
        <v/>
      </c>
      <c r="AP92" s="44" t="str">
        <f t="shared" si="62"/>
        <v/>
      </c>
      <c r="AQ92" s="18" t="str">
        <f t="shared" si="63"/>
        <v/>
      </c>
      <c r="AR92" s="45" t="str">
        <f t="shared" si="88"/>
        <v/>
      </c>
      <c r="AS92" s="41" t="str">
        <f t="shared" si="64"/>
        <v/>
      </c>
      <c r="AT92" s="62"/>
      <c r="AU92" s="46" t="str">
        <f t="shared" si="65"/>
        <v/>
      </c>
      <c r="AV92" s="46" t="str">
        <f t="shared" si="66"/>
        <v/>
      </c>
      <c r="AW92" s="46" t="str">
        <f t="shared" si="89"/>
        <v/>
      </c>
      <c r="AX92" s="73"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73" t="str" cm="1">
        <f t="array" ref="AY92">IF($AA92="","",IF(IFERROR(_xlfn.IFS(TRIM(SUBSTITUTE($AS92,CHAR(160),""))="Devis 1",IFERROR(VALUE(TRIM(SUBSTITUTE(AK92,CHAR(160),""))),0),TRIM(SUBSTITUTE($AS92,CHAR(160),""))="Devis 2",IFERROR(VALUE(TRIM(SUBSTITUTE(AN92,CHAR(160),""))),0),TRIM(SUBSTITUTE($AS92,CHAR(160),""))="Devis 3",IFERROR(VALUE(TRIM(SUBSTITUTE(AQ92,CHAR(160),""))),0)),0)*IFERROR(VALUE(TRIM(SUBSTITUTE($AA92,CHAR(160),""))),0)=0,IF(AX92&lt;&gt;"",0,""),IFERROR(_xlfn.IFS(TRIM(SUBSTITUTE($AS92,CHAR(160),""))="Devis 1",IFERROR(VALUE(TRIM(SUBSTITUTE(AK92,CHAR(160),""))),0),TRIM(SUBSTITUTE($AS92,CHAR(160),""))="Devis 2",IFERROR(VALUE(TRIM(SUBSTITUTE(AN92,CHAR(160),""))),0),TRIM(SUBSTITUTE($AS92,CHAR(160),""))="Devis 3",IFERROR(VALUE(TRIM(SUBSTITUTE(AQ92,CHAR(160),""))),0)),0)*IFERROR(VALUE(TRIM(SUBSTITUTE($AA92,CHAR(160),""))),0)))</f>
        <v/>
      </c>
      <c r="AZ92" s="73"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63"/>
      <c r="BB92" s="13"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3" t="str" cm="1">
        <f t="array" ref="BC92">IF(
   OR(AZ92="",X92="",AX92="",V92="",AY92="",W92=""),
   "",
   _xlfn.IFS(
      (IFERROR(VALUE(TRIM(SUBSTITUTE(AZ92,CHAR(160),""))),0))=0,
         "Attention montant présenté entièrement écarté",
      (IFERROR(VALUE(TRIM(SUBSTITUTE(AZ92,CHAR(160),""))),0))&gt;
         (IFERROR(VALUE(TRIM(SUBSTITUTE(X92,CHAR(160),""))),0)),
         "KO : Le montant retenu TTC est supérieur au montant présenté TTC. Merci de revoir la ligne de dépense ou plafonner son montant.",
      (IFERROR(VALUE(TRIM(SUBSTITUTE(AX92,CHAR(160),""))),0))&gt;
         (IFERROR(VALUE(TRIM(SUBSTITUTE(V92,CHAR(160),""))),0)),
         "Attention : Le montant retenu HT est supérieur au montant HT présenté. Merci de revoir la ligne de dépense, plafonner son montant, ou justifier la reventilation HT / TVA.",
      (IFERROR(VALUE(TRIM(SUBSTITUTE(AY92,CHAR(160),""))),0))&gt;
         (IFERROR(VALUE(TRIM(SUBSTITUTE(W92,CHAR(160),""))),0)),
         "Attention : Le montant TVA retenu est supérieur au montant TVA présenté. Merci de revoir la ligne de dépense, plafonner son montant, ou justifier la reventilation HT / TVA.",
      (IFERROR(VALUE(TRIM(SUBSTITUTE(X92,CHAR(160),""))),0))=0,
         "",
      (IFERROR(VALUE(TRIM(SUBSTITUTE(AZ92,CHAR(160),""))),0))=
         (IFERROR(VALUE(TRIM(SUBSTITUTE(X92,CHAR(160),""))),0)),
         "OK",
      (IFERROR(VALUE(TRIM(SUBSTITUTE(AZ92,CHAR(160),""))),0))&lt;
         (IFERROR(VALUE(TRIM(SUBSTITUTE(X92,CHAR(160),""))),0)),
         "Attention : montant présenté partiellement écarté.",
      TRUE,
         ""
   )
)</f>
        <v/>
      </c>
      <c r="BD92" s="46" t="str">
        <f t="shared" si="67"/>
        <v/>
      </c>
      <c r="BE92" s="46" t="str">
        <f t="shared" si="68"/>
        <v/>
      </c>
      <c r="BF92" s="19" t="str">
        <f t="shared" si="69"/>
        <v/>
      </c>
    </row>
    <row r="93" spans="1:58" ht="15" customHeight="1">
      <c r="A93" s="334">
        <v>82</v>
      </c>
      <c r="B93" s="351"/>
      <c r="C93" s="6"/>
      <c r="D93" s="5"/>
      <c r="E93" s="5"/>
      <c r="F93" s="149"/>
      <c r="G93" s="21"/>
      <c r="H93" s="20"/>
      <c r="I93" s="550"/>
      <c r="J93" s="5"/>
      <c r="K93" s="11"/>
      <c r="L93" s="8"/>
      <c r="M93" s="7"/>
      <c r="N93" s="39" t="str">
        <f t="shared" si="82"/>
        <v/>
      </c>
      <c r="O93" s="9"/>
      <c r="P93" s="7"/>
      <c r="Q93" s="39" t="str">
        <f t="shared" si="83"/>
        <v/>
      </c>
      <c r="R93" s="10"/>
      <c r="S93" s="7"/>
      <c r="T93" s="40" t="str">
        <f t="shared" si="84"/>
        <v/>
      </c>
      <c r="U93" s="15"/>
      <c r="V93" s="74"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72"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75" t="str">
        <f t="shared" si="85"/>
        <v/>
      </c>
      <c r="Y93" s="71"/>
      <c r="Z93" s="16" t="str">
        <f t="shared" si="70"/>
        <v/>
      </c>
      <c r="AA93" s="553" t="str">
        <f t="shared" si="71"/>
        <v/>
      </c>
      <c r="AB93" s="14" t="str">
        <f t="shared" si="72"/>
        <v/>
      </c>
      <c r="AC93" s="14" t="str">
        <f t="shared" si="73"/>
        <v/>
      </c>
      <c r="AD93" s="14" t="str">
        <f t="shared" si="74"/>
        <v/>
      </c>
      <c r="AE93" s="14" t="str">
        <f t="shared" si="75"/>
        <v/>
      </c>
      <c r="AF93" s="14" t="str">
        <f t="shared" si="76"/>
        <v/>
      </c>
      <c r="AG93" s="14" t="str">
        <f t="shared" si="77"/>
        <v/>
      </c>
      <c r="AH93" s="14" t="str">
        <f t="shared" si="78"/>
        <v/>
      </c>
      <c r="AI93" s="285" t="str">
        <f t="shared" si="79"/>
        <v/>
      </c>
      <c r="AJ93" s="42" t="str">
        <f t="shared" si="80"/>
        <v/>
      </c>
      <c r="AK93" s="18" t="str">
        <f t="shared" si="81"/>
        <v/>
      </c>
      <c r="AL93" s="39" t="str">
        <f t="shared" si="86"/>
        <v/>
      </c>
      <c r="AM93" s="43" t="str">
        <f t="shared" si="60"/>
        <v/>
      </c>
      <c r="AN93" s="18" t="str">
        <f t="shared" si="61"/>
        <v/>
      </c>
      <c r="AO93" s="39" t="str">
        <f t="shared" si="87"/>
        <v/>
      </c>
      <c r="AP93" s="44" t="str">
        <f t="shared" si="62"/>
        <v/>
      </c>
      <c r="AQ93" s="18" t="str">
        <f t="shared" si="63"/>
        <v/>
      </c>
      <c r="AR93" s="45" t="str">
        <f t="shared" si="88"/>
        <v/>
      </c>
      <c r="AS93" s="41" t="str">
        <f t="shared" si="64"/>
        <v/>
      </c>
      <c r="AT93" s="62"/>
      <c r="AU93" s="46" t="str">
        <f t="shared" si="65"/>
        <v/>
      </c>
      <c r="AV93" s="46" t="str">
        <f t="shared" si="66"/>
        <v/>
      </c>
      <c r="AW93" s="46" t="str">
        <f t="shared" si="89"/>
        <v/>
      </c>
      <c r="AX93" s="73"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73" t="str" cm="1">
        <f t="array" ref="AY93">IF($AA93="","",IF(IFERROR(_xlfn.IFS(TRIM(SUBSTITUTE($AS93,CHAR(160),""))="Devis 1",IFERROR(VALUE(TRIM(SUBSTITUTE(AK93,CHAR(160),""))),0),TRIM(SUBSTITUTE($AS93,CHAR(160),""))="Devis 2",IFERROR(VALUE(TRIM(SUBSTITUTE(AN93,CHAR(160),""))),0),TRIM(SUBSTITUTE($AS93,CHAR(160),""))="Devis 3",IFERROR(VALUE(TRIM(SUBSTITUTE(AQ93,CHAR(160),""))),0)),0)*IFERROR(VALUE(TRIM(SUBSTITUTE($AA93,CHAR(160),""))),0)=0,IF(AX93&lt;&gt;"",0,""),IFERROR(_xlfn.IFS(TRIM(SUBSTITUTE($AS93,CHAR(160),""))="Devis 1",IFERROR(VALUE(TRIM(SUBSTITUTE(AK93,CHAR(160),""))),0),TRIM(SUBSTITUTE($AS93,CHAR(160),""))="Devis 2",IFERROR(VALUE(TRIM(SUBSTITUTE(AN93,CHAR(160),""))),0),TRIM(SUBSTITUTE($AS93,CHAR(160),""))="Devis 3",IFERROR(VALUE(TRIM(SUBSTITUTE(AQ93,CHAR(160),""))),0)),0)*IFERROR(VALUE(TRIM(SUBSTITUTE($AA93,CHAR(160),""))),0)))</f>
        <v/>
      </c>
      <c r="AZ93" s="73"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63"/>
      <c r="BB93" s="13"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3" t="str" cm="1">
        <f t="array" ref="BC93">IF(
   OR(AZ93="",X93="",AX93="",V93="",AY93="",W93=""),
   "",
   _xlfn.IFS(
      (IFERROR(VALUE(TRIM(SUBSTITUTE(AZ93,CHAR(160),""))),0))=0,
         "Attention montant présenté entièrement écarté",
      (IFERROR(VALUE(TRIM(SUBSTITUTE(AZ93,CHAR(160),""))),0))&gt;
         (IFERROR(VALUE(TRIM(SUBSTITUTE(X93,CHAR(160),""))),0)),
         "KO : Le montant retenu TTC est supérieur au montant présenté TTC. Merci de revoir la ligne de dépense ou plafonner son montant.",
      (IFERROR(VALUE(TRIM(SUBSTITUTE(AX93,CHAR(160),""))),0))&gt;
         (IFERROR(VALUE(TRIM(SUBSTITUTE(V93,CHAR(160),""))),0)),
         "Attention : Le montant retenu HT est supérieur au montant HT présenté. Merci de revoir la ligne de dépense, plafonner son montant, ou justifier la reventilation HT / TVA.",
      (IFERROR(VALUE(TRIM(SUBSTITUTE(AY93,CHAR(160),""))),0))&gt;
         (IFERROR(VALUE(TRIM(SUBSTITUTE(W93,CHAR(160),""))),0)),
         "Attention : Le montant TVA retenu est supérieur au montant TVA présenté. Merci de revoir la ligne de dépense, plafonner son montant, ou justifier la reventilation HT / TVA.",
      (IFERROR(VALUE(TRIM(SUBSTITUTE(X93,CHAR(160),""))),0))=0,
         "",
      (IFERROR(VALUE(TRIM(SUBSTITUTE(AZ93,CHAR(160),""))),0))=
         (IFERROR(VALUE(TRIM(SUBSTITUTE(X93,CHAR(160),""))),0)),
         "OK",
      (IFERROR(VALUE(TRIM(SUBSTITUTE(AZ93,CHAR(160),""))),0))&lt;
         (IFERROR(VALUE(TRIM(SUBSTITUTE(X93,CHAR(160),""))),0)),
         "Attention : montant présenté partiellement écarté.",
      TRUE,
         ""
   )
)</f>
        <v/>
      </c>
      <c r="BD93" s="46" t="str">
        <f t="shared" si="67"/>
        <v/>
      </c>
      <c r="BE93" s="46" t="str">
        <f t="shared" si="68"/>
        <v/>
      </c>
      <c r="BF93" s="19" t="str">
        <f t="shared" si="69"/>
        <v/>
      </c>
    </row>
    <row r="94" spans="1:58" ht="15" customHeight="1">
      <c r="A94" s="334">
        <v>83</v>
      </c>
      <c r="B94" s="351"/>
      <c r="C94" s="6"/>
      <c r="D94" s="5"/>
      <c r="E94" s="5"/>
      <c r="F94" s="149"/>
      <c r="G94" s="21"/>
      <c r="H94" s="20"/>
      <c r="I94" s="550"/>
      <c r="J94" s="5"/>
      <c r="K94" s="11"/>
      <c r="L94" s="8"/>
      <c r="M94" s="7"/>
      <c r="N94" s="39" t="str">
        <f t="shared" si="82"/>
        <v/>
      </c>
      <c r="O94" s="9"/>
      <c r="P94" s="7"/>
      <c r="Q94" s="39" t="str">
        <f t="shared" si="83"/>
        <v/>
      </c>
      <c r="R94" s="10"/>
      <c r="S94" s="7"/>
      <c r="T94" s="40" t="str">
        <f t="shared" si="84"/>
        <v/>
      </c>
      <c r="U94" s="15"/>
      <c r="V94" s="74"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72"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75" t="str">
        <f t="shared" si="85"/>
        <v/>
      </c>
      <c r="Y94" s="71"/>
      <c r="Z94" s="16" t="str">
        <f t="shared" si="70"/>
        <v/>
      </c>
      <c r="AA94" s="553" t="str">
        <f t="shared" si="71"/>
        <v/>
      </c>
      <c r="AB94" s="14" t="str">
        <f t="shared" si="72"/>
        <v/>
      </c>
      <c r="AC94" s="14" t="str">
        <f t="shared" si="73"/>
        <v/>
      </c>
      <c r="AD94" s="14" t="str">
        <f t="shared" si="74"/>
        <v/>
      </c>
      <c r="AE94" s="14" t="str">
        <f t="shared" si="75"/>
        <v/>
      </c>
      <c r="AF94" s="14" t="str">
        <f t="shared" si="76"/>
        <v/>
      </c>
      <c r="AG94" s="14" t="str">
        <f t="shared" si="77"/>
        <v/>
      </c>
      <c r="AH94" s="14" t="str">
        <f t="shared" si="78"/>
        <v/>
      </c>
      <c r="AI94" s="285" t="str">
        <f t="shared" si="79"/>
        <v/>
      </c>
      <c r="AJ94" s="42" t="str">
        <f t="shared" si="80"/>
        <v/>
      </c>
      <c r="AK94" s="18" t="str">
        <f t="shared" si="81"/>
        <v/>
      </c>
      <c r="AL94" s="39" t="str">
        <f t="shared" si="86"/>
        <v/>
      </c>
      <c r="AM94" s="43" t="str">
        <f t="shared" si="60"/>
        <v/>
      </c>
      <c r="AN94" s="18" t="str">
        <f t="shared" si="61"/>
        <v/>
      </c>
      <c r="AO94" s="39" t="str">
        <f t="shared" si="87"/>
        <v/>
      </c>
      <c r="AP94" s="44" t="str">
        <f t="shared" si="62"/>
        <v/>
      </c>
      <c r="AQ94" s="18" t="str">
        <f t="shared" si="63"/>
        <v/>
      </c>
      <c r="AR94" s="45" t="str">
        <f t="shared" si="88"/>
        <v/>
      </c>
      <c r="AS94" s="41" t="str">
        <f t="shared" si="64"/>
        <v/>
      </c>
      <c r="AT94" s="62"/>
      <c r="AU94" s="46" t="str">
        <f t="shared" si="65"/>
        <v/>
      </c>
      <c r="AV94" s="46" t="str">
        <f t="shared" si="66"/>
        <v/>
      </c>
      <c r="AW94" s="46" t="str">
        <f t="shared" si="89"/>
        <v/>
      </c>
      <c r="AX94" s="73"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73" t="str" cm="1">
        <f t="array" ref="AY94">IF($AA94="","",IF(IFERROR(_xlfn.IFS(TRIM(SUBSTITUTE($AS94,CHAR(160),""))="Devis 1",IFERROR(VALUE(TRIM(SUBSTITUTE(AK94,CHAR(160),""))),0),TRIM(SUBSTITUTE($AS94,CHAR(160),""))="Devis 2",IFERROR(VALUE(TRIM(SUBSTITUTE(AN94,CHAR(160),""))),0),TRIM(SUBSTITUTE($AS94,CHAR(160),""))="Devis 3",IFERROR(VALUE(TRIM(SUBSTITUTE(AQ94,CHAR(160),""))),0)),0)*IFERROR(VALUE(TRIM(SUBSTITUTE($AA94,CHAR(160),""))),0)=0,IF(AX94&lt;&gt;"",0,""),IFERROR(_xlfn.IFS(TRIM(SUBSTITUTE($AS94,CHAR(160),""))="Devis 1",IFERROR(VALUE(TRIM(SUBSTITUTE(AK94,CHAR(160),""))),0),TRIM(SUBSTITUTE($AS94,CHAR(160),""))="Devis 2",IFERROR(VALUE(TRIM(SUBSTITUTE(AN94,CHAR(160),""))),0),TRIM(SUBSTITUTE($AS94,CHAR(160),""))="Devis 3",IFERROR(VALUE(TRIM(SUBSTITUTE(AQ94,CHAR(160),""))),0)),0)*IFERROR(VALUE(TRIM(SUBSTITUTE($AA94,CHAR(160),""))),0)))</f>
        <v/>
      </c>
      <c r="AZ94" s="73"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63"/>
      <c r="BB94" s="13"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3" t="str" cm="1">
        <f t="array" ref="BC94">IF(
   OR(AZ94="",X94="",AX94="",V94="",AY94="",W94=""),
   "",
   _xlfn.IFS(
      (IFERROR(VALUE(TRIM(SUBSTITUTE(AZ94,CHAR(160),""))),0))=0,
         "Attention montant présenté entièrement écarté",
      (IFERROR(VALUE(TRIM(SUBSTITUTE(AZ94,CHAR(160),""))),0))&gt;
         (IFERROR(VALUE(TRIM(SUBSTITUTE(X94,CHAR(160),""))),0)),
         "KO : Le montant retenu TTC est supérieur au montant présenté TTC. Merci de revoir la ligne de dépense ou plafonner son montant.",
      (IFERROR(VALUE(TRIM(SUBSTITUTE(AX94,CHAR(160),""))),0))&gt;
         (IFERROR(VALUE(TRIM(SUBSTITUTE(V94,CHAR(160),""))),0)),
         "Attention : Le montant retenu HT est supérieur au montant HT présenté. Merci de revoir la ligne de dépense, plafonner son montant, ou justifier la reventilation HT / TVA.",
      (IFERROR(VALUE(TRIM(SUBSTITUTE(AY94,CHAR(160),""))),0))&gt;
         (IFERROR(VALUE(TRIM(SUBSTITUTE(W94,CHAR(160),""))),0)),
         "Attention : Le montant TVA retenu est supérieur au montant TVA présenté. Merci de revoir la ligne de dépense, plafonner son montant, ou justifier la reventilation HT / TVA.",
      (IFERROR(VALUE(TRIM(SUBSTITUTE(X94,CHAR(160),""))),0))=0,
         "",
      (IFERROR(VALUE(TRIM(SUBSTITUTE(AZ94,CHAR(160),""))),0))=
         (IFERROR(VALUE(TRIM(SUBSTITUTE(X94,CHAR(160),""))),0)),
         "OK",
      (IFERROR(VALUE(TRIM(SUBSTITUTE(AZ94,CHAR(160),""))),0))&lt;
         (IFERROR(VALUE(TRIM(SUBSTITUTE(X94,CHAR(160),""))),0)),
         "Attention : montant présenté partiellement écarté.",
      TRUE,
         ""
   )
)</f>
        <v/>
      </c>
      <c r="BD94" s="46" t="str">
        <f t="shared" si="67"/>
        <v/>
      </c>
      <c r="BE94" s="46" t="str">
        <f t="shared" si="68"/>
        <v/>
      </c>
      <c r="BF94" s="19" t="str">
        <f t="shared" si="69"/>
        <v/>
      </c>
    </row>
    <row r="95" spans="1:58" ht="15" customHeight="1">
      <c r="A95" s="334">
        <v>84</v>
      </c>
      <c r="B95" s="351"/>
      <c r="C95" s="6"/>
      <c r="D95" s="5"/>
      <c r="E95" s="5"/>
      <c r="F95" s="149"/>
      <c r="G95" s="21"/>
      <c r="H95" s="20"/>
      <c r="I95" s="550"/>
      <c r="J95" s="5"/>
      <c r="K95" s="11"/>
      <c r="L95" s="8"/>
      <c r="M95" s="7"/>
      <c r="N95" s="39" t="str">
        <f t="shared" si="82"/>
        <v/>
      </c>
      <c r="O95" s="9"/>
      <c r="P95" s="7"/>
      <c r="Q95" s="39" t="str">
        <f t="shared" si="83"/>
        <v/>
      </c>
      <c r="R95" s="10"/>
      <c r="S95" s="7"/>
      <c r="T95" s="40" t="str">
        <f t="shared" si="84"/>
        <v/>
      </c>
      <c r="U95" s="15"/>
      <c r="V95" s="74"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72"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75" t="str">
        <f t="shared" si="85"/>
        <v/>
      </c>
      <c r="Y95" s="71"/>
      <c r="Z95" s="16" t="str">
        <f t="shared" si="70"/>
        <v/>
      </c>
      <c r="AA95" s="553" t="str">
        <f t="shared" si="71"/>
        <v/>
      </c>
      <c r="AB95" s="14" t="str">
        <f t="shared" si="72"/>
        <v/>
      </c>
      <c r="AC95" s="14" t="str">
        <f t="shared" si="73"/>
        <v/>
      </c>
      <c r="AD95" s="14" t="str">
        <f t="shared" si="74"/>
        <v/>
      </c>
      <c r="AE95" s="14" t="str">
        <f t="shared" si="75"/>
        <v/>
      </c>
      <c r="AF95" s="14" t="str">
        <f t="shared" si="76"/>
        <v/>
      </c>
      <c r="AG95" s="14" t="str">
        <f t="shared" si="77"/>
        <v/>
      </c>
      <c r="AH95" s="14" t="str">
        <f t="shared" si="78"/>
        <v/>
      </c>
      <c r="AI95" s="285" t="str">
        <f t="shared" si="79"/>
        <v/>
      </c>
      <c r="AJ95" s="42" t="str">
        <f t="shared" si="80"/>
        <v/>
      </c>
      <c r="AK95" s="18" t="str">
        <f t="shared" si="81"/>
        <v/>
      </c>
      <c r="AL95" s="39" t="str">
        <f t="shared" si="86"/>
        <v/>
      </c>
      <c r="AM95" s="43" t="str">
        <f t="shared" si="60"/>
        <v/>
      </c>
      <c r="AN95" s="18" t="str">
        <f t="shared" si="61"/>
        <v/>
      </c>
      <c r="AO95" s="39" t="str">
        <f t="shared" si="87"/>
        <v/>
      </c>
      <c r="AP95" s="44" t="str">
        <f t="shared" si="62"/>
        <v/>
      </c>
      <c r="AQ95" s="18" t="str">
        <f t="shared" si="63"/>
        <v/>
      </c>
      <c r="AR95" s="45" t="str">
        <f t="shared" si="88"/>
        <v/>
      </c>
      <c r="AS95" s="41" t="str">
        <f t="shared" si="64"/>
        <v/>
      </c>
      <c r="AT95" s="62"/>
      <c r="AU95" s="46" t="str">
        <f t="shared" si="65"/>
        <v/>
      </c>
      <c r="AV95" s="46" t="str">
        <f t="shared" si="66"/>
        <v/>
      </c>
      <c r="AW95" s="46" t="str">
        <f t="shared" si="89"/>
        <v/>
      </c>
      <c r="AX95" s="73"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73" t="str" cm="1">
        <f t="array" ref="AY95">IF($AA95="","",IF(IFERROR(_xlfn.IFS(TRIM(SUBSTITUTE($AS95,CHAR(160),""))="Devis 1",IFERROR(VALUE(TRIM(SUBSTITUTE(AK95,CHAR(160),""))),0),TRIM(SUBSTITUTE($AS95,CHAR(160),""))="Devis 2",IFERROR(VALUE(TRIM(SUBSTITUTE(AN95,CHAR(160),""))),0),TRIM(SUBSTITUTE($AS95,CHAR(160),""))="Devis 3",IFERROR(VALUE(TRIM(SUBSTITUTE(AQ95,CHAR(160),""))),0)),0)*IFERROR(VALUE(TRIM(SUBSTITUTE($AA95,CHAR(160),""))),0)=0,IF(AX95&lt;&gt;"",0,""),IFERROR(_xlfn.IFS(TRIM(SUBSTITUTE($AS95,CHAR(160),""))="Devis 1",IFERROR(VALUE(TRIM(SUBSTITUTE(AK95,CHAR(160),""))),0),TRIM(SUBSTITUTE($AS95,CHAR(160),""))="Devis 2",IFERROR(VALUE(TRIM(SUBSTITUTE(AN95,CHAR(160),""))),0),TRIM(SUBSTITUTE($AS95,CHAR(160),""))="Devis 3",IFERROR(VALUE(TRIM(SUBSTITUTE(AQ95,CHAR(160),""))),0)),0)*IFERROR(VALUE(TRIM(SUBSTITUTE($AA95,CHAR(160),""))),0)))</f>
        <v/>
      </c>
      <c r="AZ95" s="73"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63"/>
      <c r="BB95" s="13"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3" t="str" cm="1">
        <f t="array" ref="BC95">IF(
   OR(AZ95="",X95="",AX95="",V95="",AY95="",W95=""),
   "",
   _xlfn.IFS(
      (IFERROR(VALUE(TRIM(SUBSTITUTE(AZ95,CHAR(160),""))),0))=0,
         "Attention montant présenté entièrement écarté",
      (IFERROR(VALUE(TRIM(SUBSTITUTE(AZ95,CHAR(160),""))),0))&gt;
         (IFERROR(VALUE(TRIM(SUBSTITUTE(X95,CHAR(160),""))),0)),
         "KO : Le montant retenu TTC est supérieur au montant présenté TTC. Merci de revoir la ligne de dépense ou plafonner son montant.",
      (IFERROR(VALUE(TRIM(SUBSTITUTE(AX95,CHAR(160),""))),0))&gt;
         (IFERROR(VALUE(TRIM(SUBSTITUTE(V95,CHAR(160),""))),0)),
         "Attention : Le montant retenu HT est supérieur au montant HT présenté. Merci de revoir la ligne de dépense, plafonner son montant, ou justifier la reventilation HT / TVA.",
      (IFERROR(VALUE(TRIM(SUBSTITUTE(AY95,CHAR(160),""))),0))&gt;
         (IFERROR(VALUE(TRIM(SUBSTITUTE(W95,CHAR(160),""))),0)),
         "Attention : Le montant TVA retenu est supérieur au montant TVA présenté. Merci de revoir la ligne de dépense, plafonner son montant, ou justifier la reventilation HT / TVA.",
      (IFERROR(VALUE(TRIM(SUBSTITUTE(X95,CHAR(160),""))),0))=0,
         "",
      (IFERROR(VALUE(TRIM(SUBSTITUTE(AZ95,CHAR(160),""))),0))=
         (IFERROR(VALUE(TRIM(SUBSTITUTE(X95,CHAR(160),""))),0)),
         "OK",
      (IFERROR(VALUE(TRIM(SUBSTITUTE(AZ95,CHAR(160),""))),0))&lt;
         (IFERROR(VALUE(TRIM(SUBSTITUTE(X95,CHAR(160),""))),0)),
         "Attention : montant présenté partiellement écarté.",
      TRUE,
         ""
   )
)</f>
        <v/>
      </c>
      <c r="BD95" s="46" t="str">
        <f t="shared" si="67"/>
        <v/>
      </c>
      <c r="BE95" s="46" t="str">
        <f t="shared" si="68"/>
        <v/>
      </c>
      <c r="BF95" s="19" t="str">
        <f t="shared" si="69"/>
        <v/>
      </c>
    </row>
    <row r="96" spans="1:58" ht="15" customHeight="1">
      <c r="A96" s="334">
        <v>85</v>
      </c>
      <c r="B96" s="351"/>
      <c r="C96" s="6"/>
      <c r="D96" s="5"/>
      <c r="E96" s="5"/>
      <c r="F96" s="149"/>
      <c r="G96" s="21"/>
      <c r="H96" s="20"/>
      <c r="I96" s="550"/>
      <c r="J96" s="5"/>
      <c r="K96" s="11"/>
      <c r="L96" s="8"/>
      <c r="M96" s="7"/>
      <c r="N96" s="39" t="str">
        <f t="shared" si="82"/>
        <v/>
      </c>
      <c r="O96" s="9"/>
      <c r="P96" s="7"/>
      <c r="Q96" s="39" t="str">
        <f t="shared" si="83"/>
        <v/>
      </c>
      <c r="R96" s="10"/>
      <c r="S96" s="7"/>
      <c r="T96" s="40" t="str">
        <f t="shared" si="84"/>
        <v/>
      </c>
      <c r="U96" s="15"/>
      <c r="V96" s="74"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72"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75" t="str">
        <f t="shared" si="85"/>
        <v/>
      </c>
      <c r="Y96" s="71"/>
      <c r="Z96" s="16" t="str">
        <f t="shared" si="70"/>
        <v/>
      </c>
      <c r="AA96" s="553" t="str">
        <f t="shared" si="71"/>
        <v/>
      </c>
      <c r="AB96" s="14" t="str">
        <f t="shared" si="72"/>
        <v/>
      </c>
      <c r="AC96" s="14" t="str">
        <f t="shared" si="73"/>
        <v/>
      </c>
      <c r="AD96" s="14" t="str">
        <f t="shared" si="74"/>
        <v/>
      </c>
      <c r="AE96" s="14" t="str">
        <f t="shared" si="75"/>
        <v/>
      </c>
      <c r="AF96" s="14" t="str">
        <f t="shared" si="76"/>
        <v/>
      </c>
      <c r="AG96" s="14" t="str">
        <f t="shared" si="77"/>
        <v/>
      </c>
      <c r="AH96" s="14" t="str">
        <f t="shared" si="78"/>
        <v/>
      </c>
      <c r="AI96" s="285" t="str">
        <f t="shared" si="79"/>
        <v/>
      </c>
      <c r="AJ96" s="42" t="str">
        <f t="shared" si="80"/>
        <v/>
      </c>
      <c r="AK96" s="18" t="str">
        <f t="shared" si="81"/>
        <v/>
      </c>
      <c r="AL96" s="39" t="str">
        <f t="shared" si="86"/>
        <v/>
      </c>
      <c r="AM96" s="43" t="str">
        <f t="shared" si="60"/>
        <v/>
      </c>
      <c r="AN96" s="18" t="str">
        <f t="shared" si="61"/>
        <v/>
      </c>
      <c r="AO96" s="39" t="str">
        <f t="shared" si="87"/>
        <v/>
      </c>
      <c r="AP96" s="44" t="str">
        <f t="shared" si="62"/>
        <v/>
      </c>
      <c r="AQ96" s="18" t="str">
        <f t="shared" si="63"/>
        <v/>
      </c>
      <c r="AR96" s="45" t="str">
        <f t="shared" si="88"/>
        <v/>
      </c>
      <c r="AS96" s="41" t="str">
        <f t="shared" si="64"/>
        <v/>
      </c>
      <c r="AT96" s="62"/>
      <c r="AU96" s="46" t="str">
        <f t="shared" si="65"/>
        <v/>
      </c>
      <c r="AV96" s="46" t="str">
        <f t="shared" si="66"/>
        <v/>
      </c>
      <c r="AW96" s="46" t="str">
        <f t="shared" si="89"/>
        <v/>
      </c>
      <c r="AX96" s="73"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73" t="str" cm="1">
        <f t="array" ref="AY96">IF($AA96="","",IF(IFERROR(_xlfn.IFS(TRIM(SUBSTITUTE($AS96,CHAR(160),""))="Devis 1",IFERROR(VALUE(TRIM(SUBSTITUTE(AK96,CHAR(160),""))),0),TRIM(SUBSTITUTE($AS96,CHAR(160),""))="Devis 2",IFERROR(VALUE(TRIM(SUBSTITUTE(AN96,CHAR(160),""))),0),TRIM(SUBSTITUTE($AS96,CHAR(160),""))="Devis 3",IFERROR(VALUE(TRIM(SUBSTITUTE(AQ96,CHAR(160),""))),0)),0)*IFERROR(VALUE(TRIM(SUBSTITUTE($AA96,CHAR(160),""))),0)=0,IF(AX96&lt;&gt;"",0,""),IFERROR(_xlfn.IFS(TRIM(SUBSTITUTE($AS96,CHAR(160),""))="Devis 1",IFERROR(VALUE(TRIM(SUBSTITUTE(AK96,CHAR(160),""))),0),TRIM(SUBSTITUTE($AS96,CHAR(160),""))="Devis 2",IFERROR(VALUE(TRIM(SUBSTITUTE(AN96,CHAR(160),""))),0),TRIM(SUBSTITUTE($AS96,CHAR(160),""))="Devis 3",IFERROR(VALUE(TRIM(SUBSTITUTE(AQ96,CHAR(160),""))),0)),0)*IFERROR(VALUE(TRIM(SUBSTITUTE($AA96,CHAR(160),""))),0)))</f>
        <v/>
      </c>
      <c r="AZ96" s="73"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63"/>
      <c r="BB96" s="13"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3" t="str" cm="1">
        <f t="array" ref="BC96">IF(
   OR(AZ96="",X96="",AX96="",V96="",AY96="",W96=""),
   "",
   _xlfn.IFS(
      (IFERROR(VALUE(TRIM(SUBSTITUTE(AZ96,CHAR(160),""))),0))=0,
         "Attention montant présenté entièrement écarté",
      (IFERROR(VALUE(TRIM(SUBSTITUTE(AZ96,CHAR(160),""))),0))&gt;
         (IFERROR(VALUE(TRIM(SUBSTITUTE(X96,CHAR(160),""))),0)),
         "KO : Le montant retenu TTC est supérieur au montant présenté TTC. Merci de revoir la ligne de dépense ou plafonner son montant.",
      (IFERROR(VALUE(TRIM(SUBSTITUTE(AX96,CHAR(160),""))),0))&gt;
         (IFERROR(VALUE(TRIM(SUBSTITUTE(V96,CHAR(160),""))),0)),
         "Attention : Le montant retenu HT est supérieur au montant HT présenté. Merci de revoir la ligne de dépense, plafonner son montant, ou justifier la reventilation HT / TVA.",
      (IFERROR(VALUE(TRIM(SUBSTITUTE(AY96,CHAR(160),""))),0))&gt;
         (IFERROR(VALUE(TRIM(SUBSTITUTE(W96,CHAR(160),""))),0)),
         "Attention : Le montant TVA retenu est supérieur au montant TVA présenté. Merci de revoir la ligne de dépense, plafonner son montant, ou justifier la reventilation HT / TVA.",
      (IFERROR(VALUE(TRIM(SUBSTITUTE(X96,CHAR(160),""))),0))=0,
         "",
      (IFERROR(VALUE(TRIM(SUBSTITUTE(AZ96,CHAR(160),""))),0))=
         (IFERROR(VALUE(TRIM(SUBSTITUTE(X96,CHAR(160),""))),0)),
         "OK",
      (IFERROR(VALUE(TRIM(SUBSTITUTE(AZ96,CHAR(160),""))),0))&lt;
         (IFERROR(VALUE(TRIM(SUBSTITUTE(X96,CHAR(160),""))),0)),
         "Attention : montant présenté partiellement écarté.",
      TRUE,
         ""
   )
)</f>
        <v/>
      </c>
      <c r="BD96" s="46" t="str">
        <f t="shared" si="67"/>
        <v/>
      </c>
      <c r="BE96" s="46" t="str">
        <f t="shared" si="68"/>
        <v/>
      </c>
      <c r="BF96" s="19" t="str">
        <f t="shared" si="69"/>
        <v/>
      </c>
    </row>
    <row r="97" spans="1:58" ht="15" customHeight="1">
      <c r="A97" s="334">
        <v>86</v>
      </c>
      <c r="B97" s="351"/>
      <c r="C97" s="6"/>
      <c r="D97" s="5"/>
      <c r="E97" s="5"/>
      <c r="F97" s="149"/>
      <c r="G97" s="21"/>
      <c r="H97" s="20"/>
      <c r="I97" s="550"/>
      <c r="J97" s="5"/>
      <c r="K97" s="11"/>
      <c r="L97" s="8"/>
      <c r="M97" s="7"/>
      <c r="N97" s="39" t="str">
        <f t="shared" si="82"/>
        <v/>
      </c>
      <c r="O97" s="9"/>
      <c r="P97" s="7"/>
      <c r="Q97" s="39" t="str">
        <f t="shared" si="83"/>
        <v/>
      </c>
      <c r="R97" s="10"/>
      <c r="S97" s="7"/>
      <c r="T97" s="40" t="str">
        <f t="shared" si="84"/>
        <v/>
      </c>
      <c r="U97" s="15"/>
      <c r="V97" s="74"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72"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75" t="str">
        <f t="shared" si="85"/>
        <v/>
      </c>
      <c r="Y97" s="71"/>
      <c r="Z97" s="16" t="str">
        <f t="shared" si="70"/>
        <v/>
      </c>
      <c r="AA97" s="553" t="str">
        <f t="shared" si="71"/>
        <v/>
      </c>
      <c r="AB97" s="14" t="str">
        <f t="shared" si="72"/>
        <v/>
      </c>
      <c r="AC97" s="14" t="str">
        <f t="shared" si="73"/>
        <v/>
      </c>
      <c r="AD97" s="14" t="str">
        <f t="shared" si="74"/>
        <v/>
      </c>
      <c r="AE97" s="14" t="str">
        <f t="shared" si="75"/>
        <v/>
      </c>
      <c r="AF97" s="14" t="str">
        <f t="shared" si="76"/>
        <v/>
      </c>
      <c r="AG97" s="14" t="str">
        <f t="shared" si="77"/>
        <v/>
      </c>
      <c r="AH97" s="14" t="str">
        <f t="shared" si="78"/>
        <v/>
      </c>
      <c r="AI97" s="285" t="str">
        <f t="shared" si="79"/>
        <v/>
      </c>
      <c r="AJ97" s="42" t="str">
        <f t="shared" si="80"/>
        <v/>
      </c>
      <c r="AK97" s="18" t="str">
        <f t="shared" si="81"/>
        <v/>
      </c>
      <c r="AL97" s="39" t="str">
        <f t="shared" si="86"/>
        <v/>
      </c>
      <c r="AM97" s="43" t="str">
        <f t="shared" si="60"/>
        <v/>
      </c>
      <c r="AN97" s="18" t="str">
        <f t="shared" si="61"/>
        <v/>
      </c>
      <c r="AO97" s="39" t="str">
        <f t="shared" si="87"/>
        <v/>
      </c>
      <c r="AP97" s="44" t="str">
        <f t="shared" si="62"/>
        <v/>
      </c>
      <c r="AQ97" s="18" t="str">
        <f t="shared" si="63"/>
        <v/>
      </c>
      <c r="AR97" s="45" t="str">
        <f t="shared" si="88"/>
        <v/>
      </c>
      <c r="AS97" s="41" t="str">
        <f t="shared" si="64"/>
        <v/>
      </c>
      <c r="AT97" s="62"/>
      <c r="AU97" s="46" t="str">
        <f t="shared" si="65"/>
        <v/>
      </c>
      <c r="AV97" s="46" t="str">
        <f t="shared" si="66"/>
        <v/>
      </c>
      <c r="AW97" s="46" t="str">
        <f t="shared" si="89"/>
        <v/>
      </c>
      <c r="AX97" s="73"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73" t="str" cm="1">
        <f t="array" ref="AY97">IF($AA97="","",IF(IFERROR(_xlfn.IFS(TRIM(SUBSTITUTE($AS97,CHAR(160),""))="Devis 1",IFERROR(VALUE(TRIM(SUBSTITUTE(AK97,CHAR(160),""))),0),TRIM(SUBSTITUTE($AS97,CHAR(160),""))="Devis 2",IFERROR(VALUE(TRIM(SUBSTITUTE(AN97,CHAR(160),""))),0),TRIM(SUBSTITUTE($AS97,CHAR(160),""))="Devis 3",IFERROR(VALUE(TRIM(SUBSTITUTE(AQ97,CHAR(160),""))),0)),0)*IFERROR(VALUE(TRIM(SUBSTITUTE($AA97,CHAR(160),""))),0)=0,IF(AX97&lt;&gt;"",0,""),IFERROR(_xlfn.IFS(TRIM(SUBSTITUTE($AS97,CHAR(160),""))="Devis 1",IFERROR(VALUE(TRIM(SUBSTITUTE(AK97,CHAR(160),""))),0),TRIM(SUBSTITUTE($AS97,CHAR(160),""))="Devis 2",IFERROR(VALUE(TRIM(SUBSTITUTE(AN97,CHAR(160),""))),0),TRIM(SUBSTITUTE($AS97,CHAR(160),""))="Devis 3",IFERROR(VALUE(TRIM(SUBSTITUTE(AQ97,CHAR(160),""))),0)),0)*IFERROR(VALUE(TRIM(SUBSTITUTE($AA97,CHAR(160),""))),0)))</f>
        <v/>
      </c>
      <c r="AZ97" s="73"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63"/>
      <c r="BB97" s="13"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3" t="str" cm="1">
        <f t="array" ref="BC97">IF(
   OR(AZ97="",X97="",AX97="",V97="",AY97="",W97=""),
   "",
   _xlfn.IFS(
      (IFERROR(VALUE(TRIM(SUBSTITUTE(AZ97,CHAR(160),""))),0))=0,
         "Attention montant présenté entièrement écarté",
      (IFERROR(VALUE(TRIM(SUBSTITUTE(AZ97,CHAR(160),""))),0))&gt;
         (IFERROR(VALUE(TRIM(SUBSTITUTE(X97,CHAR(160),""))),0)),
         "KO : Le montant retenu TTC est supérieur au montant présenté TTC. Merci de revoir la ligne de dépense ou plafonner son montant.",
      (IFERROR(VALUE(TRIM(SUBSTITUTE(AX97,CHAR(160),""))),0))&gt;
         (IFERROR(VALUE(TRIM(SUBSTITUTE(V97,CHAR(160),""))),0)),
         "Attention : Le montant retenu HT est supérieur au montant HT présenté. Merci de revoir la ligne de dépense, plafonner son montant, ou justifier la reventilation HT / TVA.",
      (IFERROR(VALUE(TRIM(SUBSTITUTE(AY97,CHAR(160),""))),0))&gt;
         (IFERROR(VALUE(TRIM(SUBSTITUTE(W97,CHAR(160),""))),0)),
         "Attention : Le montant TVA retenu est supérieur au montant TVA présenté. Merci de revoir la ligne de dépense, plafonner son montant, ou justifier la reventilation HT / TVA.",
      (IFERROR(VALUE(TRIM(SUBSTITUTE(X97,CHAR(160),""))),0))=0,
         "",
      (IFERROR(VALUE(TRIM(SUBSTITUTE(AZ97,CHAR(160),""))),0))=
         (IFERROR(VALUE(TRIM(SUBSTITUTE(X97,CHAR(160),""))),0)),
         "OK",
      (IFERROR(VALUE(TRIM(SUBSTITUTE(AZ97,CHAR(160),""))),0))&lt;
         (IFERROR(VALUE(TRIM(SUBSTITUTE(X97,CHAR(160),""))),0)),
         "Attention : montant présenté partiellement écarté.",
      TRUE,
         ""
   )
)</f>
        <v/>
      </c>
      <c r="BD97" s="46" t="str">
        <f t="shared" si="67"/>
        <v/>
      </c>
      <c r="BE97" s="46" t="str">
        <f t="shared" si="68"/>
        <v/>
      </c>
      <c r="BF97" s="19" t="str">
        <f t="shared" si="69"/>
        <v/>
      </c>
    </row>
    <row r="98" spans="1:58" ht="15" customHeight="1">
      <c r="A98" s="334">
        <v>87</v>
      </c>
      <c r="B98" s="351"/>
      <c r="C98" s="6"/>
      <c r="D98" s="5"/>
      <c r="E98" s="5"/>
      <c r="F98" s="149"/>
      <c r="G98" s="21"/>
      <c r="H98" s="20"/>
      <c r="I98" s="550"/>
      <c r="J98" s="5"/>
      <c r="K98" s="11"/>
      <c r="L98" s="8"/>
      <c r="M98" s="7"/>
      <c r="N98" s="39" t="str">
        <f t="shared" si="82"/>
        <v/>
      </c>
      <c r="O98" s="9"/>
      <c r="P98" s="7"/>
      <c r="Q98" s="39" t="str">
        <f t="shared" si="83"/>
        <v/>
      </c>
      <c r="R98" s="10"/>
      <c r="S98" s="7"/>
      <c r="T98" s="40" t="str">
        <f t="shared" si="84"/>
        <v/>
      </c>
      <c r="U98" s="15"/>
      <c r="V98" s="74"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72"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75" t="str">
        <f t="shared" si="85"/>
        <v/>
      </c>
      <c r="Y98" s="71"/>
      <c r="Z98" s="16" t="str">
        <f t="shared" si="70"/>
        <v/>
      </c>
      <c r="AA98" s="553" t="str">
        <f t="shared" si="71"/>
        <v/>
      </c>
      <c r="AB98" s="14" t="str">
        <f t="shared" si="72"/>
        <v/>
      </c>
      <c r="AC98" s="14" t="str">
        <f t="shared" si="73"/>
        <v/>
      </c>
      <c r="AD98" s="14" t="str">
        <f t="shared" si="74"/>
        <v/>
      </c>
      <c r="AE98" s="14" t="str">
        <f t="shared" si="75"/>
        <v/>
      </c>
      <c r="AF98" s="14" t="str">
        <f t="shared" si="76"/>
        <v/>
      </c>
      <c r="AG98" s="14" t="str">
        <f t="shared" si="77"/>
        <v/>
      </c>
      <c r="AH98" s="14" t="str">
        <f t="shared" si="78"/>
        <v/>
      </c>
      <c r="AI98" s="285" t="str">
        <f t="shared" si="79"/>
        <v/>
      </c>
      <c r="AJ98" s="42" t="str">
        <f t="shared" si="80"/>
        <v/>
      </c>
      <c r="AK98" s="18" t="str">
        <f t="shared" si="81"/>
        <v/>
      </c>
      <c r="AL98" s="39" t="str">
        <f t="shared" si="86"/>
        <v/>
      </c>
      <c r="AM98" s="43" t="str">
        <f t="shared" si="60"/>
        <v/>
      </c>
      <c r="AN98" s="18" t="str">
        <f t="shared" si="61"/>
        <v/>
      </c>
      <c r="AO98" s="39" t="str">
        <f t="shared" si="87"/>
        <v/>
      </c>
      <c r="AP98" s="44" t="str">
        <f t="shared" si="62"/>
        <v/>
      </c>
      <c r="AQ98" s="18" t="str">
        <f t="shared" si="63"/>
        <v/>
      </c>
      <c r="AR98" s="45" t="str">
        <f t="shared" si="88"/>
        <v/>
      </c>
      <c r="AS98" s="41" t="str">
        <f t="shared" si="64"/>
        <v/>
      </c>
      <c r="AT98" s="62"/>
      <c r="AU98" s="46" t="str">
        <f t="shared" si="65"/>
        <v/>
      </c>
      <c r="AV98" s="46" t="str">
        <f t="shared" si="66"/>
        <v/>
      </c>
      <c r="AW98" s="46" t="str">
        <f t="shared" si="89"/>
        <v/>
      </c>
      <c r="AX98" s="73"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73" t="str" cm="1">
        <f t="array" ref="AY98">IF($AA98="","",IF(IFERROR(_xlfn.IFS(TRIM(SUBSTITUTE($AS98,CHAR(160),""))="Devis 1",IFERROR(VALUE(TRIM(SUBSTITUTE(AK98,CHAR(160),""))),0),TRIM(SUBSTITUTE($AS98,CHAR(160),""))="Devis 2",IFERROR(VALUE(TRIM(SUBSTITUTE(AN98,CHAR(160),""))),0),TRIM(SUBSTITUTE($AS98,CHAR(160),""))="Devis 3",IFERROR(VALUE(TRIM(SUBSTITUTE(AQ98,CHAR(160),""))),0)),0)*IFERROR(VALUE(TRIM(SUBSTITUTE($AA98,CHAR(160),""))),0)=0,IF(AX98&lt;&gt;"",0,""),IFERROR(_xlfn.IFS(TRIM(SUBSTITUTE($AS98,CHAR(160),""))="Devis 1",IFERROR(VALUE(TRIM(SUBSTITUTE(AK98,CHAR(160),""))),0),TRIM(SUBSTITUTE($AS98,CHAR(160),""))="Devis 2",IFERROR(VALUE(TRIM(SUBSTITUTE(AN98,CHAR(160),""))),0),TRIM(SUBSTITUTE($AS98,CHAR(160),""))="Devis 3",IFERROR(VALUE(TRIM(SUBSTITUTE(AQ98,CHAR(160),""))),0)),0)*IFERROR(VALUE(TRIM(SUBSTITUTE($AA98,CHAR(160),""))),0)))</f>
        <v/>
      </c>
      <c r="AZ98" s="73"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63"/>
      <c r="BB98" s="13"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3" t="str" cm="1">
        <f t="array" ref="BC98">IF(
   OR(AZ98="",X98="",AX98="",V98="",AY98="",W98=""),
   "",
   _xlfn.IFS(
      (IFERROR(VALUE(TRIM(SUBSTITUTE(AZ98,CHAR(160),""))),0))=0,
         "Attention montant présenté entièrement écarté",
      (IFERROR(VALUE(TRIM(SUBSTITUTE(AZ98,CHAR(160),""))),0))&gt;
         (IFERROR(VALUE(TRIM(SUBSTITUTE(X98,CHAR(160),""))),0)),
         "KO : Le montant retenu TTC est supérieur au montant présenté TTC. Merci de revoir la ligne de dépense ou plafonner son montant.",
      (IFERROR(VALUE(TRIM(SUBSTITUTE(AX98,CHAR(160),""))),0))&gt;
         (IFERROR(VALUE(TRIM(SUBSTITUTE(V98,CHAR(160),""))),0)),
         "Attention : Le montant retenu HT est supérieur au montant HT présenté. Merci de revoir la ligne de dépense, plafonner son montant, ou justifier la reventilation HT / TVA.",
      (IFERROR(VALUE(TRIM(SUBSTITUTE(AY98,CHAR(160),""))),0))&gt;
         (IFERROR(VALUE(TRIM(SUBSTITUTE(W98,CHAR(160),""))),0)),
         "Attention : Le montant TVA retenu est supérieur au montant TVA présenté. Merci de revoir la ligne de dépense, plafonner son montant, ou justifier la reventilation HT / TVA.",
      (IFERROR(VALUE(TRIM(SUBSTITUTE(X98,CHAR(160),""))),0))=0,
         "",
      (IFERROR(VALUE(TRIM(SUBSTITUTE(AZ98,CHAR(160),""))),0))=
         (IFERROR(VALUE(TRIM(SUBSTITUTE(X98,CHAR(160),""))),0)),
         "OK",
      (IFERROR(VALUE(TRIM(SUBSTITUTE(AZ98,CHAR(160),""))),0))&lt;
         (IFERROR(VALUE(TRIM(SUBSTITUTE(X98,CHAR(160),""))),0)),
         "Attention : montant présenté partiellement écarté.",
      TRUE,
         ""
   )
)</f>
        <v/>
      </c>
      <c r="BD98" s="46" t="str">
        <f t="shared" si="67"/>
        <v/>
      </c>
      <c r="BE98" s="46" t="str">
        <f t="shared" si="68"/>
        <v/>
      </c>
      <c r="BF98" s="19" t="str">
        <f t="shared" si="69"/>
        <v/>
      </c>
    </row>
    <row r="99" spans="1:58" ht="15" customHeight="1">
      <c r="A99" s="334">
        <v>88</v>
      </c>
      <c r="B99" s="351"/>
      <c r="C99" s="6"/>
      <c r="D99" s="5"/>
      <c r="E99" s="5"/>
      <c r="F99" s="149"/>
      <c r="G99" s="21"/>
      <c r="H99" s="20"/>
      <c r="I99" s="550"/>
      <c r="J99" s="5"/>
      <c r="K99" s="11"/>
      <c r="L99" s="8"/>
      <c r="M99" s="7"/>
      <c r="N99" s="39" t="str">
        <f t="shared" si="82"/>
        <v/>
      </c>
      <c r="O99" s="9"/>
      <c r="P99" s="7"/>
      <c r="Q99" s="39" t="str">
        <f t="shared" si="83"/>
        <v/>
      </c>
      <c r="R99" s="10"/>
      <c r="S99" s="7"/>
      <c r="T99" s="40" t="str">
        <f t="shared" si="84"/>
        <v/>
      </c>
      <c r="U99" s="15"/>
      <c r="V99" s="74"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72"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75" t="str">
        <f t="shared" si="85"/>
        <v/>
      </c>
      <c r="Y99" s="71"/>
      <c r="Z99" s="16" t="str">
        <f t="shared" si="70"/>
        <v/>
      </c>
      <c r="AA99" s="553" t="str">
        <f t="shared" si="71"/>
        <v/>
      </c>
      <c r="AB99" s="14" t="str">
        <f t="shared" si="72"/>
        <v/>
      </c>
      <c r="AC99" s="14" t="str">
        <f t="shared" si="73"/>
        <v/>
      </c>
      <c r="AD99" s="14" t="str">
        <f t="shared" si="74"/>
        <v/>
      </c>
      <c r="AE99" s="14" t="str">
        <f t="shared" si="75"/>
        <v/>
      </c>
      <c r="AF99" s="14" t="str">
        <f t="shared" si="76"/>
        <v/>
      </c>
      <c r="AG99" s="14" t="str">
        <f t="shared" si="77"/>
        <v/>
      </c>
      <c r="AH99" s="14" t="str">
        <f t="shared" si="78"/>
        <v/>
      </c>
      <c r="AI99" s="285" t="str">
        <f t="shared" si="79"/>
        <v/>
      </c>
      <c r="AJ99" s="42" t="str">
        <f t="shared" si="80"/>
        <v/>
      </c>
      <c r="AK99" s="18" t="str">
        <f t="shared" si="81"/>
        <v/>
      </c>
      <c r="AL99" s="39" t="str">
        <f t="shared" si="86"/>
        <v/>
      </c>
      <c r="AM99" s="43" t="str">
        <f t="shared" si="60"/>
        <v/>
      </c>
      <c r="AN99" s="18" t="str">
        <f t="shared" si="61"/>
        <v/>
      </c>
      <c r="AO99" s="39" t="str">
        <f t="shared" si="87"/>
        <v/>
      </c>
      <c r="AP99" s="44" t="str">
        <f t="shared" si="62"/>
        <v/>
      </c>
      <c r="AQ99" s="18" t="str">
        <f t="shared" si="63"/>
        <v/>
      </c>
      <c r="AR99" s="45" t="str">
        <f t="shared" si="88"/>
        <v/>
      </c>
      <c r="AS99" s="41" t="str">
        <f t="shared" si="64"/>
        <v/>
      </c>
      <c r="AT99" s="62"/>
      <c r="AU99" s="46" t="str">
        <f t="shared" si="65"/>
        <v/>
      </c>
      <c r="AV99" s="46" t="str">
        <f t="shared" si="66"/>
        <v/>
      </c>
      <c r="AW99" s="46" t="str">
        <f t="shared" si="89"/>
        <v/>
      </c>
      <c r="AX99" s="73"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73" t="str" cm="1">
        <f t="array" ref="AY99">IF($AA99="","",IF(IFERROR(_xlfn.IFS(TRIM(SUBSTITUTE($AS99,CHAR(160),""))="Devis 1",IFERROR(VALUE(TRIM(SUBSTITUTE(AK99,CHAR(160),""))),0),TRIM(SUBSTITUTE($AS99,CHAR(160),""))="Devis 2",IFERROR(VALUE(TRIM(SUBSTITUTE(AN99,CHAR(160),""))),0),TRIM(SUBSTITUTE($AS99,CHAR(160),""))="Devis 3",IFERROR(VALUE(TRIM(SUBSTITUTE(AQ99,CHAR(160),""))),0)),0)*IFERROR(VALUE(TRIM(SUBSTITUTE($AA99,CHAR(160),""))),0)=0,IF(AX99&lt;&gt;"",0,""),IFERROR(_xlfn.IFS(TRIM(SUBSTITUTE($AS99,CHAR(160),""))="Devis 1",IFERROR(VALUE(TRIM(SUBSTITUTE(AK99,CHAR(160),""))),0),TRIM(SUBSTITUTE($AS99,CHAR(160),""))="Devis 2",IFERROR(VALUE(TRIM(SUBSTITUTE(AN99,CHAR(160),""))),0),TRIM(SUBSTITUTE($AS99,CHAR(160),""))="Devis 3",IFERROR(VALUE(TRIM(SUBSTITUTE(AQ99,CHAR(160),""))),0)),0)*IFERROR(VALUE(TRIM(SUBSTITUTE($AA99,CHAR(160),""))),0)))</f>
        <v/>
      </c>
      <c r="AZ99" s="73"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63"/>
      <c r="BB99" s="13"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3" t="str" cm="1">
        <f t="array" ref="BC99">IF(
   OR(AZ99="",X99="",AX99="",V99="",AY99="",W99=""),
   "",
   _xlfn.IFS(
      (IFERROR(VALUE(TRIM(SUBSTITUTE(AZ99,CHAR(160),""))),0))=0,
         "Attention montant présenté entièrement écarté",
      (IFERROR(VALUE(TRIM(SUBSTITUTE(AZ99,CHAR(160),""))),0))&gt;
         (IFERROR(VALUE(TRIM(SUBSTITUTE(X99,CHAR(160),""))),0)),
         "KO : Le montant retenu TTC est supérieur au montant présenté TTC. Merci de revoir la ligne de dépense ou plafonner son montant.",
      (IFERROR(VALUE(TRIM(SUBSTITUTE(AX99,CHAR(160),""))),0))&gt;
         (IFERROR(VALUE(TRIM(SUBSTITUTE(V99,CHAR(160),""))),0)),
         "Attention : Le montant retenu HT est supérieur au montant HT présenté. Merci de revoir la ligne de dépense, plafonner son montant, ou justifier la reventilation HT / TVA.",
      (IFERROR(VALUE(TRIM(SUBSTITUTE(AY99,CHAR(160),""))),0))&gt;
         (IFERROR(VALUE(TRIM(SUBSTITUTE(W99,CHAR(160),""))),0)),
         "Attention : Le montant TVA retenu est supérieur au montant TVA présenté. Merci de revoir la ligne de dépense, plafonner son montant, ou justifier la reventilation HT / TVA.",
      (IFERROR(VALUE(TRIM(SUBSTITUTE(X99,CHAR(160),""))),0))=0,
         "",
      (IFERROR(VALUE(TRIM(SUBSTITUTE(AZ99,CHAR(160),""))),0))=
         (IFERROR(VALUE(TRIM(SUBSTITUTE(X99,CHAR(160),""))),0)),
         "OK",
      (IFERROR(VALUE(TRIM(SUBSTITUTE(AZ99,CHAR(160),""))),0))&lt;
         (IFERROR(VALUE(TRIM(SUBSTITUTE(X99,CHAR(160),""))),0)),
         "Attention : montant présenté partiellement écarté.",
      TRUE,
         ""
   )
)</f>
        <v/>
      </c>
      <c r="BD99" s="46" t="str">
        <f t="shared" si="67"/>
        <v/>
      </c>
      <c r="BE99" s="46" t="str">
        <f t="shared" si="68"/>
        <v/>
      </c>
      <c r="BF99" s="19" t="str">
        <f t="shared" si="69"/>
        <v/>
      </c>
    </row>
    <row r="100" spans="1:58" ht="15" customHeight="1">
      <c r="A100" s="334">
        <v>89</v>
      </c>
      <c r="B100" s="351"/>
      <c r="C100" s="6"/>
      <c r="D100" s="5"/>
      <c r="E100" s="5"/>
      <c r="F100" s="149"/>
      <c r="G100" s="21"/>
      <c r="H100" s="20"/>
      <c r="I100" s="550"/>
      <c r="J100" s="5"/>
      <c r="K100" s="11"/>
      <c r="L100" s="8"/>
      <c r="M100" s="7"/>
      <c r="N100" s="39" t="str">
        <f t="shared" si="82"/>
        <v/>
      </c>
      <c r="O100" s="9"/>
      <c r="P100" s="7"/>
      <c r="Q100" s="39" t="str">
        <f t="shared" si="83"/>
        <v/>
      </c>
      <c r="R100" s="10"/>
      <c r="S100" s="7"/>
      <c r="T100" s="40" t="str">
        <f t="shared" si="84"/>
        <v/>
      </c>
      <c r="U100" s="15"/>
      <c r="V100" s="74"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72"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75" t="str">
        <f t="shared" si="85"/>
        <v/>
      </c>
      <c r="Y100" s="71"/>
      <c r="Z100" s="16" t="str">
        <f t="shared" si="70"/>
        <v/>
      </c>
      <c r="AA100" s="553" t="str">
        <f t="shared" si="71"/>
        <v/>
      </c>
      <c r="AB100" s="14" t="str">
        <f t="shared" si="72"/>
        <v/>
      </c>
      <c r="AC100" s="14" t="str">
        <f t="shared" si="73"/>
        <v/>
      </c>
      <c r="AD100" s="14" t="str">
        <f t="shared" si="74"/>
        <v/>
      </c>
      <c r="AE100" s="14" t="str">
        <f t="shared" si="75"/>
        <v/>
      </c>
      <c r="AF100" s="14" t="str">
        <f t="shared" si="76"/>
        <v/>
      </c>
      <c r="AG100" s="14" t="str">
        <f t="shared" si="77"/>
        <v/>
      </c>
      <c r="AH100" s="14" t="str">
        <f t="shared" si="78"/>
        <v/>
      </c>
      <c r="AI100" s="285" t="str">
        <f t="shared" si="79"/>
        <v/>
      </c>
      <c r="AJ100" s="42" t="str">
        <f t="shared" si="80"/>
        <v/>
      </c>
      <c r="AK100" s="18" t="str">
        <f t="shared" si="81"/>
        <v/>
      </c>
      <c r="AL100" s="39" t="str">
        <f t="shared" si="86"/>
        <v/>
      </c>
      <c r="AM100" s="43" t="str">
        <f t="shared" si="60"/>
        <v/>
      </c>
      <c r="AN100" s="18" t="str">
        <f t="shared" si="61"/>
        <v/>
      </c>
      <c r="AO100" s="39" t="str">
        <f t="shared" si="87"/>
        <v/>
      </c>
      <c r="AP100" s="44" t="str">
        <f t="shared" si="62"/>
        <v/>
      </c>
      <c r="AQ100" s="18" t="str">
        <f t="shared" si="63"/>
        <v/>
      </c>
      <c r="AR100" s="45" t="str">
        <f t="shared" si="88"/>
        <v/>
      </c>
      <c r="AS100" s="41" t="str">
        <f t="shared" si="64"/>
        <v/>
      </c>
      <c r="AT100" s="62"/>
      <c r="AU100" s="46" t="str">
        <f t="shared" si="65"/>
        <v/>
      </c>
      <c r="AV100" s="46" t="str">
        <f t="shared" si="66"/>
        <v/>
      </c>
      <c r="AW100" s="46" t="str">
        <f t="shared" si="89"/>
        <v/>
      </c>
      <c r="AX100" s="73"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73" t="str" cm="1">
        <f t="array" ref="AY100">IF($AA100="","",IF(IFERROR(_xlfn.IFS(TRIM(SUBSTITUTE($AS100,CHAR(160),""))="Devis 1",IFERROR(VALUE(TRIM(SUBSTITUTE(AK100,CHAR(160),""))),0),TRIM(SUBSTITUTE($AS100,CHAR(160),""))="Devis 2",IFERROR(VALUE(TRIM(SUBSTITUTE(AN100,CHAR(160),""))),0),TRIM(SUBSTITUTE($AS100,CHAR(160),""))="Devis 3",IFERROR(VALUE(TRIM(SUBSTITUTE(AQ100,CHAR(160),""))),0)),0)*IFERROR(VALUE(TRIM(SUBSTITUTE($AA100,CHAR(160),""))),0)=0,IF(AX100&lt;&gt;"",0,""),IFERROR(_xlfn.IFS(TRIM(SUBSTITUTE($AS100,CHAR(160),""))="Devis 1",IFERROR(VALUE(TRIM(SUBSTITUTE(AK100,CHAR(160),""))),0),TRIM(SUBSTITUTE($AS100,CHAR(160),""))="Devis 2",IFERROR(VALUE(TRIM(SUBSTITUTE(AN100,CHAR(160),""))),0),TRIM(SUBSTITUTE($AS100,CHAR(160),""))="Devis 3",IFERROR(VALUE(TRIM(SUBSTITUTE(AQ100,CHAR(160),""))),0)),0)*IFERROR(VALUE(TRIM(SUBSTITUTE($AA100,CHAR(160),""))),0)))</f>
        <v/>
      </c>
      <c r="AZ100" s="73"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63"/>
      <c r="BB100" s="13"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3" t="str" cm="1">
        <f t="array" ref="BC100">IF(
   OR(AZ100="",X100="",AX100="",V100="",AY100="",W100=""),
   "",
   _xlfn.IFS(
      (IFERROR(VALUE(TRIM(SUBSTITUTE(AZ100,CHAR(160),""))),0))=0,
         "Attention montant présenté entièrement écarté",
      (IFERROR(VALUE(TRIM(SUBSTITUTE(AZ100,CHAR(160),""))),0))&gt;
         (IFERROR(VALUE(TRIM(SUBSTITUTE(X100,CHAR(160),""))),0)),
         "KO : Le montant retenu TTC est supérieur au montant présenté TTC. Merci de revoir la ligne de dépense ou plafonner son montant.",
      (IFERROR(VALUE(TRIM(SUBSTITUTE(AX100,CHAR(160),""))),0))&gt;
         (IFERROR(VALUE(TRIM(SUBSTITUTE(V100,CHAR(160),""))),0)),
         "Attention : Le montant retenu HT est supérieur au montant HT présenté. Merci de revoir la ligne de dépense, plafonner son montant, ou justifier la reventilation HT / TVA.",
      (IFERROR(VALUE(TRIM(SUBSTITUTE(AY100,CHAR(160),""))),0))&gt;
         (IFERROR(VALUE(TRIM(SUBSTITUTE(W100,CHAR(160),""))),0)),
         "Attention : Le montant TVA retenu est supérieur au montant TVA présenté. Merci de revoir la ligne de dépense, plafonner son montant, ou justifier la reventilation HT / TVA.",
      (IFERROR(VALUE(TRIM(SUBSTITUTE(X100,CHAR(160),""))),0))=0,
         "",
      (IFERROR(VALUE(TRIM(SUBSTITUTE(AZ100,CHAR(160),""))),0))=
         (IFERROR(VALUE(TRIM(SUBSTITUTE(X100,CHAR(160),""))),0)),
         "OK",
      (IFERROR(VALUE(TRIM(SUBSTITUTE(AZ100,CHAR(160),""))),0))&lt;
         (IFERROR(VALUE(TRIM(SUBSTITUTE(X100,CHAR(160),""))),0)),
         "Attention : montant présenté partiellement écarté.",
      TRUE,
         ""
   )
)</f>
        <v/>
      </c>
      <c r="BD100" s="46" t="str">
        <f t="shared" si="67"/>
        <v/>
      </c>
      <c r="BE100" s="46" t="str">
        <f t="shared" si="68"/>
        <v/>
      </c>
      <c r="BF100" s="19" t="str">
        <f t="shared" si="69"/>
        <v/>
      </c>
    </row>
    <row r="101" spans="1:58" ht="15" customHeight="1">
      <c r="A101" s="334">
        <v>90</v>
      </c>
      <c r="B101" s="351"/>
      <c r="C101" s="6"/>
      <c r="D101" s="5"/>
      <c r="E101" s="5"/>
      <c r="F101" s="149"/>
      <c r="G101" s="21"/>
      <c r="H101" s="20"/>
      <c r="I101" s="550"/>
      <c r="J101" s="5"/>
      <c r="K101" s="11"/>
      <c r="L101" s="8"/>
      <c r="M101" s="7"/>
      <c r="N101" s="39" t="str">
        <f t="shared" si="82"/>
        <v/>
      </c>
      <c r="O101" s="9"/>
      <c r="P101" s="7"/>
      <c r="Q101" s="39" t="str">
        <f t="shared" si="83"/>
        <v/>
      </c>
      <c r="R101" s="10"/>
      <c r="S101" s="7"/>
      <c r="T101" s="40" t="str">
        <f t="shared" si="84"/>
        <v/>
      </c>
      <c r="U101" s="15"/>
      <c r="V101" s="74"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72"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75" t="str">
        <f t="shared" si="85"/>
        <v/>
      </c>
      <c r="Y101" s="71"/>
      <c r="Z101" s="16" t="str">
        <f t="shared" si="70"/>
        <v/>
      </c>
      <c r="AA101" s="553" t="str">
        <f t="shared" si="71"/>
        <v/>
      </c>
      <c r="AB101" s="14" t="str">
        <f t="shared" si="72"/>
        <v/>
      </c>
      <c r="AC101" s="14" t="str">
        <f t="shared" si="73"/>
        <v/>
      </c>
      <c r="AD101" s="14" t="str">
        <f t="shared" si="74"/>
        <v/>
      </c>
      <c r="AE101" s="14" t="str">
        <f t="shared" si="75"/>
        <v/>
      </c>
      <c r="AF101" s="14" t="str">
        <f t="shared" si="76"/>
        <v/>
      </c>
      <c r="AG101" s="14" t="str">
        <f t="shared" si="77"/>
        <v/>
      </c>
      <c r="AH101" s="14" t="str">
        <f t="shared" si="78"/>
        <v/>
      </c>
      <c r="AI101" s="285" t="str">
        <f t="shared" si="79"/>
        <v/>
      </c>
      <c r="AJ101" s="42" t="str">
        <f t="shared" si="80"/>
        <v/>
      </c>
      <c r="AK101" s="18" t="str">
        <f t="shared" si="81"/>
        <v/>
      </c>
      <c r="AL101" s="39" t="str">
        <f t="shared" si="86"/>
        <v/>
      </c>
      <c r="AM101" s="43" t="str">
        <f t="shared" si="60"/>
        <v/>
      </c>
      <c r="AN101" s="18" t="str">
        <f t="shared" si="61"/>
        <v/>
      </c>
      <c r="AO101" s="39" t="str">
        <f t="shared" si="87"/>
        <v/>
      </c>
      <c r="AP101" s="44" t="str">
        <f t="shared" si="62"/>
        <v/>
      </c>
      <c r="AQ101" s="18" t="str">
        <f t="shared" si="63"/>
        <v/>
      </c>
      <c r="AR101" s="45" t="str">
        <f t="shared" si="88"/>
        <v/>
      </c>
      <c r="AS101" s="41" t="str">
        <f t="shared" si="64"/>
        <v/>
      </c>
      <c r="AT101" s="62"/>
      <c r="AU101" s="46" t="str">
        <f t="shared" si="65"/>
        <v/>
      </c>
      <c r="AV101" s="46" t="str">
        <f t="shared" si="66"/>
        <v/>
      </c>
      <c r="AW101" s="46" t="str">
        <f t="shared" si="89"/>
        <v/>
      </c>
      <c r="AX101" s="73"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73" t="str" cm="1">
        <f t="array" ref="AY101">IF($AA101="","",IF(IFERROR(_xlfn.IFS(TRIM(SUBSTITUTE($AS101,CHAR(160),""))="Devis 1",IFERROR(VALUE(TRIM(SUBSTITUTE(AK101,CHAR(160),""))),0),TRIM(SUBSTITUTE($AS101,CHAR(160),""))="Devis 2",IFERROR(VALUE(TRIM(SUBSTITUTE(AN101,CHAR(160),""))),0),TRIM(SUBSTITUTE($AS101,CHAR(160),""))="Devis 3",IFERROR(VALUE(TRIM(SUBSTITUTE(AQ101,CHAR(160),""))),0)),0)*IFERROR(VALUE(TRIM(SUBSTITUTE($AA101,CHAR(160),""))),0)=0,IF(AX101&lt;&gt;"",0,""),IFERROR(_xlfn.IFS(TRIM(SUBSTITUTE($AS101,CHAR(160),""))="Devis 1",IFERROR(VALUE(TRIM(SUBSTITUTE(AK101,CHAR(160),""))),0),TRIM(SUBSTITUTE($AS101,CHAR(160),""))="Devis 2",IFERROR(VALUE(TRIM(SUBSTITUTE(AN101,CHAR(160),""))),0),TRIM(SUBSTITUTE($AS101,CHAR(160),""))="Devis 3",IFERROR(VALUE(TRIM(SUBSTITUTE(AQ101,CHAR(160),""))),0)),0)*IFERROR(VALUE(TRIM(SUBSTITUTE($AA101,CHAR(160),""))),0)))</f>
        <v/>
      </c>
      <c r="AZ101" s="73"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63"/>
      <c r="BB101" s="13"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3" t="str" cm="1">
        <f t="array" ref="BC101">IF(
   OR(AZ101="",X101="",AX101="",V101="",AY101="",W101=""),
   "",
   _xlfn.IFS(
      (IFERROR(VALUE(TRIM(SUBSTITUTE(AZ101,CHAR(160),""))),0))=0,
         "Attention montant présenté entièrement écarté",
      (IFERROR(VALUE(TRIM(SUBSTITUTE(AZ101,CHAR(160),""))),0))&gt;
         (IFERROR(VALUE(TRIM(SUBSTITUTE(X101,CHAR(160),""))),0)),
         "KO : Le montant retenu TTC est supérieur au montant présenté TTC. Merci de revoir la ligne de dépense ou plafonner son montant.",
      (IFERROR(VALUE(TRIM(SUBSTITUTE(AX101,CHAR(160),""))),0))&gt;
         (IFERROR(VALUE(TRIM(SUBSTITUTE(V101,CHAR(160),""))),0)),
         "Attention : Le montant retenu HT est supérieur au montant HT présenté. Merci de revoir la ligne de dépense, plafonner son montant, ou justifier la reventilation HT / TVA.",
      (IFERROR(VALUE(TRIM(SUBSTITUTE(AY101,CHAR(160),""))),0))&gt;
         (IFERROR(VALUE(TRIM(SUBSTITUTE(W101,CHAR(160),""))),0)),
         "Attention : Le montant TVA retenu est supérieur au montant TVA présenté. Merci de revoir la ligne de dépense, plafonner son montant, ou justifier la reventilation HT / TVA.",
      (IFERROR(VALUE(TRIM(SUBSTITUTE(X101,CHAR(160),""))),0))=0,
         "",
      (IFERROR(VALUE(TRIM(SUBSTITUTE(AZ101,CHAR(160),""))),0))=
         (IFERROR(VALUE(TRIM(SUBSTITUTE(X101,CHAR(160),""))),0)),
         "OK",
      (IFERROR(VALUE(TRIM(SUBSTITUTE(AZ101,CHAR(160),""))),0))&lt;
         (IFERROR(VALUE(TRIM(SUBSTITUTE(X101,CHAR(160),""))),0)),
         "Attention : montant présenté partiellement écarté.",
      TRUE,
         ""
   )
)</f>
        <v/>
      </c>
      <c r="BD101" s="46" t="str">
        <f t="shared" si="67"/>
        <v/>
      </c>
      <c r="BE101" s="46" t="str">
        <f t="shared" si="68"/>
        <v/>
      </c>
      <c r="BF101" s="19" t="str">
        <f t="shared" si="69"/>
        <v/>
      </c>
    </row>
    <row r="102" spans="1:58" ht="15" customHeight="1">
      <c r="A102" s="334">
        <v>91</v>
      </c>
      <c r="B102" s="351"/>
      <c r="C102" s="6"/>
      <c r="D102" s="5"/>
      <c r="E102" s="5"/>
      <c r="F102" s="149"/>
      <c r="G102" s="21"/>
      <c r="H102" s="20"/>
      <c r="I102" s="550"/>
      <c r="J102" s="5"/>
      <c r="K102" s="11"/>
      <c r="L102" s="8"/>
      <c r="M102" s="7"/>
      <c r="N102" s="39" t="str">
        <f t="shared" si="82"/>
        <v/>
      </c>
      <c r="O102" s="9"/>
      <c r="P102" s="7"/>
      <c r="Q102" s="39" t="str">
        <f t="shared" si="83"/>
        <v/>
      </c>
      <c r="R102" s="10"/>
      <c r="S102" s="7"/>
      <c r="T102" s="40" t="str">
        <f t="shared" si="84"/>
        <v/>
      </c>
      <c r="U102" s="15"/>
      <c r="V102" s="74"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72"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75" t="str">
        <f t="shared" si="85"/>
        <v/>
      </c>
      <c r="Y102" s="71"/>
      <c r="Z102" s="16" t="str">
        <f t="shared" si="70"/>
        <v/>
      </c>
      <c r="AA102" s="553" t="str">
        <f t="shared" si="71"/>
        <v/>
      </c>
      <c r="AB102" s="14" t="str">
        <f t="shared" si="72"/>
        <v/>
      </c>
      <c r="AC102" s="14" t="str">
        <f t="shared" si="73"/>
        <v/>
      </c>
      <c r="AD102" s="14" t="str">
        <f t="shared" si="74"/>
        <v/>
      </c>
      <c r="AE102" s="14" t="str">
        <f t="shared" si="75"/>
        <v/>
      </c>
      <c r="AF102" s="14" t="str">
        <f t="shared" si="76"/>
        <v/>
      </c>
      <c r="AG102" s="14" t="str">
        <f t="shared" si="77"/>
        <v/>
      </c>
      <c r="AH102" s="14" t="str">
        <f t="shared" si="78"/>
        <v/>
      </c>
      <c r="AI102" s="285" t="str">
        <f t="shared" si="79"/>
        <v/>
      </c>
      <c r="AJ102" s="42" t="str">
        <f t="shared" si="80"/>
        <v/>
      </c>
      <c r="AK102" s="18" t="str">
        <f t="shared" si="81"/>
        <v/>
      </c>
      <c r="AL102" s="39" t="str">
        <f t="shared" si="86"/>
        <v/>
      </c>
      <c r="AM102" s="43" t="str">
        <f t="shared" si="60"/>
        <v/>
      </c>
      <c r="AN102" s="18" t="str">
        <f t="shared" si="61"/>
        <v/>
      </c>
      <c r="AO102" s="39" t="str">
        <f t="shared" si="87"/>
        <v/>
      </c>
      <c r="AP102" s="44" t="str">
        <f t="shared" si="62"/>
        <v/>
      </c>
      <c r="AQ102" s="18" t="str">
        <f t="shared" si="63"/>
        <v/>
      </c>
      <c r="AR102" s="45" t="str">
        <f t="shared" si="88"/>
        <v/>
      </c>
      <c r="AS102" s="41" t="str">
        <f t="shared" si="64"/>
        <v/>
      </c>
      <c r="AT102" s="62"/>
      <c r="AU102" s="46" t="str">
        <f t="shared" si="65"/>
        <v/>
      </c>
      <c r="AV102" s="46" t="str">
        <f t="shared" si="66"/>
        <v/>
      </c>
      <c r="AW102" s="46" t="str">
        <f t="shared" si="89"/>
        <v/>
      </c>
      <c r="AX102" s="73"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73" t="str" cm="1">
        <f t="array" ref="AY102">IF($AA102="","",IF(IFERROR(_xlfn.IFS(TRIM(SUBSTITUTE($AS102,CHAR(160),""))="Devis 1",IFERROR(VALUE(TRIM(SUBSTITUTE(AK102,CHAR(160),""))),0),TRIM(SUBSTITUTE($AS102,CHAR(160),""))="Devis 2",IFERROR(VALUE(TRIM(SUBSTITUTE(AN102,CHAR(160),""))),0),TRIM(SUBSTITUTE($AS102,CHAR(160),""))="Devis 3",IFERROR(VALUE(TRIM(SUBSTITUTE(AQ102,CHAR(160),""))),0)),0)*IFERROR(VALUE(TRIM(SUBSTITUTE($AA102,CHAR(160),""))),0)=0,IF(AX102&lt;&gt;"",0,""),IFERROR(_xlfn.IFS(TRIM(SUBSTITUTE($AS102,CHAR(160),""))="Devis 1",IFERROR(VALUE(TRIM(SUBSTITUTE(AK102,CHAR(160),""))),0),TRIM(SUBSTITUTE($AS102,CHAR(160),""))="Devis 2",IFERROR(VALUE(TRIM(SUBSTITUTE(AN102,CHAR(160),""))),0),TRIM(SUBSTITUTE($AS102,CHAR(160),""))="Devis 3",IFERROR(VALUE(TRIM(SUBSTITUTE(AQ102,CHAR(160),""))),0)),0)*IFERROR(VALUE(TRIM(SUBSTITUTE($AA102,CHAR(160),""))),0)))</f>
        <v/>
      </c>
      <c r="AZ102" s="73"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63"/>
      <c r="BB102" s="13"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3" t="str" cm="1">
        <f t="array" ref="BC102">IF(
   OR(AZ102="",X102="",AX102="",V102="",AY102="",W102=""),
   "",
   _xlfn.IFS(
      (IFERROR(VALUE(TRIM(SUBSTITUTE(AZ102,CHAR(160),""))),0))=0,
         "Attention montant présenté entièrement écarté",
      (IFERROR(VALUE(TRIM(SUBSTITUTE(AZ102,CHAR(160),""))),0))&gt;
         (IFERROR(VALUE(TRIM(SUBSTITUTE(X102,CHAR(160),""))),0)),
         "KO : Le montant retenu TTC est supérieur au montant présenté TTC. Merci de revoir la ligne de dépense ou plafonner son montant.",
      (IFERROR(VALUE(TRIM(SUBSTITUTE(AX102,CHAR(160),""))),0))&gt;
         (IFERROR(VALUE(TRIM(SUBSTITUTE(V102,CHAR(160),""))),0)),
         "Attention : Le montant retenu HT est supérieur au montant HT présenté. Merci de revoir la ligne de dépense, plafonner son montant, ou justifier la reventilation HT / TVA.",
      (IFERROR(VALUE(TRIM(SUBSTITUTE(AY102,CHAR(160),""))),0))&gt;
         (IFERROR(VALUE(TRIM(SUBSTITUTE(W102,CHAR(160),""))),0)),
         "Attention : Le montant TVA retenu est supérieur au montant TVA présenté. Merci de revoir la ligne de dépense, plafonner son montant, ou justifier la reventilation HT / TVA.",
      (IFERROR(VALUE(TRIM(SUBSTITUTE(X102,CHAR(160),""))),0))=0,
         "",
      (IFERROR(VALUE(TRIM(SUBSTITUTE(AZ102,CHAR(160),""))),0))=
         (IFERROR(VALUE(TRIM(SUBSTITUTE(X102,CHAR(160),""))),0)),
         "OK",
      (IFERROR(VALUE(TRIM(SUBSTITUTE(AZ102,CHAR(160),""))),0))&lt;
         (IFERROR(VALUE(TRIM(SUBSTITUTE(X102,CHAR(160),""))),0)),
         "Attention : montant présenté partiellement écarté.",
      TRUE,
         ""
   )
)</f>
        <v/>
      </c>
      <c r="BD102" s="46" t="str">
        <f t="shared" si="67"/>
        <v/>
      </c>
      <c r="BE102" s="46" t="str">
        <f t="shared" si="68"/>
        <v/>
      </c>
      <c r="BF102" s="19" t="str">
        <f t="shared" si="69"/>
        <v/>
      </c>
    </row>
    <row r="103" spans="1:58" ht="15" customHeight="1">
      <c r="A103" s="334">
        <v>92</v>
      </c>
      <c r="B103" s="351"/>
      <c r="C103" s="6"/>
      <c r="D103" s="5"/>
      <c r="E103" s="5"/>
      <c r="F103" s="149"/>
      <c r="G103" s="21"/>
      <c r="H103" s="20"/>
      <c r="I103" s="550"/>
      <c r="J103" s="5"/>
      <c r="K103" s="11"/>
      <c r="L103" s="8"/>
      <c r="M103" s="7"/>
      <c r="N103" s="39" t="str">
        <f t="shared" si="82"/>
        <v/>
      </c>
      <c r="O103" s="9"/>
      <c r="P103" s="7"/>
      <c r="Q103" s="39" t="str">
        <f t="shared" si="83"/>
        <v/>
      </c>
      <c r="R103" s="10"/>
      <c r="S103" s="7"/>
      <c r="T103" s="40" t="str">
        <f t="shared" si="84"/>
        <v/>
      </c>
      <c r="U103" s="15"/>
      <c r="V103" s="74"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72"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75" t="str">
        <f t="shared" si="85"/>
        <v/>
      </c>
      <c r="Y103" s="71"/>
      <c r="Z103" s="16" t="str">
        <f t="shared" si="70"/>
        <v/>
      </c>
      <c r="AA103" s="553" t="str">
        <f t="shared" si="71"/>
        <v/>
      </c>
      <c r="AB103" s="14" t="str">
        <f t="shared" si="72"/>
        <v/>
      </c>
      <c r="AC103" s="14" t="str">
        <f t="shared" si="73"/>
        <v/>
      </c>
      <c r="AD103" s="14" t="str">
        <f t="shared" si="74"/>
        <v/>
      </c>
      <c r="AE103" s="14" t="str">
        <f t="shared" si="75"/>
        <v/>
      </c>
      <c r="AF103" s="14" t="str">
        <f t="shared" si="76"/>
        <v/>
      </c>
      <c r="AG103" s="14" t="str">
        <f t="shared" si="77"/>
        <v/>
      </c>
      <c r="AH103" s="14" t="str">
        <f t="shared" si="78"/>
        <v/>
      </c>
      <c r="AI103" s="285" t="str">
        <f t="shared" si="79"/>
        <v/>
      </c>
      <c r="AJ103" s="42" t="str">
        <f t="shared" si="80"/>
        <v/>
      </c>
      <c r="AK103" s="18" t="str">
        <f t="shared" si="81"/>
        <v/>
      </c>
      <c r="AL103" s="39" t="str">
        <f t="shared" si="86"/>
        <v/>
      </c>
      <c r="AM103" s="43" t="str">
        <f t="shared" si="60"/>
        <v/>
      </c>
      <c r="AN103" s="18" t="str">
        <f t="shared" si="61"/>
        <v/>
      </c>
      <c r="AO103" s="39" t="str">
        <f t="shared" si="87"/>
        <v/>
      </c>
      <c r="AP103" s="44" t="str">
        <f t="shared" si="62"/>
        <v/>
      </c>
      <c r="AQ103" s="18" t="str">
        <f t="shared" si="63"/>
        <v/>
      </c>
      <c r="AR103" s="45" t="str">
        <f t="shared" si="88"/>
        <v/>
      </c>
      <c r="AS103" s="41" t="str">
        <f t="shared" si="64"/>
        <v/>
      </c>
      <c r="AT103" s="62"/>
      <c r="AU103" s="46" t="str">
        <f t="shared" si="65"/>
        <v/>
      </c>
      <c r="AV103" s="46" t="str">
        <f t="shared" si="66"/>
        <v/>
      </c>
      <c r="AW103" s="46" t="str">
        <f t="shared" si="89"/>
        <v/>
      </c>
      <c r="AX103" s="73"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73" t="str" cm="1">
        <f t="array" ref="AY103">IF($AA103="","",IF(IFERROR(_xlfn.IFS(TRIM(SUBSTITUTE($AS103,CHAR(160),""))="Devis 1",IFERROR(VALUE(TRIM(SUBSTITUTE(AK103,CHAR(160),""))),0),TRIM(SUBSTITUTE($AS103,CHAR(160),""))="Devis 2",IFERROR(VALUE(TRIM(SUBSTITUTE(AN103,CHAR(160),""))),0),TRIM(SUBSTITUTE($AS103,CHAR(160),""))="Devis 3",IFERROR(VALUE(TRIM(SUBSTITUTE(AQ103,CHAR(160),""))),0)),0)*IFERROR(VALUE(TRIM(SUBSTITUTE($AA103,CHAR(160),""))),0)=0,IF(AX103&lt;&gt;"",0,""),IFERROR(_xlfn.IFS(TRIM(SUBSTITUTE($AS103,CHAR(160),""))="Devis 1",IFERROR(VALUE(TRIM(SUBSTITUTE(AK103,CHAR(160),""))),0),TRIM(SUBSTITUTE($AS103,CHAR(160),""))="Devis 2",IFERROR(VALUE(TRIM(SUBSTITUTE(AN103,CHAR(160),""))),0),TRIM(SUBSTITUTE($AS103,CHAR(160),""))="Devis 3",IFERROR(VALUE(TRIM(SUBSTITUTE(AQ103,CHAR(160),""))),0)),0)*IFERROR(VALUE(TRIM(SUBSTITUTE($AA103,CHAR(160),""))),0)))</f>
        <v/>
      </c>
      <c r="AZ103" s="73"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63"/>
      <c r="BB103" s="13"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3" t="str" cm="1">
        <f t="array" ref="BC103">IF(
   OR(AZ103="",X103="",AX103="",V103="",AY103="",W103=""),
   "",
   _xlfn.IFS(
      (IFERROR(VALUE(TRIM(SUBSTITUTE(AZ103,CHAR(160),""))),0))=0,
         "Attention montant présenté entièrement écarté",
      (IFERROR(VALUE(TRIM(SUBSTITUTE(AZ103,CHAR(160),""))),0))&gt;
         (IFERROR(VALUE(TRIM(SUBSTITUTE(X103,CHAR(160),""))),0)),
         "KO : Le montant retenu TTC est supérieur au montant présenté TTC. Merci de revoir la ligne de dépense ou plafonner son montant.",
      (IFERROR(VALUE(TRIM(SUBSTITUTE(AX103,CHAR(160),""))),0))&gt;
         (IFERROR(VALUE(TRIM(SUBSTITUTE(V103,CHAR(160),""))),0)),
         "Attention : Le montant retenu HT est supérieur au montant HT présenté. Merci de revoir la ligne de dépense, plafonner son montant, ou justifier la reventilation HT / TVA.",
      (IFERROR(VALUE(TRIM(SUBSTITUTE(AY103,CHAR(160),""))),0))&gt;
         (IFERROR(VALUE(TRIM(SUBSTITUTE(W103,CHAR(160),""))),0)),
         "Attention : Le montant TVA retenu est supérieur au montant TVA présenté. Merci de revoir la ligne de dépense, plafonner son montant, ou justifier la reventilation HT / TVA.",
      (IFERROR(VALUE(TRIM(SUBSTITUTE(X103,CHAR(160),""))),0))=0,
         "",
      (IFERROR(VALUE(TRIM(SUBSTITUTE(AZ103,CHAR(160),""))),0))=
         (IFERROR(VALUE(TRIM(SUBSTITUTE(X103,CHAR(160),""))),0)),
         "OK",
      (IFERROR(VALUE(TRIM(SUBSTITUTE(AZ103,CHAR(160),""))),0))&lt;
         (IFERROR(VALUE(TRIM(SUBSTITUTE(X103,CHAR(160),""))),0)),
         "Attention : montant présenté partiellement écarté.",
      TRUE,
         ""
   )
)</f>
        <v/>
      </c>
      <c r="BD103" s="46" t="str">
        <f t="shared" si="67"/>
        <v/>
      </c>
      <c r="BE103" s="46" t="str">
        <f t="shared" si="68"/>
        <v/>
      </c>
      <c r="BF103" s="19" t="str">
        <f t="shared" si="69"/>
        <v/>
      </c>
    </row>
    <row r="104" spans="1:58" ht="15" customHeight="1">
      <c r="A104" s="334">
        <v>93</v>
      </c>
      <c r="B104" s="351"/>
      <c r="C104" s="6"/>
      <c r="D104" s="5"/>
      <c r="E104" s="5"/>
      <c r="F104" s="149"/>
      <c r="G104" s="21"/>
      <c r="H104" s="20"/>
      <c r="I104" s="550"/>
      <c r="J104" s="5"/>
      <c r="K104" s="11"/>
      <c r="L104" s="8"/>
      <c r="M104" s="7"/>
      <c r="N104" s="39" t="str">
        <f t="shared" si="82"/>
        <v/>
      </c>
      <c r="O104" s="9"/>
      <c r="P104" s="7"/>
      <c r="Q104" s="39" t="str">
        <f t="shared" si="83"/>
        <v/>
      </c>
      <c r="R104" s="10"/>
      <c r="S104" s="7"/>
      <c r="T104" s="40" t="str">
        <f t="shared" si="84"/>
        <v/>
      </c>
      <c r="U104" s="15"/>
      <c r="V104" s="74"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72"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75" t="str">
        <f t="shared" si="85"/>
        <v/>
      </c>
      <c r="Y104" s="71"/>
      <c r="Z104" s="16" t="str">
        <f t="shared" si="70"/>
        <v/>
      </c>
      <c r="AA104" s="553" t="str">
        <f t="shared" si="71"/>
        <v/>
      </c>
      <c r="AB104" s="14" t="str">
        <f t="shared" si="72"/>
        <v/>
      </c>
      <c r="AC104" s="14" t="str">
        <f t="shared" si="73"/>
        <v/>
      </c>
      <c r="AD104" s="14" t="str">
        <f t="shared" si="74"/>
        <v/>
      </c>
      <c r="AE104" s="14" t="str">
        <f t="shared" si="75"/>
        <v/>
      </c>
      <c r="AF104" s="14" t="str">
        <f t="shared" si="76"/>
        <v/>
      </c>
      <c r="AG104" s="14" t="str">
        <f t="shared" si="77"/>
        <v/>
      </c>
      <c r="AH104" s="14" t="str">
        <f t="shared" si="78"/>
        <v/>
      </c>
      <c r="AI104" s="285" t="str">
        <f t="shared" si="79"/>
        <v/>
      </c>
      <c r="AJ104" s="42" t="str">
        <f t="shared" si="80"/>
        <v/>
      </c>
      <c r="AK104" s="18" t="str">
        <f t="shared" si="81"/>
        <v/>
      </c>
      <c r="AL104" s="39" t="str">
        <f t="shared" si="86"/>
        <v/>
      </c>
      <c r="AM104" s="43" t="str">
        <f t="shared" si="60"/>
        <v/>
      </c>
      <c r="AN104" s="18" t="str">
        <f t="shared" si="61"/>
        <v/>
      </c>
      <c r="AO104" s="39" t="str">
        <f t="shared" si="87"/>
        <v/>
      </c>
      <c r="AP104" s="44" t="str">
        <f t="shared" si="62"/>
        <v/>
      </c>
      <c r="AQ104" s="18" t="str">
        <f t="shared" si="63"/>
        <v/>
      </c>
      <c r="AR104" s="45" t="str">
        <f t="shared" si="88"/>
        <v/>
      </c>
      <c r="AS104" s="41" t="str">
        <f t="shared" si="64"/>
        <v/>
      </c>
      <c r="AT104" s="62"/>
      <c r="AU104" s="46" t="str">
        <f t="shared" si="65"/>
        <v/>
      </c>
      <c r="AV104" s="46" t="str">
        <f t="shared" si="66"/>
        <v/>
      </c>
      <c r="AW104" s="46" t="str">
        <f t="shared" si="89"/>
        <v/>
      </c>
      <c r="AX104" s="73"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73" t="str" cm="1">
        <f t="array" ref="AY104">IF($AA104="","",IF(IFERROR(_xlfn.IFS(TRIM(SUBSTITUTE($AS104,CHAR(160),""))="Devis 1",IFERROR(VALUE(TRIM(SUBSTITUTE(AK104,CHAR(160),""))),0),TRIM(SUBSTITUTE($AS104,CHAR(160),""))="Devis 2",IFERROR(VALUE(TRIM(SUBSTITUTE(AN104,CHAR(160),""))),0),TRIM(SUBSTITUTE($AS104,CHAR(160),""))="Devis 3",IFERROR(VALUE(TRIM(SUBSTITUTE(AQ104,CHAR(160),""))),0)),0)*IFERROR(VALUE(TRIM(SUBSTITUTE($AA104,CHAR(160),""))),0)=0,IF(AX104&lt;&gt;"",0,""),IFERROR(_xlfn.IFS(TRIM(SUBSTITUTE($AS104,CHAR(160),""))="Devis 1",IFERROR(VALUE(TRIM(SUBSTITUTE(AK104,CHAR(160),""))),0),TRIM(SUBSTITUTE($AS104,CHAR(160),""))="Devis 2",IFERROR(VALUE(TRIM(SUBSTITUTE(AN104,CHAR(160),""))),0),TRIM(SUBSTITUTE($AS104,CHAR(160),""))="Devis 3",IFERROR(VALUE(TRIM(SUBSTITUTE(AQ104,CHAR(160),""))),0)),0)*IFERROR(VALUE(TRIM(SUBSTITUTE($AA104,CHAR(160),""))),0)))</f>
        <v/>
      </c>
      <c r="AZ104" s="73"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63"/>
      <c r="BB104" s="13"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3" t="str" cm="1">
        <f t="array" ref="BC104">IF(
   OR(AZ104="",X104="",AX104="",V104="",AY104="",W104=""),
   "",
   _xlfn.IFS(
      (IFERROR(VALUE(TRIM(SUBSTITUTE(AZ104,CHAR(160),""))),0))=0,
         "Attention montant présenté entièrement écarté",
      (IFERROR(VALUE(TRIM(SUBSTITUTE(AZ104,CHAR(160),""))),0))&gt;
         (IFERROR(VALUE(TRIM(SUBSTITUTE(X104,CHAR(160),""))),0)),
         "KO : Le montant retenu TTC est supérieur au montant présenté TTC. Merci de revoir la ligne de dépense ou plafonner son montant.",
      (IFERROR(VALUE(TRIM(SUBSTITUTE(AX104,CHAR(160),""))),0))&gt;
         (IFERROR(VALUE(TRIM(SUBSTITUTE(V104,CHAR(160),""))),0)),
         "Attention : Le montant retenu HT est supérieur au montant HT présenté. Merci de revoir la ligne de dépense, plafonner son montant, ou justifier la reventilation HT / TVA.",
      (IFERROR(VALUE(TRIM(SUBSTITUTE(AY104,CHAR(160),""))),0))&gt;
         (IFERROR(VALUE(TRIM(SUBSTITUTE(W104,CHAR(160),""))),0)),
         "Attention : Le montant TVA retenu est supérieur au montant TVA présenté. Merci de revoir la ligne de dépense, plafonner son montant, ou justifier la reventilation HT / TVA.",
      (IFERROR(VALUE(TRIM(SUBSTITUTE(X104,CHAR(160),""))),0))=0,
         "",
      (IFERROR(VALUE(TRIM(SUBSTITUTE(AZ104,CHAR(160),""))),0))=
         (IFERROR(VALUE(TRIM(SUBSTITUTE(X104,CHAR(160),""))),0)),
         "OK",
      (IFERROR(VALUE(TRIM(SUBSTITUTE(AZ104,CHAR(160),""))),0))&lt;
         (IFERROR(VALUE(TRIM(SUBSTITUTE(X104,CHAR(160),""))),0)),
         "Attention : montant présenté partiellement écarté.",
      TRUE,
         ""
   )
)</f>
        <v/>
      </c>
      <c r="BD104" s="46" t="str">
        <f t="shared" si="67"/>
        <v/>
      </c>
      <c r="BE104" s="46" t="str">
        <f t="shared" si="68"/>
        <v/>
      </c>
      <c r="BF104" s="19" t="str">
        <f t="shared" si="69"/>
        <v/>
      </c>
    </row>
    <row r="105" spans="1:58" ht="15" customHeight="1">
      <c r="A105" s="334">
        <v>94</v>
      </c>
      <c r="B105" s="351"/>
      <c r="C105" s="6"/>
      <c r="D105" s="5"/>
      <c r="E105" s="5"/>
      <c r="F105" s="149"/>
      <c r="G105" s="21"/>
      <c r="H105" s="20"/>
      <c r="I105" s="550"/>
      <c r="J105" s="5"/>
      <c r="K105" s="11"/>
      <c r="L105" s="8"/>
      <c r="M105" s="7"/>
      <c r="N105" s="39" t="str">
        <f t="shared" si="82"/>
        <v/>
      </c>
      <c r="O105" s="9"/>
      <c r="P105" s="7"/>
      <c r="Q105" s="39" t="str">
        <f t="shared" si="83"/>
        <v/>
      </c>
      <c r="R105" s="10"/>
      <c r="S105" s="7"/>
      <c r="T105" s="40" t="str">
        <f t="shared" si="84"/>
        <v/>
      </c>
      <c r="U105" s="15"/>
      <c r="V105" s="74"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72"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75" t="str">
        <f t="shared" si="85"/>
        <v/>
      </c>
      <c r="Y105" s="71"/>
      <c r="Z105" s="16" t="str">
        <f t="shared" si="70"/>
        <v/>
      </c>
      <c r="AA105" s="553" t="str">
        <f t="shared" si="71"/>
        <v/>
      </c>
      <c r="AB105" s="14" t="str">
        <f t="shared" si="72"/>
        <v/>
      </c>
      <c r="AC105" s="14" t="str">
        <f t="shared" si="73"/>
        <v/>
      </c>
      <c r="AD105" s="14" t="str">
        <f t="shared" si="74"/>
        <v/>
      </c>
      <c r="AE105" s="14" t="str">
        <f t="shared" si="75"/>
        <v/>
      </c>
      <c r="AF105" s="14" t="str">
        <f t="shared" si="76"/>
        <v/>
      </c>
      <c r="AG105" s="14" t="str">
        <f t="shared" si="77"/>
        <v/>
      </c>
      <c r="AH105" s="14" t="str">
        <f t="shared" si="78"/>
        <v/>
      </c>
      <c r="AI105" s="285" t="str">
        <f t="shared" si="79"/>
        <v/>
      </c>
      <c r="AJ105" s="42" t="str">
        <f t="shared" si="80"/>
        <v/>
      </c>
      <c r="AK105" s="18" t="str">
        <f t="shared" si="81"/>
        <v/>
      </c>
      <c r="AL105" s="39" t="str">
        <f t="shared" si="86"/>
        <v/>
      </c>
      <c r="AM105" s="43" t="str">
        <f t="shared" si="60"/>
        <v/>
      </c>
      <c r="AN105" s="18" t="str">
        <f t="shared" si="61"/>
        <v/>
      </c>
      <c r="AO105" s="39" t="str">
        <f t="shared" si="87"/>
        <v/>
      </c>
      <c r="AP105" s="44" t="str">
        <f t="shared" si="62"/>
        <v/>
      </c>
      <c r="AQ105" s="18" t="str">
        <f t="shared" si="63"/>
        <v/>
      </c>
      <c r="AR105" s="45" t="str">
        <f t="shared" si="88"/>
        <v/>
      </c>
      <c r="AS105" s="41" t="str">
        <f t="shared" si="64"/>
        <v/>
      </c>
      <c r="AT105" s="62"/>
      <c r="AU105" s="46" t="str">
        <f t="shared" si="65"/>
        <v/>
      </c>
      <c r="AV105" s="46" t="str">
        <f t="shared" si="66"/>
        <v/>
      </c>
      <c r="AW105" s="46" t="str">
        <f t="shared" si="89"/>
        <v/>
      </c>
      <c r="AX105" s="73"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73" t="str" cm="1">
        <f t="array" ref="AY105">IF($AA105="","",IF(IFERROR(_xlfn.IFS(TRIM(SUBSTITUTE($AS105,CHAR(160),""))="Devis 1",IFERROR(VALUE(TRIM(SUBSTITUTE(AK105,CHAR(160),""))),0),TRIM(SUBSTITUTE($AS105,CHAR(160),""))="Devis 2",IFERROR(VALUE(TRIM(SUBSTITUTE(AN105,CHAR(160),""))),0),TRIM(SUBSTITUTE($AS105,CHAR(160),""))="Devis 3",IFERROR(VALUE(TRIM(SUBSTITUTE(AQ105,CHAR(160),""))),0)),0)*IFERROR(VALUE(TRIM(SUBSTITUTE($AA105,CHAR(160),""))),0)=0,IF(AX105&lt;&gt;"",0,""),IFERROR(_xlfn.IFS(TRIM(SUBSTITUTE($AS105,CHAR(160),""))="Devis 1",IFERROR(VALUE(TRIM(SUBSTITUTE(AK105,CHAR(160),""))),0),TRIM(SUBSTITUTE($AS105,CHAR(160),""))="Devis 2",IFERROR(VALUE(TRIM(SUBSTITUTE(AN105,CHAR(160),""))),0),TRIM(SUBSTITUTE($AS105,CHAR(160),""))="Devis 3",IFERROR(VALUE(TRIM(SUBSTITUTE(AQ105,CHAR(160),""))),0)),0)*IFERROR(VALUE(TRIM(SUBSTITUTE($AA105,CHAR(160),""))),0)))</f>
        <v/>
      </c>
      <c r="AZ105" s="73"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63"/>
      <c r="BB105" s="13"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3" t="str" cm="1">
        <f t="array" ref="BC105">IF(
   OR(AZ105="",X105="",AX105="",V105="",AY105="",W105=""),
   "",
   _xlfn.IFS(
      (IFERROR(VALUE(TRIM(SUBSTITUTE(AZ105,CHAR(160),""))),0))=0,
         "Attention montant présenté entièrement écarté",
      (IFERROR(VALUE(TRIM(SUBSTITUTE(AZ105,CHAR(160),""))),0))&gt;
         (IFERROR(VALUE(TRIM(SUBSTITUTE(X105,CHAR(160),""))),0)),
         "KO : Le montant retenu TTC est supérieur au montant présenté TTC. Merci de revoir la ligne de dépense ou plafonner son montant.",
      (IFERROR(VALUE(TRIM(SUBSTITUTE(AX105,CHAR(160),""))),0))&gt;
         (IFERROR(VALUE(TRIM(SUBSTITUTE(V105,CHAR(160),""))),0)),
         "Attention : Le montant retenu HT est supérieur au montant HT présenté. Merci de revoir la ligne de dépense, plafonner son montant, ou justifier la reventilation HT / TVA.",
      (IFERROR(VALUE(TRIM(SUBSTITUTE(AY105,CHAR(160),""))),0))&gt;
         (IFERROR(VALUE(TRIM(SUBSTITUTE(W105,CHAR(160),""))),0)),
         "Attention : Le montant TVA retenu est supérieur au montant TVA présenté. Merci de revoir la ligne de dépense, plafonner son montant, ou justifier la reventilation HT / TVA.",
      (IFERROR(VALUE(TRIM(SUBSTITUTE(X105,CHAR(160),""))),0))=0,
         "",
      (IFERROR(VALUE(TRIM(SUBSTITUTE(AZ105,CHAR(160),""))),0))=
         (IFERROR(VALUE(TRIM(SUBSTITUTE(X105,CHAR(160),""))),0)),
         "OK",
      (IFERROR(VALUE(TRIM(SUBSTITUTE(AZ105,CHAR(160),""))),0))&lt;
         (IFERROR(VALUE(TRIM(SUBSTITUTE(X105,CHAR(160),""))),0)),
         "Attention : montant présenté partiellement écarté.",
      TRUE,
         ""
   )
)</f>
        <v/>
      </c>
      <c r="BD105" s="46" t="str">
        <f t="shared" si="67"/>
        <v/>
      </c>
      <c r="BE105" s="46" t="str">
        <f t="shared" si="68"/>
        <v/>
      </c>
      <c r="BF105" s="19" t="str">
        <f t="shared" si="69"/>
        <v/>
      </c>
    </row>
    <row r="106" spans="1:58" ht="15" customHeight="1">
      <c r="A106" s="334">
        <v>95</v>
      </c>
      <c r="B106" s="351"/>
      <c r="C106" s="6"/>
      <c r="D106" s="5"/>
      <c r="E106" s="5"/>
      <c r="F106" s="149"/>
      <c r="G106" s="21"/>
      <c r="H106" s="20"/>
      <c r="I106" s="550"/>
      <c r="J106" s="5"/>
      <c r="K106" s="11"/>
      <c r="L106" s="8"/>
      <c r="M106" s="7"/>
      <c r="N106" s="39" t="str">
        <f t="shared" si="82"/>
        <v/>
      </c>
      <c r="O106" s="9"/>
      <c r="P106" s="7"/>
      <c r="Q106" s="39" t="str">
        <f t="shared" si="83"/>
        <v/>
      </c>
      <c r="R106" s="10"/>
      <c r="S106" s="7"/>
      <c r="T106" s="40" t="str">
        <f t="shared" si="84"/>
        <v/>
      </c>
      <c r="U106" s="15"/>
      <c r="V106" s="74"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72"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75" t="str">
        <f t="shared" si="85"/>
        <v/>
      </c>
      <c r="Y106" s="71"/>
      <c r="Z106" s="16" t="str">
        <f t="shared" si="70"/>
        <v/>
      </c>
      <c r="AA106" s="553" t="str">
        <f t="shared" si="71"/>
        <v/>
      </c>
      <c r="AB106" s="14" t="str">
        <f t="shared" si="72"/>
        <v/>
      </c>
      <c r="AC106" s="14" t="str">
        <f t="shared" si="73"/>
        <v/>
      </c>
      <c r="AD106" s="14" t="str">
        <f t="shared" si="74"/>
        <v/>
      </c>
      <c r="AE106" s="14" t="str">
        <f t="shared" si="75"/>
        <v/>
      </c>
      <c r="AF106" s="14" t="str">
        <f t="shared" si="76"/>
        <v/>
      </c>
      <c r="AG106" s="14" t="str">
        <f t="shared" si="77"/>
        <v/>
      </c>
      <c r="AH106" s="14" t="str">
        <f t="shared" si="78"/>
        <v/>
      </c>
      <c r="AI106" s="285" t="str">
        <f t="shared" si="79"/>
        <v/>
      </c>
      <c r="AJ106" s="42" t="str">
        <f t="shared" si="80"/>
        <v/>
      </c>
      <c r="AK106" s="18" t="str">
        <f t="shared" si="81"/>
        <v/>
      </c>
      <c r="AL106" s="39" t="str">
        <f t="shared" si="86"/>
        <v/>
      </c>
      <c r="AM106" s="43" t="str">
        <f t="shared" si="60"/>
        <v/>
      </c>
      <c r="AN106" s="18" t="str">
        <f t="shared" si="61"/>
        <v/>
      </c>
      <c r="AO106" s="39" t="str">
        <f t="shared" si="87"/>
        <v/>
      </c>
      <c r="AP106" s="44" t="str">
        <f t="shared" si="62"/>
        <v/>
      </c>
      <c r="AQ106" s="18" t="str">
        <f t="shared" si="63"/>
        <v/>
      </c>
      <c r="AR106" s="45" t="str">
        <f t="shared" si="88"/>
        <v/>
      </c>
      <c r="AS106" s="41" t="str">
        <f t="shared" si="64"/>
        <v/>
      </c>
      <c r="AT106" s="62"/>
      <c r="AU106" s="46" t="str">
        <f t="shared" si="65"/>
        <v/>
      </c>
      <c r="AV106" s="46" t="str">
        <f t="shared" si="66"/>
        <v/>
      </c>
      <c r="AW106" s="46" t="str">
        <f t="shared" si="89"/>
        <v/>
      </c>
      <c r="AX106" s="73"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73" t="str" cm="1">
        <f t="array" ref="AY106">IF($AA106="","",IF(IFERROR(_xlfn.IFS(TRIM(SUBSTITUTE($AS106,CHAR(160),""))="Devis 1",IFERROR(VALUE(TRIM(SUBSTITUTE(AK106,CHAR(160),""))),0),TRIM(SUBSTITUTE($AS106,CHAR(160),""))="Devis 2",IFERROR(VALUE(TRIM(SUBSTITUTE(AN106,CHAR(160),""))),0),TRIM(SUBSTITUTE($AS106,CHAR(160),""))="Devis 3",IFERROR(VALUE(TRIM(SUBSTITUTE(AQ106,CHAR(160),""))),0)),0)*IFERROR(VALUE(TRIM(SUBSTITUTE($AA106,CHAR(160),""))),0)=0,IF(AX106&lt;&gt;"",0,""),IFERROR(_xlfn.IFS(TRIM(SUBSTITUTE($AS106,CHAR(160),""))="Devis 1",IFERROR(VALUE(TRIM(SUBSTITUTE(AK106,CHAR(160),""))),0),TRIM(SUBSTITUTE($AS106,CHAR(160),""))="Devis 2",IFERROR(VALUE(TRIM(SUBSTITUTE(AN106,CHAR(160),""))),0),TRIM(SUBSTITUTE($AS106,CHAR(160),""))="Devis 3",IFERROR(VALUE(TRIM(SUBSTITUTE(AQ106,CHAR(160),""))),0)),0)*IFERROR(VALUE(TRIM(SUBSTITUTE($AA106,CHAR(160),""))),0)))</f>
        <v/>
      </c>
      <c r="AZ106" s="73"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63"/>
      <c r="BB106" s="13"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3" t="str" cm="1">
        <f t="array" ref="BC106">IF(
   OR(AZ106="",X106="",AX106="",V106="",AY106="",W106=""),
   "",
   _xlfn.IFS(
      (IFERROR(VALUE(TRIM(SUBSTITUTE(AZ106,CHAR(160),""))),0))=0,
         "Attention montant présenté entièrement écarté",
      (IFERROR(VALUE(TRIM(SUBSTITUTE(AZ106,CHAR(160),""))),0))&gt;
         (IFERROR(VALUE(TRIM(SUBSTITUTE(X106,CHAR(160),""))),0)),
         "KO : Le montant retenu TTC est supérieur au montant présenté TTC. Merci de revoir la ligne de dépense ou plafonner son montant.",
      (IFERROR(VALUE(TRIM(SUBSTITUTE(AX106,CHAR(160),""))),0))&gt;
         (IFERROR(VALUE(TRIM(SUBSTITUTE(V106,CHAR(160),""))),0)),
         "Attention : Le montant retenu HT est supérieur au montant HT présenté. Merci de revoir la ligne de dépense, plafonner son montant, ou justifier la reventilation HT / TVA.",
      (IFERROR(VALUE(TRIM(SUBSTITUTE(AY106,CHAR(160),""))),0))&gt;
         (IFERROR(VALUE(TRIM(SUBSTITUTE(W106,CHAR(160),""))),0)),
         "Attention : Le montant TVA retenu est supérieur au montant TVA présenté. Merci de revoir la ligne de dépense, plafonner son montant, ou justifier la reventilation HT / TVA.",
      (IFERROR(VALUE(TRIM(SUBSTITUTE(X106,CHAR(160),""))),0))=0,
         "",
      (IFERROR(VALUE(TRIM(SUBSTITUTE(AZ106,CHAR(160),""))),0))=
         (IFERROR(VALUE(TRIM(SUBSTITUTE(X106,CHAR(160),""))),0)),
         "OK",
      (IFERROR(VALUE(TRIM(SUBSTITUTE(AZ106,CHAR(160),""))),0))&lt;
         (IFERROR(VALUE(TRIM(SUBSTITUTE(X106,CHAR(160),""))),0)),
         "Attention : montant présenté partiellement écarté.",
      TRUE,
         ""
   )
)</f>
        <v/>
      </c>
      <c r="BD106" s="46" t="str">
        <f t="shared" si="67"/>
        <v/>
      </c>
      <c r="BE106" s="46" t="str">
        <f t="shared" si="68"/>
        <v/>
      </c>
      <c r="BF106" s="19" t="str">
        <f t="shared" si="69"/>
        <v/>
      </c>
    </row>
    <row r="107" spans="1:58" ht="15" customHeight="1">
      <c r="A107" s="334">
        <v>96</v>
      </c>
      <c r="B107" s="351"/>
      <c r="C107" s="6"/>
      <c r="D107" s="5"/>
      <c r="E107" s="5"/>
      <c r="F107" s="149"/>
      <c r="G107" s="21"/>
      <c r="H107" s="20"/>
      <c r="I107" s="550"/>
      <c r="J107" s="5"/>
      <c r="K107" s="11"/>
      <c r="L107" s="8"/>
      <c r="M107" s="7"/>
      <c r="N107" s="39" t="str">
        <f t="shared" si="82"/>
        <v/>
      </c>
      <c r="O107" s="9"/>
      <c r="P107" s="7"/>
      <c r="Q107" s="39" t="str">
        <f t="shared" si="83"/>
        <v/>
      </c>
      <c r="R107" s="10"/>
      <c r="S107" s="7"/>
      <c r="T107" s="40" t="str">
        <f t="shared" si="84"/>
        <v/>
      </c>
      <c r="U107" s="15"/>
      <c r="V107" s="74"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72"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75" t="str">
        <f t="shared" si="85"/>
        <v/>
      </c>
      <c r="Y107" s="71"/>
      <c r="Z107" s="16" t="str">
        <f t="shared" si="70"/>
        <v/>
      </c>
      <c r="AA107" s="553" t="str">
        <f t="shared" si="71"/>
        <v/>
      </c>
      <c r="AB107" s="14" t="str">
        <f t="shared" si="72"/>
        <v/>
      </c>
      <c r="AC107" s="14" t="str">
        <f t="shared" si="73"/>
        <v/>
      </c>
      <c r="AD107" s="14" t="str">
        <f t="shared" si="74"/>
        <v/>
      </c>
      <c r="AE107" s="14" t="str">
        <f t="shared" si="75"/>
        <v/>
      </c>
      <c r="AF107" s="14" t="str">
        <f t="shared" si="76"/>
        <v/>
      </c>
      <c r="AG107" s="14" t="str">
        <f t="shared" si="77"/>
        <v/>
      </c>
      <c r="AH107" s="14" t="str">
        <f t="shared" si="78"/>
        <v/>
      </c>
      <c r="AI107" s="285" t="str">
        <f t="shared" si="79"/>
        <v/>
      </c>
      <c r="AJ107" s="42" t="str">
        <f t="shared" si="80"/>
        <v/>
      </c>
      <c r="AK107" s="18" t="str">
        <f t="shared" si="81"/>
        <v/>
      </c>
      <c r="AL107" s="39" t="str">
        <f t="shared" si="86"/>
        <v/>
      </c>
      <c r="AM107" s="43" t="str">
        <f t="shared" si="60"/>
        <v/>
      </c>
      <c r="AN107" s="18" t="str">
        <f t="shared" si="61"/>
        <v/>
      </c>
      <c r="AO107" s="39" t="str">
        <f t="shared" si="87"/>
        <v/>
      </c>
      <c r="AP107" s="44" t="str">
        <f t="shared" si="62"/>
        <v/>
      </c>
      <c r="AQ107" s="18" t="str">
        <f t="shared" si="63"/>
        <v/>
      </c>
      <c r="AR107" s="45" t="str">
        <f t="shared" si="88"/>
        <v/>
      </c>
      <c r="AS107" s="41" t="str">
        <f t="shared" si="64"/>
        <v/>
      </c>
      <c r="AT107" s="62"/>
      <c r="AU107" s="46" t="str">
        <f t="shared" si="65"/>
        <v/>
      </c>
      <c r="AV107" s="46" t="str">
        <f t="shared" ref="AV107:AV111" si="90">IF(AU107="","",IF(AND(IFERROR(VALUE(TRIM(SUBSTITUTE(AK107,CHAR(160),""))),0)=0,IFERROR(VALUE(TRIM(SUBSTITUTE(AN107,CHAR(160),""))),0)=0,IFERROR(VALUE(TRIM(SUBSTITUTE(AQ107,CHAR(160),""))),0)=0),0,1.15*MIN(IF(IFERROR(VALUE(TRIM(SUBSTITUTE(AK107,CHAR(160),""))),0)=0,1E+30,IFERROR(VALUE(TRIM(SUBSTITUTE(AK107,CHAR(160),""))),0)),IF(IFERROR(VALUE(TRIM(SUBSTITUTE(AN107,CHAR(160),""))),0)=0,1E+30,IFERROR(VALUE(TRIM(SUBSTITUTE(AN107,CHAR(160),""))),0)),IF(IFERROR(VALUE(TRIM(SUBSTITUTE(AQ107,CHAR(160),""))),0)=0,1E+30,IFERROR(VALUE(TRIM(SUBSTITUTE(AQ107,CHAR(160),""))),0)))*IFERROR(VALUE(TRIM(SUBSTITUTE(AA107,CHAR(160),""))),0)))</f>
        <v/>
      </c>
      <c r="AW107" s="46" t="str">
        <f t="shared" si="89"/>
        <v/>
      </c>
      <c r="AX107" s="73"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73" t="str" cm="1">
        <f t="array" ref="AY107">IF($AA107="","",IF(IFERROR(_xlfn.IFS(TRIM(SUBSTITUTE($AS107,CHAR(160),""))="Devis 1",IFERROR(VALUE(TRIM(SUBSTITUTE(AK107,CHAR(160),""))),0),TRIM(SUBSTITUTE($AS107,CHAR(160),""))="Devis 2",IFERROR(VALUE(TRIM(SUBSTITUTE(AN107,CHAR(160),""))),0),TRIM(SUBSTITUTE($AS107,CHAR(160),""))="Devis 3",IFERROR(VALUE(TRIM(SUBSTITUTE(AQ107,CHAR(160),""))),0)),0)*IFERROR(VALUE(TRIM(SUBSTITUTE($AA107,CHAR(160),""))),0)=0,IF(AX107&lt;&gt;"",0,""),IFERROR(_xlfn.IFS(TRIM(SUBSTITUTE($AS107,CHAR(160),""))="Devis 1",IFERROR(VALUE(TRIM(SUBSTITUTE(AK107,CHAR(160),""))),0),TRIM(SUBSTITUTE($AS107,CHAR(160),""))="Devis 2",IFERROR(VALUE(TRIM(SUBSTITUTE(AN107,CHAR(160),""))),0),TRIM(SUBSTITUTE($AS107,CHAR(160),""))="Devis 3",IFERROR(VALUE(TRIM(SUBSTITUTE(AQ107,CHAR(160),""))),0)),0)*IFERROR(VALUE(TRIM(SUBSTITUTE($AA107,CHAR(160),""))),0)))</f>
        <v/>
      </c>
      <c r="AZ107" s="73"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63"/>
      <c r="BB107" s="13"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3" t="str" cm="1">
        <f t="array" ref="BC107">IF(
   OR(AZ107="",X107="",AX107="",V107="",AY107="",W107=""),
   "",
   _xlfn.IFS(
      (IFERROR(VALUE(TRIM(SUBSTITUTE(AZ107,CHAR(160),""))),0))=0,
         "Attention montant présenté entièrement écarté",
      (IFERROR(VALUE(TRIM(SUBSTITUTE(AZ107,CHAR(160),""))),0))&gt;
         (IFERROR(VALUE(TRIM(SUBSTITUTE(X107,CHAR(160),""))),0)),
         "KO : Le montant retenu TTC est supérieur au montant présenté TTC. Merci de revoir la ligne de dépense ou plafonner son montant.",
      (IFERROR(VALUE(TRIM(SUBSTITUTE(AX107,CHAR(160),""))),0))&gt;
         (IFERROR(VALUE(TRIM(SUBSTITUTE(V107,CHAR(160),""))),0)),
         "Attention : Le montant retenu HT est supérieur au montant HT présenté. Merci de revoir la ligne de dépense, plafonner son montant, ou justifier la reventilation HT / TVA.",
      (IFERROR(VALUE(TRIM(SUBSTITUTE(AY107,CHAR(160),""))),0))&gt;
         (IFERROR(VALUE(TRIM(SUBSTITUTE(W107,CHAR(160),""))),0)),
         "Attention : Le montant TVA retenu est supérieur au montant TVA présenté. Merci de revoir la ligne de dépense, plafonner son montant, ou justifier la reventilation HT / TVA.",
      (IFERROR(VALUE(TRIM(SUBSTITUTE(X107,CHAR(160),""))),0))=0,
         "",
      (IFERROR(VALUE(TRIM(SUBSTITUTE(AZ107,CHAR(160),""))),0))=
         (IFERROR(VALUE(TRIM(SUBSTITUTE(X107,CHAR(160),""))),0)),
         "OK",
      (IFERROR(VALUE(TRIM(SUBSTITUTE(AZ107,CHAR(160),""))),0))&lt;
         (IFERROR(VALUE(TRIM(SUBSTITUTE(X107,CHAR(160),""))),0)),
         "Attention : montant présenté partiellement écarté.",
      TRUE,
         ""
   )
)</f>
        <v/>
      </c>
      <c r="BD107" s="46" t="str">
        <f t="shared" si="67"/>
        <v/>
      </c>
      <c r="BE107" s="46" t="str">
        <f t="shared" si="68"/>
        <v/>
      </c>
      <c r="BF107" s="19" t="str">
        <f t="shared" si="69"/>
        <v/>
      </c>
    </row>
    <row r="108" spans="1:58" ht="15" customHeight="1">
      <c r="A108" s="334">
        <v>97</v>
      </c>
      <c r="B108" s="351"/>
      <c r="C108" s="6"/>
      <c r="D108" s="5"/>
      <c r="E108" s="5"/>
      <c r="F108" s="149"/>
      <c r="G108" s="21"/>
      <c r="H108" s="20"/>
      <c r="I108" s="550"/>
      <c r="J108" s="5"/>
      <c r="K108" s="11"/>
      <c r="L108" s="8"/>
      <c r="M108" s="7"/>
      <c r="N108" s="39" t="str">
        <f t="shared" si="82"/>
        <v/>
      </c>
      <c r="O108" s="9"/>
      <c r="P108" s="7"/>
      <c r="Q108" s="39" t="str">
        <f t="shared" si="83"/>
        <v/>
      </c>
      <c r="R108" s="10"/>
      <c r="S108" s="7"/>
      <c r="T108" s="40" t="str">
        <f t="shared" si="84"/>
        <v/>
      </c>
      <c r="U108" s="15"/>
      <c r="V108" s="74"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72"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75" t="str">
        <f t="shared" si="85"/>
        <v/>
      </c>
      <c r="Y108" s="71"/>
      <c r="Z108" s="16" t="str">
        <f t="shared" si="70"/>
        <v/>
      </c>
      <c r="AA108" s="553" t="str">
        <f t="shared" si="71"/>
        <v/>
      </c>
      <c r="AB108" s="14" t="str">
        <f t="shared" si="72"/>
        <v/>
      </c>
      <c r="AC108" s="14" t="str">
        <f t="shared" si="73"/>
        <v/>
      </c>
      <c r="AD108" s="14" t="str">
        <f t="shared" si="74"/>
        <v/>
      </c>
      <c r="AE108" s="14" t="str">
        <f t="shared" si="75"/>
        <v/>
      </c>
      <c r="AF108" s="14" t="str">
        <f t="shared" si="76"/>
        <v/>
      </c>
      <c r="AG108" s="14" t="str">
        <f t="shared" si="77"/>
        <v/>
      </c>
      <c r="AH108" s="14" t="str">
        <f t="shared" si="78"/>
        <v/>
      </c>
      <c r="AI108" s="285" t="str">
        <f t="shared" si="79"/>
        <v/>
      </c>
      <c r="AJ108" s="42" t="str">
        <f t="shared" si="80"/>
        <v/>
      </c>
      <c r="AK108" s="18" t="str">
        <f t="shared" si="81"/>
        <v/>
      </c>
      <c r="AL108" s="39" t="str">
        <f t="shared" si="86"/>
        <v/>
      </c>
      <c r="AM108" s="43" t="str">
        <f t="shared" si="60"/>
        <v/>
      </c>
      <c r="AN108" s="18" t="str">
        <f t="shared" si="61"/>
        <v/>
      </c>
      <c r="AO108" s="39" t="str">
        <f t="shared" si="87"/>
        <v/>
      </c>
      <c r="AP108" s="44" t="str">
        <f t="shared" si="62"/>
        <v/>
      </c>
      <c r="AQ108" s="18" t="str">
        <f t="shared" si="63"/>
        <v/>
      </c>
      <c r="AR108" s="45" t="str">
        <f t="shared" si="88"/>
        <v/>
      </c>
      <c r="AS108" s="41" t="str">
        <f t="shared" si="64"/>
        <v/>
      </c>
      <c r="AT108" s="62"/>
      <c r="AU108" s="46" t="str">
        <f t="shared" si="65"/>
        <v/>
      </c>
      <c r="AV108" s="46" t="str">
        <f t="shared" si="90"/>
        <v/>
      </c>
      <c r="AW108" s="46" t="str">
        <f t="shared" si="89"/>
        <v/>
      </c>
      <c r="AX108" s="73"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73" t="str" cm="1">
        <f t="array" ref="AY108">IF($AA108="","",IF(IFERROR(_xlfn.IFS(TRIM(SUBSTITUTE($AS108,CHAR(160),""))="Devis 1",IFERROR(VALUE(TRIM(SUBSTITUTE(AK108,CHAR(160),""))),0),TRIM(SUBSTITUTE($AS108,CHAR(160),""))="Devis 2",IFERROR(VALUE(TRIM(SUBSTITUTE(AN108,CHAR(160),""))),0),TRIM(SUBSTITUTE($AS108,CHAR(160),""))="Devis 3",IFERROR(VALUE(TRIM(SUBSTITUTE(AQ108,CHAR(160),""))),0)),0)*IFERROR(VALUE(TRIM(SUBSTITUTE($AA108,CHAR(160),""))),0)=0,IF(AX108&lt;&gt;"",0,""),IFERROR(_xlfn.IFS(TRIM(SUBSTITUTE($AS108,CHAR(160),""))="Devis 1",IFERROR(VALUE(TRIM(SUBSTITUTE(AK108,CHAR(160),""))),0),TRIM(SUBSTITUTE($AS108,CHAR(160),""))="Devis 2",IFERROR(VALUE(TRIM(SUBSTITUTE(AN108,CHAR(160),""))),0),TRIM(SUBSTITUTE($AS108,CHAR(160),""))="Devis 3",IFERROR(VALUE(TRIM(SUBSTITUTE(AQ108,CHAR(160),""))),0)),0)*IFERROR(VALUE(TRIM(SUBSTITUTE($AA108,CHAR(160),""))),0)))</f>
        <v/>
      </c>
      <c r="AZ108" s="73"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63"/>
      <c r="BB108" s="13"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3" t="str" cm="1">
        <f t="array" ref="BC108">IF(
   OR(AZ108="",X108="",AX108="",V108="",AY108="",W108=""),
   "",
   _xlfn.IFS(
      (IFERROR(VALUE(TRIM(SUBSTITUTE(AZ108,CHAR(160),""))),0))=0,
         "Attention montant présenté entièrement écarté",
      (IFERROR(VALUE(TRIM(SUBSTITUTE(AZ108,CHAR(160),""))),0))&gt;
         (IFERROR(VALUE(TRIM(SUBSTITUTE(X108,CHAR(160),""))),0)),
         "KO : Le montant retenu TTC est supérieur au montant présenté TTC. Merci de revoir la ligne de dépense ou plafonner son montant.",
      (IFERROR(VALUE(TRIM(SUBSTITUTE(AX108,CHAR(160),""))),0))&gt;
         (IFERROR(VALUE(TRIM(SUBSTITUTE(V108,CHAR(160),""))),0)),
         "Attention : Le montant retenu HT est supérieur au montant HT présenté. Merci de revoir la ligne de dépense, plafonner son montant, ou justifier la reventilation HT / TVA.",
      (IFERROR(VALUE(TRIM(SUBSTITUTE(AY108,CHAR(160),""))),0))&gt;
         (IFERROR(VALUE(TRIM(SUBSTITUTE(W108,CHAR(160),""))),0)),
         "Attention : Le montant TVA retenu est supérieur au montant TVA présenté. Merci de revoir la ligne de dépense, plafonner son montant, ou justifier la reventilation HT / TVA.",
      (IFERROR(VALUE(TRIM(SUBSTITUTE(X108,CHAR(160),""))),0))=0,
         "",
      (IFERROR(VALUE(TRIM(SUBSTITUTE(AZ108,CHAR(160),""))),0))=
         (IFERROR(VALUE(TRIM(SUBSTITUTE(X108,CHAR(160),""))),0)),
         "OK",
      (IFERROR(VALUE(TRIM(SUBSTITUTE(AZ108,CHAR(160),""))),0))&lt;
         (IFERROR(VALUE(TRIM(SUBSTITUTE(X108,CHAR(160),""))),0)),
         "Attention : montant présenté partiellement écarté.",
      TRUE,
         ""
   )
)</f>
        <v/>
      </c>
      <c r="BD108" s="46" t="str">
        <f t="shared" si="67"/>
        <v/>
      </c>
      <c r="BE108" s="46" t="str">
        <f t="shared" si="68"/>
        <v/>
      </c>
      <c r="BF108" s="19" t="str">
        <f t="shared" si="69"/>
        <v/>
      </c>
    </row>
    <row r="109" spans="1:58" ht="15" customHeight="1">
      <c r="A109" s="334">
        <v>98</v>
      </c>
      <c r="B109" s="351"/>
      <c r="C109" s="6"/>
      <c r="D109" s="5"/>
      <c r="E109" s="5"/>
      <c r="F109" s="149"/>
      <c r="G109" s="21"/>
      <c r="H109" s="20"/>
      <c r="I109" s="550"/>
      <c r="J109" s="5"/>
      <c r="K109" s="11"/>
      <c r="L109" s="8"/>
      <c r="M109" s="7"/>
      <c r="N109" s="39" t="str">
        <f t="shared" si="82"/>
        <v/>
      </c>
      <c r="O109" s="9"/>
      <c r="P109" s="7"/>
      <c r="Q109" s="39" t="str">
        <f t="shared" si="83"/>
        <v/>
      </c>
      <c r="R109" s="10"/>
      <c r="S109" s="7"/>
      <c r="T109" s="40" t="str">
        <f t="shared" si="84"/>
        <v/>
      </c>
      <c r="U109" s="15"/>
      <c r="V109" s="74"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72"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75" t="str">
        <f t="shared" si="85"/>
        <v/>
      </c>
      <c r="Y109" s="71"/>
      <c r="Z109" s="16" t="str">
        <f t="shared" si="70"/>
        <v/>
      </c>
      <c r="AA109" s="553" t="str">
        <f t="shared" si="71"/>
        <v/>
      </c>
      <c r="AB109" s="14" t="str">
        <f t="shared" si="72"/>
        <v/>
      </c>
      <c r="AC109" s="14" t="str">
        <f t="shared" si="73"/>
        <v/>
      </c>
      <c r="AD109" s="14" t="str">
        <f t="shared" si="74"/>
        <v/>
      </c>
      <c r="AE109" s="14" t="str">
        <f t="shared" si="75"/>
        <v/>
      </c>
      <c r="AF109" s="14" t="str">
        <f t="shared" si="76"/>
        <v/>
      </c>
      <c r="AG109" s="14" t="str">
        <f t="shared" si="77"/>
        <v/>
      </c>
      <c r="AH109" s="14" t="str">
        <f t="shared" si="78"/>
        <v/>
      </c>
      <c r="AI109" s="285" t="str">
        <f t="shared" si="79"/>
        <v/>
      </c>
      <c r="AJ109" s="42" t="str">
        <f t="shared" si="80"/>
        <v/>
      </c>
      <c r="AK109" s="18" t="str">
        <f t="shared" si="81"/>
        <v/>
      </c>
      <c r="AL109" s="39" t="str">
        <f t="shared" si="86"/>
        <v/>
      </c>
      <c r="AM109" s="43" t="str">
        <f t="shared" si="60"/>
        <v/>
      </c>
      <c r="AN109" s="18" t="str">
        <f t="shared" si="61"/>
        <v/>
      </c>
      <c r="AO109" s="39" t="str">
        <f t="shared" si="87"/>
        <v/>
      </c>
      <c r="AP109" s="44" t="str">
        <f t="shared" si="62"/>
        <v/>
      </c>
      <c r="AQ109" s="18" t="str">
        <f t="shared" si="63"/>
        <v/>
      </c>
      <c r="AR109" s="45" t="str">
        <f t="shared" si="88"/>
        <v/>
      </c>
      <c r="AS109" s="41" t="str">
        <f t="shared" si="64"/>
        <v/>
      </c>
      <c r="AT109" s="62"/>
      <c r="AU109" s="46" t="str">
        <f t="shared" si="65"/>
        <v/>
      </c>
      <c r="AV109" s="46" t="str">
        <f t="shared" si="90"/>
        <v/>
      </c>
      <c r="AW109" s="46" t="str">
        <f t="shared" si="89"/>
        <v/>
      </c>
      <c r="AX109" s="73"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73" t="str" cm="1">
        <f t="array" ref="AY109">IF($AA109="","",IF(IFERROR(_xlfn.IFS(TRIM(SUBSTITUTE($AS109,CHAR(160),""))="Devis 1",IFERROR(VALUE(TRIM(SUBSTITUTE(AK109,CHAR(160),""))),0),TRIM(SUBSTITUTE($AS109,CHAR(160),""))="Devis 2",IFERROR(VALUE(TRIM(SUBSTITUTE(AN109,CHAR(160),""))),0),TRIM(SUBSTITUTE($AS109,CHAR(160),""))="Devis 3",IFERROR(VALUE(TRIM(SUBSTITUTE(AQ109,CHAR(160),""))),0)),0)*IFERROR(VALUE(TRIM(SUBSTITUTE($AA109,CHAR(160),""))),0)=0,IF(AX109&lt;&gt;"",0,""),IFERROR(_xlfn.IFS(TRIM(SUBSTITUTE($AS109,CHAR(160),""))="Devis 1",IFERROR(VALUE(TRIM(SUBSTITUTE(AK109,CHAR(160),""))),0),TRIM(SUBSTITUTE($AS109,CHAR(160),""))="Devis 2",IFERROR(VALUE(TRIM(SUBSTITUTE(AN109,CHAR(160),""))),0),TRIM(SUBSTITUTE($AS109,CHAR(160),""))="Devis 3",IFERROR(VALUE(TRIM(SUBSTITUTE(AQ109,CHAR(160),""))),0)),0)*IFERROR(VALUE(TRIM(SUBSTITUTE($AA109,CHAR(160),""))),0)))</f>
        <v/>
      </c>
      <c r="AZ109" s="73"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63"/>
      <c r="BB109" s="13"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3" t="str" cm="1">
        <f t="array" ref="BC109">IF(
   OR(AZ109="",X109="",AX109="",V109="",AY109="",W109=""),
   "",
   _xlfn.IFS(
      (IFERROR(VALUE(TRIM(SUBSTITUTE(AZ109,CHAR(160),""))),0))=0,
         "Attention montant présenté entièrement écarté",
      (IFERROR(VALUE(TRIM(SUBSTITUTE(AZ109,CHAR(160),""))),0))&gt;
         (IFERROR(VALUE(TRIM(SUBSTITUTE(X109,CHAR(160),""))),0)),
         "KO : Le montant retenu TTC est supérieur au montant présenté TTC. Merci de revoir la ligne de dépense ou plafonner son montant.",
      (IFERROR(VALUE(TRIM(SUBSTITUTE(AX109,CHAR(160),""))),0))&gt;
         (IFERROR(VALUE(TRIM(SUBSTITUTE(V109,CHAR(160),""))),0)),
         "Attention : Le montant retenu HT est supérieur au montant HT présenté. Merci de revoir la ligne de dépense, plafonner son montant, ou justifier la reventilation HT / TVA.",
      (IFERROR(VALUE(TRIM(SUBSTITUTE(AY109,CHAR(160),""))),0))&gt;
         (IFERROR(VALUE(TRIM(SUBSTITUTE(W109,CHAR(160),""))),0)),
         "Attention : Le montant TVA retenu est supérieur au montant TVA présenté. Merci de revoir la ligne de dépense, plafonner son montant, ou justifier la reventilation HT / TVA.",
      (IFERROR(VALUE(TRIM(SUBSTITUTE(X109,CHAR(160),""))),0))=0,
         "",
      (IFERROR(VALUE(TRIM(SUBSTITUTE(AZ109,CHAR(160),""))),0))=
         (IFERROR(VALUE(TRIM(SUBSTITUTE(X109,CHAR(160),""))),0)),
         "OK",
      (IFERROR(VALUE(TRIM(SUBSTITUTE(AZ109,CHAR(160),""))),0))&lt;
         (IFERROR(VALUE(TRIM(SUBSTITUTE(X109,CHAR(160),""))),0)),
         "Attention : montant présenté partiellement écarté.",
      TRUE,
         ""
   )
)</f>
        <v/>
      </c>
      <c r="BD109" s="46" t="str">
        <f t="shared" si="67"/>
        <v/>
      </c>
      <c r="BE109" s="46" t="str">
        <f t="shared" si="68"/>
        <v/>
      </c>
      <c r="BF109" s="19" t="str">
        <f t="shared" si="69"/>
        <v/>
      </c>
    </row>
    <row r="110" spans="1:58" ht="15" customHeight="1">
      <c r="A110" s="334">
        <v>99</v>
      </c>
      <c r="B110" s="351"/>
      <c r="C110" s="6"/>
      <c r="D110" s="5"/>
      <c r="E110" s="5"/>
      <c r="F110" s="149"/>
      <c r="G110" s="21"/>
      <c r="H110" s="20"/>
      <c r="I110" s="550"/>
      <c r="J110" s="5"/>
      <c r="K110" s="11"/>
      <c r="L110" s="8"/>
      <c r="M110" s="7"/>
      <c r="N110" s="39" t="str">
        <f t="shared" si="82"/>
        <v/>
      </c>
      <c r="O110" s="9"/>
      <c r="P110" s="7"/>
      <c r="Q110" s="39" t="str">
        <f t="shared" si="83"/>
        <v/>
      </c>
      <c r="R110" s="10"/>
      <c r="S110" s="7"/>
      <c r="T110" s="40" t="str">
        <f t="shared" si="84"/>
        <v/>
      </c>
      <c r="U110" s="15"/>
      <c r="V110" s="74"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72"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75" t="str">
        <f t="shared" si="85"/>
        <v/>
      </c>
      <c r="Y110" s="71"/>
      <c r="Z110" s="16" t="str">
        <f t="shared" si="70"/>
        <v/>
      </c>
      <c r="AA110" s="553" t="str">
        <f t="shared" si="71"/>
        <v/>
      </c>
      <c r="AB110" s="14" t="str">
        <f t="shared" si="72"/>
        <v/>
      </c>
      <c r="AC110" s="14" t="str">
        <f t="shared" si="73"/>
        <v/>
      </c>
      <c r="AD110" s="14" t="str">
        <f t="shared" si="74"/>
        <v/>
      </c>
      <c r="AE110" s="14" t="str">
        <f t="shared" si="75"/>
        <v/>
      </c>
      <c r="AF110" s="14" t="str">
        <f t="shared" si="76"/>
        <v/>
      </c>
      <c r="AG110" s="14" t="str">
        <f t="shared" si="77"/>
        <v/>
      </c>
      <c r="AH110" s="14" t="str">
        <f t="shared" si="78"/>
        <v/>
      </c>
      <c r="AI110" s="285" t="str">
        <f t="shared" si="79"/>
        <v/>
      </c>
      <c r="AJ110" s="42" t="str">
        <f t="shared" si="80"/>
        <v/>
      </c>
      <c r="AK110" s="18" t="str">
        <f t="shared" si="81"/>
        <v/>
      </c>
      <c r="AL110" s="39" t="str">
        <f t="shared" si="86"/>
        <v/>
      </c>
      <c r="AM110" s="43" t="str">
        <f t="shared" si="60"/>
        <v/>
      </c>
      <c r="AN110" s="18" t="str">
        <f t="shared" si="61"/>
        <v/>
      </c>
      <c r="AO110" s="39" t="str">
        <f t="shared" si="87"/>
        <v/>
      </c>
      <c r="AP110" s="44" t="str">
        <f t="shared" si="62"/>
        <v/>
      </c>
      <c r="AQ110" s="18" t="str">
        <f t="shared" si="63"/>
        <v/>
      </c>
      <c r="AR110" s="45" t="str">
        <f t="shared" si="88"/>
        <v/>
      </c>
      <c r="AS110" s="41" t="str">
        <f t="shared" si="64"/>
        <v/>
      </c>
      <c r="AT110" s="62"/>
      <c r="AU110" s="46" t="str">
        <f t="shared" si="65"/>
        <v/>
      </c>
      <c r="AV110" s="46" t="str">
        <f t="shared" si="90"/>
        <v/>
      </c>
      <c r="AW110" s="46" t="str">
        <f t="shared" si="89"/>
        <v/>
      </c>
      <c r="AX110" s="73"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73" t="str" cm="1">
        <f t="array" ref="AY110">IF($AA110="","",IF(IFERROR(_xlfn.IFS(TRIM(SUBSTITUTE($AS110,CHAR(160),""))="Devis 1",IFERROR(VALUE(TRIM(SUBSTITUTE(AK110,CHAR(160),""))),0),TRIM(SUBSTITUTE($AS110,CHAR(160),""))="Devis 2",IFERROR(VALUE(TRIM(SUBSTITUTE(AN110,CHAR(160),""))),0),TRIM(SUBSTITUTE($AS110,CHAR(160),""))="Devis 3",IFERROR(VALUE(TRIM(SUBSTITUTE(AQ110,CHAR(160),""))),0)),0)*IFERROR(VALUE(TRIM(SUBSTITUTE($AA110,CHAR(160),""))),0)=0,IF(AX110&lt;&gt;"",0,""),IFERROR(_xlfn.IFS(TRIM(SUBSTITUTE($AS110,CHAR(160),""))="Devis 1",IFERROR(VALUE(TRIM(SUBSTITUTE(AK110,CHAR(160),""))),0),TRIM(SUBSTITUTE($AS110,CHAR(160),""))="Devis 2",IFERROR(VALUE(TRIM(SUBSTITUTE(AN110,CHAR(160),""))),0),TRIM(SUBSTITUTE($AS110,CHAR(160),""))="Devis 3",IFERROR(VALUE(TRIM(SUBSTITUTE(AQ110,CHAR(160),""))),0)),0)*IFERROR(VALUE(TRIM(SUBSTITUTE($AA110,CHAR(160),""))),0)))</f>
        <v/>
      </c>
      <c r="AZ110" s="73"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63"/>
      <c r="BB110" s="13"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3" t="str" cm="1">
        <f t="array" ref="BC110">IF(
   OR(AZ110="",X110="",AX110="",V110="",AY110="",W110=""),
   "",
   _xlfn.IFS(
      (IFERROR(VALUE(TRIM(SUBSTITUTE(AZ110,CHAR(160),""))),0))=0,
         "Attention montant présenté entièrement écarté",
      (IFERROR(VALUE(TRIM(SUBSTITUTE(AZ110,CHAR(160),""))),0))&gt;
         (IFERROR(VALUE(TRIM(SUBSTITUTE(X110,CHAR(160),""))),0)),
         "KO : Le montant retenu TTC est supérieur au montant présenté TTC. Merci de revoir la ligne de dépense ou plafonner son montant.",
      (IFERROR(VALUE(TRIM(SUBSTITUTE(AX110,CHAR(160),""))),0))&gt;
         (IFERROR(VALUE(TRIM(SUBSTITUTE(V110,CHAR(160),""))),0)),
         "Attention : Le montant retenu HT est supérieur au montant HT présenté. Merci de revoir la ligne de dépense, plafonner son montant, ou justifier la reventilation HT / TVA.",
      (IFERROR(VALUE(TRIM(SUBSTITUTE(AY110,CHAR(160),""))),0))&gt;
         (IFERROR(VALUE(TRIM(SUBSTITUTE(W110,CHAR(160),""))),0)),
         "Attention : Le montant TVA retenu est supérieur au montant TVA présenté. Merci de revoir la ligne de dépense, plafonner son montant, ou justifier la reventilation HT / TVA.",
      (IFERROR(VALUE(TRIM(SUBSTITUTE(X110,CHAR(160),""))),0))=0,
         "",
      (IFERROR(VALUE(TRIM(SUBSTITUTE(AZ110,CHAR(160),""))),0))=
         (IFERROR(VALUE(TRIM(SUBSTITUTE(X110,CHAR(160),""))),0)),
         "OK",
      (IFERROR(VALUE(TRIM(SUBSTITUTE(AZ110,CHAR(160),""))),0))&lt;
         (IFERROR(VALUE(TRIM(SUBSTITUTE(X110,CHAR(160),""))),0)),
         "Attention : montant présenté partiellement écarté.",
      TRUE,
         ""
   )
)</f>
        <v/>
      </c>
      <c r="BD110" s="46" t="str">
        <f t="shared" si="67"/>
        <v/>
      </c>
      <c r="BE110" s="46" t="str">
        <f t="shared" si="68"/>
        <v/>
      </c>
      <c r="BF110" s="19" t="str">
        <f t="shared" si="69"/>
        <v/>
      </c>
    </row>
    <row r="111" spans="1:58" ht="15" customHeight="1" thickBot="1">
      <c r="A111" s="334">
        <v>100</v>
      </c>
      <c r="B111" s="352"/>
      <c r="C111" s="353"/>
      <c r="D111" s="128"/>
      <c r="E111" s="128"/>
      <c r="F111" s="273"/>
      <c r="G111" s="354"/>
      <c r="H111" s="355"/>
      <c r="I111" s="551"/>
      <c r="J111" s="128"/>
      <c r="K111" s="356"/>
      <c r="L111" s="357"/>
      <c r="M111" s="132"/>
      <c r="N111" s="133" t="str">
        <f t="shared" si="82"/>
        <v/>
      </c>
      <c r="O111" s="134"/>
      <c r="P111" s="132"/>
      <c r="Q111" s="135" t="str">
        <f t="shared" si="83"/>
        <v/>
      </c>
      <c r="R111" s="358"/>
      <c r="S111" s="359"/>
      <c r="T111" s="324" t="str">
        <f t="shared" si="84"/>
        <v/>
      </c>
      <c r="U111" s="360"/>
      <c r="V111" s="361"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76"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362" t="str">
        <f t="shared" si="85"/>
        <v/>
      </c>
      <c r="Y111" s="363"/>
      <c r="Z111" s="318" t="str">
        <f t="shared" si="70"/>
        <v/>
      </c>
      <c r="AA111" s="554" t="str">
        <f t="shared" si="71"/>
        <v/>
      </c>
      <c r="AB111" s="319" t="str">
        <f t="shared" si="72"/>
        <v/>
      </c>
      <c r="AC111" s="319" t="str">
        <f t="shared" si="73"/>
        <v/>
      </c>
      <c r="AD111" s="319" t="str">
        <f t="shared" si="74"/>
        <v/>
      </c>
      <c r="AE111" s="319" t="str">
        <f t="shared" si="75"/>
        <v/>
      </c>
      <c r="AF111" s="319" t="str">
        <f t="shared" si="76"/>
        <v/>
      </c>
      <c r="AG111" s="319" t="str">
        <f t="shared" si="77"/>
        <v/>
      </c>
      <c r="AH111" s="319" t="str">
        <f t="shared" si="78"/>
        <v/>
      </c>
      <c r="AI111" s="320" t="str">
        <f t="shared" si="79"/>
        <v/>
      </c>
      <c r="AJ111" s="321" t="str">
        <f t="shared" si="80"/>
        <v/>
      </c>
      <c r="AK111" s="135" t="str">
        <f t="shared" si="81"/>
        <v/>
      </c>
      <c r="AL111" s="135" t="str">
        <f t="shared" si="86"/>
        <v/>
      </c>
      <c r="AM111" s="322" t="str">
        <f t="shared" si="60"/>
        <v/>
      </c>
      <c r="AN111" s="135" t="str">
        <f t="shared" si="61"/>
        <v/>
      </c>
      <c r="AO111" s="135" t="str">
        <f t="shared" si="87"/>
        <v/>
      </c>
      <c r="AP111" s="323" t="str">
        <f t="shared" si="62"/>
        <v/>
      </c>
      <c r="AQ111" s="135" t="str">
        <f t="shared" si="63"/>
        <v/>
      </c>
      <c r="AR111" s="324" t="str">
        <f t="shared" si="88"/>
        <v/>
      </c>
      <c r="AS111" s="325" t="str">
        <f t="shared" si="64"/>
        <v/>
      </c>
      <c r="AT111" s="326"/>
      <c r="AU111" s="327" t="str">
        <f t="shared" si="65"/>
        <v/>
      </c>
      <c r="AV111" s="327" t="str">
        <f t="shared" si="90"/>
        <v/>
      </c>
      <c r="AW111" s="327" t="str">
        <f t="shared" si="89"/>
        <v/>
      </c>
      <c r="AX111" s="328"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328" t="str" cm="1">
        <f t="array" ref="AY111">IF($AA111="","",IF(IFERROR(_xlfn.IFS(TRIM(SUBSTITUTE($AS111,CHAR(160),""))="Devis 1",IFERROR(VALUE(TRIM(SUBSTITUTE(AK111,CHAR(160),""))),0),TRIM(SUBSTITUTE($AS111,CHAR(160),""))="Devis 2",IFERROR(VALUE(TRIM(SUBSTITUTE(AN111,CHAR(160),""))),0),TRIM(SUBSTITUTE($AS111,CHAR(160),""))="Devis 3",IFERROR(VALUE(TRIM(SUBSTITUTE(AQ111,CHAR(160),""))),0)),0)*IFERROR(VALUE(TRIM(SUBSTITUTE($AA111,CHAR(160),""))),0)=0,IF(AX111&lt;&gt;"",0,""),IFERROR(_xlfn.IFS(TRIM(SUBSTITUTE($AS111,CHAR(160),""))="Devis 1",IFERROR(VALUE(TRIM(SUBSTITUTE(AK111,CHAR(160),""))),0),TRIM(SUBSTITUTE($AS111,CHAR(160),""))="Devis 2",IFERROR(VALUE(TRIM(SUBSTITUTE(AN111,CHAR(160),""))),0),TRIM(SUBSTITUTE($AS111,CHAR(160),""))="Devis 3",IFERROR(VALUE(TRIM(SUBSTITUTE(AQ111,CHAR(160),""))),0)),0)*IFERROR(VALUE(TRIM(SUBSTITUTE($AA111,CHAR(160),""))),0)))</f>
        <v/>
      </c>
      <c r="AZ111" s="328"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329"/>
      <c r="BB111" s="330"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289" t="str" cm="1">
        <f t="array" ref="BC111">IF(
   OR(AZ111="",X111="",AX111="",V111="",AY111="",W111=""),
   "",
   _xlfn.IFS(
      (IFERROR(VALUE(TRIM(SUBSTITUTE(AZ111,CHAR(160),""))),0))=0,
         "Attention montant présenté entièrement écarté",
      (IFERROR(VALUE(TRIM(SUBSTITUTE(AZ111,CHAR(160),""))),0))&gt;
         (IFERROR(VALUE(TRIM(SUBSTITUTE(X111,CHAR(160),""))),0)),
         "KO : Le montant retenu TTC est supérieur au montant présenté TTC. Merci de revoir la ligne de dépense ou plafonner son montant.",
      (IFERROR(VALUE(TRIM(SUBSTITUTE(AX111,CHAR(160),""))),0))&gt;
         (IFERROR(VALUE(TRIM(SUBSTITUTE(V111,CHAR(160),""))),0)),
         "Attention : Le montant retenu HT est supérieur au montant HT présenté. Merci de revoir la ligne de dépense, plafonner son montant, ou justifier la reventilation HT / TVA.",
      (IFERROR(VALUE(TRIM(SUBSTITUTE(AY111,CHAR(160),""))),0))&gt;
         (IFERROR(VALUE(TRIM(SUBSTITUTE(W111,CHAR(160),""))),0)),
         "Attention : Le montant TVA retenu est supérieur au montant TVA présenté. Merci de revoir la ligne de dépense, plafonner son montant, ou justifier la reventilation HT / TVA.",
      (IFERROR(VALUE(TRIM(SUBSTITUTE(X111,CHAR(160),""))),0))=0,
         "",
      (IFERROR(VALUE(TRIM(SUBSTITUTE(AZ111,CHAR(160),""))),0))=
         (IFERROR(VALUE(TRIM(SUBSTITUTE(X111,CHAR(160),""))),0)),
         "OK",
      (IFERROR(VALUE(TRIM(SUBSTITUTE(AZ111,CHAR(160),""))),0))&lt;
         (IFERROR(VALUE(TRIM(SUBSTITUTE(X111,CHAR(160),""))),0)),
         "Attention : montant présenté partiellement écarté.",
      TRUE,
         ""
   )
)</f>
        <v/>
      </c>
      <c r="BD111" s="327" t="str">
        <f t="shared" si="67"/>
        <v/>
      </c>
      <c r="BE111" s="327" t="str">
        <f t="shared" si="68"/>
        <v/>
      </c>
      <c r="BF111" s="331" t="str">
        <f t="shared" si="69"/>
        <v/>
      </c>
    </row>
    <row r="112" spans="1:58" ht="15.95" thickBot="1">
      <c r="A112" s="793" t="s">
        <v>136</v>
      </c>
      <c r="B112" s="794"/>
      <c r="C112" s="794"/>
      <c r="D112" s="794"/>
      <c r="E112" s="794"/>
      <c r="F112" s="794"/>
      <c r="G112" s="794"/>
      <c r="H112" s="794"/>
      <c r="I112" s="794"/>
      <c r="J112" s="794"/>
      <c r="K112" s="794"/>
      <c r="L112" s="794"/>
      <c r="M112" s="794"/>
      <c r="N112" s="794"/>
      <c r="O112" s="794"/>
      <c r="P112" s="794"/>
      <c r="Q112" s="794"/>
      <c r="R112" s="794"/>
      <c r="S112" s="794"/>
      <c r="T112" s="794"/>
      <c r="U112" s="794"/>
      <c r="V112" s="70">
        <f>SUM(V12:V111)</f>
        <v>0</v>
      </c>
      <c r="W112" s="70">
        <f>SUM(W12:W111)</f>
        <v>0</v>
      </c>
      <c r="X112" s="70">
        <f>SUM(X12:X111)</f>
        <v>0</v>
      </c>
      <c r="Y112" s="280"/>
      <c r="Z112" s="302"/>
      <c r="AA112" s="851" t="s">
        <v>137</v>
      </c>
      <c r="AB112" s="794"/>
      <c r="AC112" s="794"/>
      <c r="AD112" s="794"/>
      <c r="AE112" s="794"/>
      <c r="AF112" s="794"/>
      <c r="AG112" s="794"/>
      <c r="AH112" s="794"/>
      <c r="AI112" s="794"/>
      <c r="AJ112" s="794"/>
      <c r="AK112" s="794"/>
      <c r="AL112" s="794"/>
      <c r="AM112" s="794"/>
      <c r="AN112" s="794"/>
      <c r="AO112" s="794"/>
      <c r="AP112" s="794"/>
      <c r="AQ112" s="794"/>
      <c r="AR112" s="794"/>
      <c r="AS112" s="794"/>
      <c r="AT112" s="794"/>
      <c r="AU112" s="794"/>
      <c r="AV112" s="794"/>
      <c r="AW112" s="794"/>
      <c r="AX112" s="70">
        <f>SUM(AX12:AX111)</f>
        <v>0</v>
      </c>
      <c r="AY112" s="70">
        <f>SUM(AY12:AY111)</f>
        <v>0</v>
      </c>
      <c r="AZ112" s="70">
        <f>SUM(AZ12:AZ111)</f>
        <v>0</v>
      </c>
      <c r="BA112" s="852"/>
      <c r="BB112" s="852"/>
      <c r="BC112" s="364" t="s">
        <v>138</v>
      </c>
      <c r="BD112" s="70">
        <f>SUM(BD12:BD111)</f>
        <v>0</v>
      </c>
      <c r="BE112" s="70">
        <f>SUM(BE12:BE111)</f>
        <v>0</v>
      </c>
      <c r="BF112" s="271">
        <f>SUM(BF12:BF111)</f>
        <v>0</v>
      </c>
    </row>
  </sheetData>
  <sheetProtection sheet="1" objects="1" scenarios="1" formatColumns="0" formatRows="0" insertRows="0" autoFilter="0"/>
  <mergeCells count="24">
    <mergeCell ref="A2:F2"/>
    <mergeCell ref="A3:F3"/>
    <mergeCell ref="A5:Y5"/>
    <mergeCell ref="Z5:BF5"/>
    <mergeCell ref="BD7:BF8"/>
    <mergeCell ref="AU7:AZ7"/>
    <mergeCell ref="AU8:AW8"/>
    <mergeCell ref="AX8:AZ8"/>
    <mergeCell ref="A112:U112"/>
    <mergeCell ref="AA112:AW112"/>
    <mergeCell ref="BA112:BB112"/>
    <mergeCell ref="A7:K8"/>
    <mergeCell ref="BA7:BA8"/>
    <mergeCell ref="BB7:BC8"/>
    <mergeCell ref="Z7:AI8"/>
    <mergeCell ref="L7:T7"/>
    <mergeCell ref="U7:U8"/>
    <mergeCell ref="V7:X8"/>
    <mergeCell ref="Y7:Y8"/>
    <mergeCell ref="L8:N8"/>
    <mergeCell ref="O8:Q8"/>
    <mergeCell ref="R8:T8"/>
    <mergeCell ref="AJ7:AS8"/>
    <mergeCell ref="AT7:AT8"/>
  </mergeCells>
  <phoneticPr fontId="11" type="noConversion"/>
  <conditionalFormatting sqref="Z12:AS111">
    <cfRule type="expression" dxfId="22" priority="1">
      <formula>Z12&lt;&gt;B12</formula>
    </cfRule>
  </conditionalFormatting>
  <conditionalFormatting sqref="AT12:AT111">
    <cfRule type="containsText" dxfId="21" priority="5" operator="containsText" text="Non">
      <formula>NOT(ISERROR(SEARCH("Non",AT12)))</formula>
    </cfRule>
  </conditionalFormatting>
  <conditionalFormatting sqref="BB11:BC111">
    <cfRule type="containsText" dxfId="20" priority="7" operator="containsText" text="OK">
      <formula>NOT(ISERROR(SEARCH("OK",BB11)))</formula>
    </cfRule>
    <cfRule type="containsText" dxfId="19" priority="8" operator="containsText" text="KO">
      <formula>NOT(ISERROR(SEARCH("KO",BB11)))</formula>
    </cfRule>
    <cfRule type="containsText" dxfId="18" priority="9" operator="containsText" text="Attention">
      <formula>NOT(ISERROR(SEARCH("Attention",BB11)))</formula>
    </cfRule>
  </conditionalFormatting>
  <dataValidations count="5">
    <dataValidation type="list" allowBlank="1" showInputMessage="1" showErrorMessage="1" sqref="AT11:AT111" xr:uid="{3826055F-3738-43D9-A20E-2CB36268E9C3}">
      <formula1>"Oui,Non,Sans objet"</formula1>
    </dataValidation>
    <dataValidation type="list" allowBlank="1" showInputMessage="1" showErrorMessage="1" sqref="U11:U111" xr:uid="{2E2BC657-2F3A-4291-A336-591DBE67A654}">
      <formula1>"Devis 1,Devis 2,Devis 3"</formula1>
    </dataValidation>
    <dataValidation type="list" allowBlank="1" showInputMessage="1" showErrorMessage="1" sqref="G11" xr:uid="{BF629C6E-D74C-4D08-B1E7-8AF72543D33B}">
      <formula1>"Oui,Non"</formula1>
    </dataValidation>
    <dataValidation type="list" allowBlank="1" showInputMessage="1" showErrorMessage="1" sqref="I12:I111" xr:uid="{32E6C0A3-2743-4BF5-A811-CF345AF7A7C8}">
      <formula1>"Pas de marché public,Marché à procédureadaptée (MAPA),Marché innovant,Marché à procédure formalisée"</formula1>
    </dataValidation>
    <dataValidation type="list" allowBlank="1" showInputMessage="1" showErrorMessage="1" sqref="J11:J111 AH11:AH111" xr:uid="{1768DCA0-5458-7844-B4AE-C77C9E4383FD}">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3292BE3-7390-2346-950F-648B0B1DCC27}">
          <x14:formula1>
            <xm:f>'0-Présentation typeaction'!$G$7</xm:f>
          </x14:formula1>
          <xm:sqref>F11:F111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B4B8-90EB-F540-810D-622627B58E0D}">
  <sheetPr>
    <tabColor rgb="FF227A56"/>
    <pageSetUpPr fitToPage="1"/>
  </sheetPr>
  <dimension ref="A1:P13"/>
  <sheetViews>
    <sheetView showGridLines="0" zoomScale="44" zoomScaleNormal="85" workbookViewId="0">
      <selection activeCell="E8" sqref="E8"/>
    </sheetView>
  </sheetViews>
  <sheetFormatPr defaultColWidth="11.42578125" defaultRowHeight="15" outlineLevelCol="1"/>
  <cols>
    <col min="1" max="1" width="27.42578125" style="48" bestFit="1" customWidth="1"/>
    <col min="2" max="2" width="59.140625" style="48" customWidth="1"/>
    <col min="3" max="3" width="35.42578125" style="264" customWidth="1"/>
    <col min="4" max="4" width="56.42578125" style="48" customWidth="1"/>
    <col min="5" max="5" width="48.140625" style="48" customWidth="1"/>
    <col min="6" max="6" width="56.42578125" style="48" customWidth="1"/>
    <col min="7" max="7" width="55.140625" style="48" customWidth="1"/>
    <col min="8" max="8" width="51.42578125" style="48" hidden="1" customWidth="1" outlineLevel="1"/>
    <col min="9" max="9" width="38.140625" style="48" hidden="1" customWidth="1" outlineLevel="1"/>
    <col min="10" max="10" width="29.85546875" style="48" hidden="1" customWidth="1" outlineLevel="1"/>
    <col min="11" max="11" width="31.42578125" style="48" hidden="1" customWidth="1" outlineLevel="1"/>
    <col min="12" max="12" width="24.42578125" style="48" hidden="1" customWidth="1" outlineLevel="1"/>
    <col min="13" max="13" width="70" style="48" hidden="1" customWidth="1" outlineLevel="1"/>
    <col min="14" max="14" width="47.42578125" style="48" hidden="1" customWidth="1" outlineLevel="1"/>
    <col min="15" max="15" width="29.85546875" style="48" hidden="1" customWidth="1" outlineLevel="1"/>
    <col min="16" max="16" width="11.42578125" style="48" collapsed="1"/>
    <col min="17" max="16384" width="11.42578125" style="48"/>
  </cols>
  <sheetData>
    <row r="1" spans="1:15" ht="54" customHeight="1">
      <c r="A1" s="876" t="s">
        <v>154</v>
      </c>
      <c r="B1" s="876"/>
      <c r="C1" s="876"/>
      <c r="D1" s="876"/>
      <c r="E1" s="876"/>
      <c r="F1" s="876"/>
      <c r="G1" s="876"/>
      <c r="H1" s="841" t="s">
        <v>155</v>
      </c>
      <c r="I1" s="841"/>
      <c r="J1" s="841"/>
      <c r="K1" s="841"/>
      <c r="L1" s="841"/>
      <c r="M1" s="841"/>
      <c r="N1" s="841"/>
      <c r="O1" s="841"/>
    </row>
    <row r="2" spans="1:15" ht="45.95" customHeight="1" thickBot="1">
      <c r="A2" s="877"/>
      <c r="B2" s="877"/>
      <c r="C2" s="877"/>
      <c r="D2" s="877"/>
      <c r="E2" s="877"/>
      <c r="F2" s="877"/>
      <c r="G2" s="877"/>
      <c r="H2" s="878"/>
      <c r="I2" s="878"/>
      <c r="J2" s="878"/>
      <c r="K2" s="878"/>
      <c r="L2" s="878"/>
      <c r="M2" s="878"/>
      <c r="N2" s="878"/>
      <c r="O2" s="878"/>
    </row>
    <row r="3" spans="1:15" ht="45.95" customHeight="1">
      <c r="A3" s="880" t="s">
        <v>156</v>
      </c>
      <c r="B3" s="881"/>
      <c r="C3" s="881"/>
      <c r="D3" s="881"/>
      <c r="E3" s="884" t="s">
        <v>157</v>
      </c>
      <c r="F3" s="886" t="s">
        <v>50</v>
      </c>
      <c r="G3" s="888" t="s">
        <v>158</v>
      </c>
      <c r="H3" s="890" t="s">
        <v>159</v>
      </c>
      <c r="I3" s="891"/>
      <c r="J3" s="891"/>
      <c r="K3" s="891"/>
      <c r="L3" s="891" t="s">
        <v>160</v>
      </c>
      <c r="M3" s="894" t="s">
        <v>161</v>
      </c>
      <c r="N3" s="894" t="s">
        <v>57</v>
      </c>
      <c r="O3" s="896" t="s">
        <v>162</v>
      </c>
    </row>
    <row r="4" spans="1:15" ht="45.95" customHeight="1">
      <c r="A4" s="882" t="s">
        <v>163</v>
      </c>
      <c r="B4" s="883"/>
      <c r="C4" s="883"/>
      <c r="D4" s="883"/>
      <c r="E4" s="885"/>
      <c r="F4" s="887"/>
      <c r="G4" s="889"/>
      <c r="H4" s="892"/>
      <c r="I4" s="893"/>
      <c r="J4" s="893"/>
      <c r="K4" s="893"/>
      <c r="L4" s="893"/>
      <c r="M4" s="895"/>
      <c r="N4" s="895"/>
      <c r="O4" s="897"/>
    </row>
    <row r="5" spans="1:15" s="2" customFormat="1" ht="63.95">
      <c r="A5" s="879" t="s">
        <v>64</v>
      </c>
      <c r="B5" s="58" t="s">
        <v>69</v>
      </c>
      <c r="C5" s="58" t="s">
        <v>164</v>
      </c>
      <c r="D5" s="58" t="s">
        <v>165</v>
      </c>
      <c r="E5" s="58" t="s">
        <v>166</v>
      </c>
      <c r="F5" s="58" t="s">
        <v>167</v>
      </c>
      <c r="G5" s="68" t="s">
        <v>168</v>
      </c>
      <c r="H5" s="382" t="s">
        <v>69</v>
      </c>
      <c r="I5" s="59" t="s">
        <v>169</v>
      </c>
      <c r="J5" s="59" t="s">
        <v>170</v>
      </c>
      <c r="K5" s="59" t="s">
        <v>171</v>
      </c>
      <c r="L5" s="59" t="s">
        <v>172</v>
      </c>
      <c r="M5" s="59" t="s">
        <v>98</v>
      </c>
      <c r="N5" s="59" t="s">
        <v>100</v>
      </c>
      <c r="O5" s="383" t="s">
        <v>173</v>
      </c>
    </row>
    <row r="6" spans="1:15" s="2" customFormat="1" ht="121.5" customHeight="1">
      <c r="A6" s="879"/>
      <c r="B6" s="12" t="s">
        <v>174</v>
      </c>
      <c r="C6" s="12" t="s">
        <v>175</v>
      </c>
      <c r="D6" s="12" t="s">
        <v>176</v>
      </c>
      <c r="E6" s="12" t="s">
        <v>177</v>
      </c>
      <c r="F6" s="12" t="s">
        <v>178</v>
      </c>
      <c r="G6" s="66" t="s">
        <v>179</v>
      </c>
      <c r="H6" s="287" t="s">
        <v>108</v>
      </c>
      <c r="I6" s="3" t="s">
        <v>120</v>
      </c>
      <c r="J6" s="3" t="s">
        <v>120</v>
      </c>
      <c r="K6" s="3" t="e">
        <f>IF(SUM(N('[1]6 - OCS'!$M$9="OUI"),N('[1]6 - OCS'!$M$10="OUI"),N('[1]6 - OCS'!$M$12="OUI"))&gt;1,"Attention : OCS sélectionnées incompatibles.",IF(OR(AND('[1]6 - OCS'!$M$9="OUI", NOT(OR(COUNTIF('[1]0-Présentation poste-typeaction'!$B$12:$B$92,"Soutien préparatoire")&gt;0, COUNTIF('[1]0-Présentation poste-typeaction'!$B$12:$B$92,"Mise en oeuvre de la stratégie")&gt;0, COUNTIF('[1]0-Présentation poste-typeaction'!$B$12:$B$92,"Coopération entre les GAL")&gt;0))),AND('[1]6 - OCS'!$M$10="OUI", NOT(OR(COUNTIF('[1]0-Présentation poste-typeaction'!$B$12:$B$92,"Mise en oeuvre de la stratégie")&gt;0, COUNTIF('[1]0-Présentation poste-typeaction'!$B$12:$B$92,"Coopération entre les GAL")&gt;0))),AND('[1]6 - OCS'!$M$11="OUI", NOT(OR(COUNTIF('[1]0-Présentation poste-typeaction'!$B$12:$B$92,"Mise en oeuvre de la stratégie")&gt;0, COUNTIF('[1]0-Présentation poste-typeaction'!$B$12:$B$92,"Coopération entre les GAL")&gt;0))),AND('[1]6 - OCS'!$M$12="OUI", NOT(COUNTIF('[1]0-Présentation poste-typeaction'!$B$12:$B$92,"Fonctionnement et animation")&gt;0))),"Attention : OCS sélectionnées non applicables pour les types d'action concernés.","(saisie automatique à modifier selon les modalités d'instruction)"))</f>
        <v>#VALUE!</v>
      </c>
      <c r="L6" s="3" t="s">
        <v>120</v>
      </c>
      <c r="M6" s="3" t="s">
        <v>180</v>
      </c>
      <c r="N6" s="3" t="s">
        <v>128</v>
      </c>
      <c r="O6" s="384" t="s">
        <v>120</v>
      </c>
    </row>
    <row r="7" spans="1:15" s="2" customFormat="1" ht="51" customHeight="1" thickBot="1">
      <c r="A7" s="377" t="s">
        <v>32</v>
      </c>
      <c r="B7" s="283" t="s">
        <v>28</v>
      </c>
      <c r="C7" s="366">
        <v>30000</v>
      </c>
      <c r="D7" s="366">
        <v>6000</v>
      </c>
      <c r="E7" s="365" t="s">
        <v>153</v>
      </c>
      <c r="F7" s="371">
        <f>IF(AND(D7&lt;&gt;"",E7="Oui"),D7,"")</f>
        <v>6000</v>
      </c>
      <c r="G7" s="674"/>
      <c r="H7" s="385" t="str">
        <f>B7</f>
        <v>Soutenir les dessertes forestières</v>
      </c>
      <c r="I7" s="299">
        <f>C7</f>
        <v>30000</v>
      </c>
      <c r="J7" s="366">
        <f>D7</f>
        <v>6000</v>
      </c>
      <c r="K7" s="365" t="str">
        <f>E7</f>
        <v>Oui</v>
      </c>
      <c r="L7" s="299">
        <f>F7</f>
        <v>6000</v>
      </c>
      <c r="M7" s="365"/>
      <c r="N7" s="372" t="str" cm="1">
        <f t="array" ref="N7">IF(OR(I7="",C7=""),"",_xlfn.IFS(IFERROR(VALUE(TRIM(SUBSTITUTE(I7,CHAR(160),""))),0)&gt;IFERROR(VALUE(TRIM(SUBSTITUTE(C7,CHAR(160),""))),0),"KO : Le montant retenu est supérieur au montant présenté.",IFERROR(VALUE(TRIM(SUBSTITUTE(I7,CHAR(160),""))),0)=0,"",IFERROR(VALUE(TRIM(SUBSTITUTE(I7,CHAR(160),""))),0)=IFERROR(VALUE(TRIM(SUBSTITUTE(C7,CHAR(160),""))),0),"OK",IFERROR(VALUE(TRIM(SUBSTITUTE(I7,CHAR(160),""))),0)&lt;IFERROR(VALUE(TRIM(SUBSTITUTE(C7,CHAR(160),""))),0),"Montant instruit inférieur au montant présenté.",TRUE,""))</f>
        <v>OK</v>
      </c>
      <c r="O7" s="386">
        <f t="shared" ref="O7:O8" si="0">IF(OR(D7="",J7=""),"",D7-J7)</f>
        <v>0</v>
      </c>
    </row>
    <row r="8" spans="1:15" s="2" customFormat="1" ht="65.099999999999994" customHeight="1">
      <c r="A8" s="373">
        <v>1</v>
      </c>
      <c r="B8" s="304" t="s">
        <v>28</v>
      </c>
      <c r="C8" s="437">
        <f>SUMIFS('1-Investissements'!X12:X111,'1-Investissements'!H12:H111,"Non")+SUMIFS('2-Frais généraux'!X12:X111,'2-Frais généraux'!J12:J111,"Non")</f>
        <v>0</v>
      </c>
      <c r="D8" s="374">
        <f>IFERROR(C8*0.2,"")</f>
        <v>0</v>
      </c>
      <c r="E8" s="413"/>
      <c r="F8" s="375" t="str">
        <f>IF(AND(D8&lt;&gt;"",$E$8="Oui"),D8,"")</f>
        <v/>
      </c>
      <c r="G8" s="675"/>
      <c r="H8" s="387" t="str">
        <f t="shared" ref="H8" si="1">IF(B8="","",B8)</f>
        <v>Soutenir les dessertes forestières</v>
      </c>
      <c r="I8" s="376">
        <f>SUMIFS('1-Investissements'!AZ12:AZ111,'1-Investissements'!AF12:AF111,"Non")+SUMIFS('2-Frais généraux'!AZ12:AZ111,'2-Frais généraux'!AH12:AH111,"Non")</f>
        <v>0</v>
      </c>
      <c r="J8" s="376">
        <f>IFERROR(0.2*I8,"")</f>
        <v>0</v>
      </c>
      <c r="K8" s="414" t="str">
        <f>IF(E8="","",E8)</f>
        <v/>
      </c>
      <c r="L8" s="375" t="str">
        <f>IF(AND(J8&lt;&gt;"",$K$8="Oui"),J8,"")</f>
        <v/>
      </c>
      <c r="M8" s="369"/>
      <c r="N8" s="316" t="str" cm="1">
        <f t="array" ref="N8">IF(OR(I8="",C8=""),"",_xlfn.IFS(IFERROR(VALUE(TRIM(SUBSTITUTE(I8,CHAR(160),""))),0)&gt;IFERROR(VALUE(TRIM(SUBSTITUTE(C8,CHAR(160),""))),0),"KO : Le montant retenu est supérieur au montant présenté.",IFERROR(VALUE(TRIM(SUBSTITUTE(I8,CHAR(160),""))),0)=0,"",IFERROR(VALUE(TRIM(SUBSTITUTE(I8,CHAR(160),""))),0)=IFERROR(VALUE(TRIM(SUBSTITUTE(C8,CHAR(160),""))),0),"OK",IFERROR(VALUE(TRIM(SUBSTITUTE(I8,CHAR(160),""))),0)&lt;IFERROR(VALUE(TRIM(SUBSTITUTE(C8,CHAR(160),""))),0),"Montant instruit inférieur au montant présenté.",TRUE,""))</f>
        <v/>
      </c>
      <c r="O8" s="370">
        <f t="shared" si="0"/>
        <v>0</v>
      </c>
    </row>
    <row r="9" spans="1:15" ht="17.100000000000001" thickBot="1">
      <c r="A9" s="378"/>
      <c r="B9" s="379" t="s">
        <v>181</v>
      </c>
      <c r="C9" s="380">
        <f>SUM(C8:C8)</f>
        <v>0</v>
      </c>
      <c r="D9" s="367"/>
      <c r="E9" s="381" t="s">
        <v>182</v>
      </c>
      <c r="F9" s="380">
        <f>SUM(F8:F8)</f>
        <v>0</v>
      </c>
      <c r="G9" s="676"/>
      <c r="H9" s="388" t="str">
        <f>IF(B9="","",B9)</f>
        <v>Base de calcul</v>
      </c>
      <c r="I9" s="380">
        <f>SUM(I8:I8)</f>
        <v>0</v>
      </c>
      <c r="J9" s="367"/>
      <c r="K9" s="381" t="s">
        <v>183</v>
      </c>
      <c r="L9" s="380">
        <f>SUM(L8:L8)</f>
        <v>0</v>
      </c>
      <c r="M9" s="389"/>
      <c r="N9" s="379" t="s">
        <v>184</v>
      </c>
      <c r="O9" s="368">
        <f>SUM(O8:O8)</f>
        <v>0</v>
      </c>
    </row>
    <row r="13" spans="1:15">
      <c r="F13" s="555"/>
    </row>
  </sheetData>
  <sheetProtection sheet="1" objects="1" scenarios="1" formatColumns="0" formatRows="0" insertRows="0" autoFilter="0"/>
  <mergeCells count="15">
    <mergeCell ref="A1:G1"/>
    <mergeCell ref="H1:O1"/>
    <mergeCell ref="A2:G2"/>
    <mergeCell ref="H2:O2"/>
    <mergeCell ref="A5:A6"/>
    <mergeCell ref="A3:D3"/>
    <mergeCell ref="A4:D4"/>
    <mergeCell ref="E3:E4"/>
    <mergeCell ref="F3:F4"/>
    <mergeCell ref="G3:G4"/>
    <mergeCell ref="H3:K4"/>
    <mergeCell ref="L3:L4"/>
    <mergeCell ref="M3:M4"/>
    <mergeCell ref="N3:N4"/>
    <mergeCell ref="O3:O4"/>
  </mergeCells>
  <conditionalFormatting sqref="H8:L8">
    <cfRule type="expression" dxfId="17" priority="1">
      <formula>H8&lt;&gt;B8</formula>
    </cfRule>
  </conditionalFormatting>
  <conditionalFormatting sqref="N7:N8">
    <cfRule type="containsText" dxfId="16" priority="2" operator="containsText" text="OK">
      <formula>NOT(ISERROR(SEARCH("OK",N7)))</formula>
    </cfRule>
    <cfRule type="containsText" dxfId="15" priority="3" operator="containsText" text="KO">
      <formula>NOT(ISERROR(SEARCH("KO",N7)))</formula>
    </cfRule>
    <cfRule type="containsText" dxfId="14" priority="4" operator="containsText" text="Attention">
      <formula>NOT(ISERROR(SEARCH("Attention",N7)))</formula>
    </cfRule>
  </conditionalFormatting>
  <dataValidations count="2">
    <dataValidation type="list" allowBlank="1" showErrorMessage="1" promptTitle="Sélectionnez un type d'action" sqref="E7:E8 K7:K8" xr:uid="{9E49629C-F1E3-0342-84A8-457307587BA6}">
      <formula1>"Oui,Non"</formula1>
    </dataValidation>
    <dataValidation allowBlank="1" showErrorMessage="1" promptTitle="Sélectionnez un type d'action" sqref="D7 J7 L7 H7" xr:uid="{05C6BA38-B947-5040-84A4-19C6FF2C6D37}"/>
  </dataValidations>
  <pageMargins left="0.7" right="0.7" top="0.75" bottom="0.75" header="0.3" footer="0.3"/>
  <pageSetup paperSize="9" scale="1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585766-6E64-344A-8F9C-C5BA1A31ED7B}">
          <x14:formula1>
            <xm:f>'0-Présentation typeaction'!$G$7</xm:f>
          </x14:formula1>
          <xm:sqref>B7:B8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227A56"/>
    <pageSetUpPr fitToPage="1"/>
  </sheetPr>
  <dimension ref="A1:AD46"/>
  <sheetViews>
    <sheetView showGridLines="0" tabSelected="1" topLeftCell="C19" zoomScale="50" zoomScaleNormal="40" workbookViewId="0">
      <selection activeCell="H46" sqref="H46"/>
    </sheetView>
  </sheetViews>
  <sheetFormatPr defaultColWidth="11.42578125" defaultRowHeight="15"/>
  <cols>
    <col min="1" max="1" width="36.85546875" bestFit="1" customWidth="1"/>
    <col min="2" max="2" width="42.85546875" style="221" customWidth="1"/>
    <col min="3" max="3" width="53.28515625" customWidth="1"/>
    <col min="4" max="4" width="36.28515625" customWidth="1"/>
    <col min="5" max="5" width="41.28515625" customWidth="1"/>
    <col min="6" max="6" width="44.42578125" customWidth="1"/>
    <col min="7" max="7" width="43.140625" customWidth="1"/>
    <col min="8" max="8" width="36.28515625" customWidth="1"/>
    <col min="9" max="10" width="37.42578125" customWidth="1"/>
    <col min="11" max="11" width="30" customWidth="1"/>
    <col min="12" max="12" width="54.140625" style="24" customWidth="1"/>
    <col min="13" max="13" width="64.85546875" style="24" customWidth="1"/>
    <col min="14" max="14" width="46.85546875" style="24" customWidth="1"/>
    <col min="15" max="15" width="55.85546875" style="24" customWidth="1"/>
    <col min="16" max="16" width="32.42578125" style="24" customWidth="1"/>
    <col min="17" max="18" width="43.7109375" style="24" customWidth="1"/>
    <col min="19" max="19" width="48.85546875" style="24" customWidth="1"/>
    <col min="20" max="20" width="43.7109375" customWidth="1"/>
    <col min="21" max="21" width="40.140625" customWidth="1"/>
    <col min="22" max="22" width="19.4257812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 min="30" max="30" width="24.42578125" bestFit="1" customWidth="1"/>
  </cols>
  <sheetData>
    <row r="1" spans="1:30" ht="15.95" thickBot="1"/>
    <row r="2" spans="1:30" ht="107.45" customHeight="1" thickBot="1">
      <c r="B2" s="718" t="s">
        <v>185</v>
      </c>
      <c r="C2" s="719"/>
      <c r="D2" s="719"/>
      <c r="E2" s="719"/>
      <c r="F2" s="719"/>
      <c r="G2" s="719"/>
      <c r="H2" s="719"/>
      <c r="I2" s="719"/>
      <c r="J2" s="719"/>
      <c r="K2" s="719"/>
      <c r="L2" s="719"/>
      <c r="M2" s="719"/>
      <c r="N2" s="719"/>
      <c r="O2" s="719"/>
      <c r="P2" s="719"/>
      <c r="Q2" s="719"/>
      <c r="R2" s="719"/>
      <c r="S2"/>
    </row>
    <row r="3" spans="1:30" s="64" customFormat="1" ht="42" customHeight="1">
      <c r="B3" s="222"/>
      <c r="C3" s="217"/>
      <c r="D3" s="216"/>
      <c r="E3" s="395"/>
      <c r="F3" s="395"/>
      <c r="G3" s="395"/>
      <c r="H3" s="395"/>
      <c r="I3" s="395"/>
      <c r="J3" s="395"/>
      <c r="K3" s="395"/>
      <c r="L3" s="218"/>
      <c r="M3" s="218"/>
      <c r="N3" s="213"/>
      <c r="O3" s="49"/>
      <c r="P3" s="49"/>
      <c r="Q3" s="232"/>
      <c r="R3" s="232"/>
      <c r="S3" s="232"/>
      <c r="T3" s="232"/>
      <c r="U3" s="49"/>
    </row>
    <row r="4" spans="1:30" s="64" customFormat="1" ht="102.75" customHeight="1">
      <c r="A4" s="715" t="s">
        <v>186</v>
      </c>
      <c r="B4" s="693"/>
      <c r="C4" s="693"/>
      <c r="D4" s="693"/>
      <c r="E4" s="693"/>
      <c r="F4" s="693"/>
      <c r="G4" s="693"/>
      <c r="H4" s="693"/>
      <c r="I4" s="693"/>
      <c r="J4" s="693"/>
      <c r="K4" s="693"/>
      <c r="L4" s="218"/>
      <c r="M4" s="714" t="s">
        <v>187</v>
      </c>
      <c r="N4" s="714"/>
      <c r="O4" s="714"/>
      <c r="P4" s="714"/>
      <c r="Q4" s="714"/>
      <c r="R4" s="510"/>
      <c r="S4" s="685"/>
      <c r="T4" s="685"/>
      <c r="U4" s="685"/>
      <c r="V4" s="685"/>
      <c r="W4" s="496"/>
      <c r="X4" s="496"/>
      <c r="Y4" s="496"/>
      <c r="Z4" s="496"/>
      <c r="AA4" s="496"/>
      <c r="AB4" s="496"/>
      <c r="AC4" s="496"/>
      <c r="AD4" s="496"/>
    </row>
    <row r="5" spans="1:30" s="64" customFormat="1" ht="84" customHeight="1" thickBot="1">
      <c r="A5" s="736" t="s">
        <v>188</v>
      </c>
      <c r="B5" s="737"/>
      <c r="C5" s="737"/>
      <c r="D5" s="737"/>
      <c r="E5" s="737"/>
      <c r="F5" s="737"/>
      <c r="G5" s="737"/>
      <c r="H5" s="737"/>
      <c r="I5" s="737"/>
      <c r="J5" s="737"/>
      <c r="K5" s="729"/>
      <c r="L5" s="218"/>
      <c r="M5" s="694" t="s">
        <v>189</v>
      </c>
      <c r="N5" s="694"/>
      <c r="O5" s="694"/>
      <c r="P5" s="694"/>
      <c r="Q5" s="694"/>
      <c r="R5" s="511"/>
      <c r="S5" s="96"/>
      <c r="T5" s="541"/>
      <c r="U5" s="96"/>
      <c r="V5" s="541"/>
      <c r="W5" s="496"/>
      <c r="X5" s="496"/>
      <c r="Y5" s="496"/>
      <c r="Z5" s="496"/>
      <c r="AA5" s="685"/>
      <c r="AB5" s="685"/>
      <c r="AC5" s="685"/>
      <c r="AD5" s="685"/>
    </row>
    <row r="6" spans="1:30" s="64" customFormat="1" ht="117" customHeight="1">
      <c r="A6" s="686" t="s">
        <v>190</v>
      </c>
      <c r="B6" s="687"/>
      <c r="C6" s="688"/>
      <c r="D6" s="686" t="s">
        <v>191</v>
      </c>
      <c r="E6" s="687"/>
      <c r="F6" s="687"/>
      <c r="G6" s="687"/>
      <c r="H6" s="687"/>
      <c r="I6" s="687"/>
      <c r="J6" s="698"/>
      <c r="K6" s="548" t="s">
        <v>192</v>
      </c>
      <c r="L6"/>
      <c r="M6" s="695" t="s">
        <v>193</v>
      </c>
      <c r="N6" s="695"/>
      <c r="O6" s="695"/>
      <c r="P6" s="696"/>
      <c r="Q6" s="696"/>
      <c r="R6" s="496"/>
      <c r="S6" s="710"/>
      <c r="T6" s="710"/>
      <c r="U6" s="710"/>
      <c r="V6" s="710"/>
      <c r="W6" s="496"/>
      <c r="X6" s="496"/>
      <c r="Y6" s="496"/>
      <c r="Z6" s="496"/>
      <c r="AA6" s="96"/>
      <c r="AB6" s="541"/>
      <c r="AC6" s="542"/>
      <c r="AD6" s="543"/>
    </row>
    <row r="7" spans="1:30" s="64" customFormat="1" ht="78.95" customHeight="1">
      <c r="A7" s="240" t="s">
        <v>194</v>
      </c>
      <c r="B7" s="241" t="s">
        <v>195</v>
      </c>
      <c r="C7" s="396" t="s">
        <v>196</v>
      </c>
      <c r="D7" s="716" t="s">
        <v>197</v>
      </c>
      <c r="E7" s="717"/>
      <c r="F7" s="712" t="s">
        <v>198</v>
      </c>
      <c r="G7" s="735"/>
      <c r="H7" s="717"/>
      <c r="I7" s="711" t="s">
        <v>199</v>
      </c>
      <c r="J7" s="712"/>
      <c r="K7" s="521" t="s">
        <v>200</v>
      </c>
      <c r="L7"/>
      <c r="S7" s="542"/>
      <c r="T7" s="543"/>
      <c r="U7" s="542"/>
      <c r="V7" s="544"/>
      <c r="W7" s="496"/>
      <c r="X7" s="496"/>
      <c r="Y7" s="496"/>
      <c r="Z7" s="496"/>
      <c r="AA7" s="96"/>
      <c r="AB7" s="541"/>
      <c r="AC7" s="542"/>
      <c r="AD7" s="544"/>
    </row>
    <row r="8" spans="1:30" s="64" customFormat="1" ht="36.950000000000003" customHeight="1" thickBot="1">
      <c r="A8" s="452">
        <f>IF(AND(E22="Montant minimum respecté",H22="Montant maximum respecté"),'1-Investissements'!V112+'2-Frais généraux'!V112+'3-Tx forf personnel+autoconst'!F9,0)</f>
        <v>0</v>
      </c>
      <c r="B8" s="453">
        <f>IF(AND(E22="Montant minimum respecté",H22="Montant maximum respecté"),'1-Investissements'!AY112+'2-Frais généraux'!W112,0)</f>
        <v>0</v>
      </c>
      <c r="C8" s="397">
        <f>A8+B8</f>
        <v>0</v>
      </c>
      <c r="D8" s="690">
        <f>IF(AND(E22="Montant minimum respecté",H22="Montant maximum respecté"),'1-Investissements'!X112,0)</f>
        <v>0</v>
      </c>
      <c r="E8" s="691"/>
      <c r="F8" s="701">
        <f>IF(AND(E22="Montant minimum respecté",H22="Montant maximum respecté"),'2-Frais généraux'!X112,0)</f>
        <v>0</v>
      </c>
      <c r="G8" s="702"/>
      <c r="H8" s="691"/>
      <c r="I8" s="713">
        <f>IF(AND(E22="Montant minimum respecté",H22="Montant maximum respecté"),'3-Tx forf personnel+autoconst'!F9,0)</f>
        <v>0</v>
      </c>
      <c r="J8" s="701"/>
      <c r="K8" s="520">
        <f>'1-Investissements'!X112+'2-Frais généraux'!X112+'3-Tx forf personnel+autoconst'!F9</f>
        <v>0</v>
      </c>
      <c r="L8"/>
      <c r="M8" s="699" t="s">
        <v>201</v>
      </c>
      <c r="N8" s="700"/>
      <c r="O8"/>
      <c r="Q8" s="410" t="s">
        <v>202</v>
      </c>
      <c r="S8" s="545"/>
      <c r="T8" s="543"/>
      <c r="U8" s="542"/>
      <c r="V8" s="544"/>
      <c r="W8" s="496"/>
      <c r="X8" s="496"/>
      <c r="Y8" s="496"/>
      <c r="Z8" s="496"/>
      <c r="AA8" s="90"/>
      <c r="AB8" s="90"/>
      <c r="AC8" s="542"/>
      <c r="AD8" s="544"/>
    </row>
    <row r="9" spans="1:30" s="64" customFormat="1" ht="167.1" customHeight="1">
      <c r="C9"/>
      <c r="D9"/>
      <c r="E9"/>
      <c r="F9"/>
      <c r="G9"/>
      <c r="H9"/>
      <c r="I9"/>
      <c r="J9"/>
      <c r="K9"/>
      <c r="L9"/>
      <c r="M9" s="390" t="s">
        <v>203</v>
      </c>
      <c r="N9" s="391" t="s">
        <v>204</v>
      </c>
      <c r="O9"/>
      <c r="Q9" s="392" t="s">
        <v>205</v>
      </c>
      <c r="S9" s="542"/>
      <c r="T9" s="543"/>
      <c r="U9" s="542"/>
      <c r="V9" s="544"/>
      <c r="W9" s="496"/>
      <c r="X9" s="496"/>
      <c r="Y9" s="496"/>
      <c r="Z9" s="496"/>
      <c r="AA9" s="545"/>
      <c r="AB9" s="543"/>
      <c r="AC9" s="546"/>
      <c r="AD9" s="546"/>
    </row>
    <row r="10" spans="1:30" s="64" customFormat="1" ht="80.099999999999994" customHeight="1">
      <c r="E10" s="518"/>
      <c r="F10" s="518"/>
      <c r="G10" s="518"/>
      <c r="H10" s="518"/>
      <c r="I10" s="518"/>
      <c r="J10" s="518"/>
      <c r="K10" s="216"/>
      <c r="L10" s="216"/>
      <c r="M10" s="677"/>
      <c r="N10" s="677"/>
      <c r="O10"/>
      <c r="Q10" s="394" t="str">
        <f>IF(P6="Non","80%","")</f>
        <v/>
      </c>
      <c r="S10" s="542"/>
      <c r="T10" s="543"/>
      <c r="U10" s="542"/>
      <c r="V10" s="544"/>
      <c r="W10" s="496"/>
      <c r="X10" s="496"/>
      <c r="Y10" s="496"/>
      <c r="Z10" s="496"/>
      <c r="AA10" s="542"/>
      <c r="AB10" s="543"/>
      <c r="AC10" s="546"/>
      <c r="AD10" s="546"/>
    </row>
    <row r="11" spans="1:30" s="64" customFormat="1" ht="204.95" customHeight="1" thickBot="1">
      <c r="E11" s="519"/>
      <c r="F11" s="519"/>
      <c r="G11" s="519"/>
      <c r="H11" s="519"/>
      <c r="I11" s="519"/>
      <c r="J11" s="519"/>
      <c r="K11" s="216"/>
      <c r="L11" s="216"/>
      <c r="M11" s="216"/>
      <c r="N11" s="216"/>
      <c r="O11"/>
      <c r="Q11" s="24"/>
      <c r="R11" s="24"/>
      <c r="S11" s="542"/>
      <c r="T11" s="543"/>
      <c r="U11" s="547"/>
      <c r="V11" s="496"/>
      <c r="W11" s="547"/>
      <c r="X11" s="496"/>
      <c r="Y11" s="496"/>
      <c r="Z11" s="496"/>
      <c r="AA11" s="542"/>
      <c r="AB11" s="543"/>
      <c r="AC11" s="546"/>
      <c r="AD11" s="546"/>
    </row>
    <row r="12" spans="1:30" s="64" customFormat="1" ht="179.1" customHeight="1" thickBot="1">
      <c r="B12" s="703" t="s">
        <v>206</v>
      </c>
      <c r="C12" s="704"/>
      <c r="D12" s="704"/>
      <c r="E12" s="704"/>
      <c r="F12" s="704"/>
      <c r="G12" s="704"/>
      <c r="H12" s="704"/>
      <c r="I12" s="704"/>
      <c r="J12" s="705"/>
      <c r="K12" s="216"/>
      <c r="L12" s="216"/>
      <c r="M12" s="692" t="s">
        <v>207</v>
      </c>
      <c r="N12" s="693"/>
      <c r="O12" s="693"/>
      <c r="P12" s="693"/>
      <c r="Q12" s="693"/>
      <c r="R12" s="693"/>
      <c r="S12" s="239"/>
      <c r="T12" s="697"/>
      <c r="U12" s="697"/>
      <c r="V12" s="697"/>
      <c r="W12" s="697"/>
      <c r="X12" s="697"/>
    </row>
    <row r="13" spans="1:30" s="64" customFormat="1" ht="192" customHeight="1">
      <c r="B13" s="706" t="s">
        <v>208</v>
      </c>
      <c r="C13" s="707"/>
      <c r="D13" s="707"/>
      <c r="E13" s="708"/>
      <c r="F13" s="706" t="s">
        <v>209</v>
      </c>
      <c r="G13" s="707"/>
      <c r="H13" s="707"/>
      <c r="I13" s="707"/>
      <c r="J13" s="709"/>
      <c r="K13" s="216"/>
      <c r="L13" s="216"/>
      <c r="M13" s="522" t="s">
        <v>210</v>
      </c>
      <c r="N13" s="523" t="s">
        <v>211</v>
      </c>
      <c r="O13" s="523" t="s">
        <v>212</v>
      </c>
      <c r="P13" s="524" t="s">
        <v>213</v>
      </c>
      <c r="Q13" s="524" t="s">
        <v>214</v>
      </c>
      <c r="R13" s="525" t="s">
        <v>215</v>
      </c>
      <c r="S13" s="239"/>
      <c r="T13" s="689"/>
      <c r="U13" s="689"/>
      <c r="V13" s="697"/>
      <c r="W13" s="697"/>
      <c r="X13" s="495"/>
    </row>
    <row r="14" spans="1:30" s="64" customFormat="1" ht="96.95" customHeight="1" thickBot="1">
      <c r="B14" s="526" t="s">
        <v>216</v>
      </c>
      <c r="C14" s="527">
        <f>C28</f>
        <v>0</v>
      </c>
      <c r="D14" s="528" t="s">
        <v>217</v>
      </c>
      <c r="E14" s="529">
        <f>I28+M28+P28+Q28+M17+P17</f>
        <v>0</v>
      </c>
      <c r="F14" s="530" t="s">
        <v>218</v>
      </c>
      <c r="G14" s="531" t="s">
        <v>219</v>
      </c>
      <c r="H14" s="532" t="s">
        <v>220</v>
      </c>
      <c r="I14" s="532" t="s">
        <v>221</v>
      </c>
      <c r="J14" s="533" t="s">
        <v>222</v>
      </c>
      <c r="K14" s="216"/>
      <c r="L14" s="216"/>
      <c r="M14" s="499"/>
      <c r="N14" s="500"/>
      <c r="O14" s="257"/>
      <c r="P14" s="494"/>
      <c r="Q14" s="438"/>
      <c r="R14" s="493"/>
      <c r="S14" s="239"/>
      <c r="T14" s="496"/>
      <c r="U14" s="497"/>
      <c r="V14" s="496"/>
      <c r="W14" s="498"/>
      <c r="X14" s="496"/>
    </row>
    <row r="15" spans="1:30" s="64" customFormat="1" ht="96.95" customHeight="1" thickBot="1">
      <c r="B15" s="706" t="s">
        <v>223</v>
      </c>
      <c r="C15" s="707"/>
      <c r="D15" s="707"/>
      <c r="E15" s="709"/>
      <c r="F15" s="534">
        <f>I28</f>
        <v>0</v>
      </c>
      <c r="G15" s="535">
        <f>O28</f>
        <v>0</v>
      </c>
      <c r="H15" s="535">
        <f>M14</f>
        <v>0</v>
      </c>
      <c r="I15" s="535">
        <f>M15</f>
        <v>0</v>
      </c>
      <c r="J15" s="536">
        <f>M16</f>
        <v>0</v>
      </c>
      <c r="K15" s="216"/>
      <c r="L15" s="216"/>
      <c r="M15" s="499"/>
      <c r="N15" s="500"/>
      <c r="O15" s="257"/>
      <c r="P15" s="494"/>
      <c r="Q15" s="438"/>
      <c r="R15" s="493"/>
      <c r="S15" s="239"/>
      <c r="T15" s="486"/>
      <c r="U15" s="486"/>
      <c r="V15" s="487"/>
      <c r="W15" s="487"/>
      <c r="X15" s="488"/>
    </row>
    <row r="16" spans="1:30" s="64" customFormat="1" ht="96.95" customHeight="1" thickBot="1">
      <c r="B16" s="537" t="s">
        <v>224</v>
      </c>
      <c r="C16" s="532" t="s">
        <v>225</v>
      </c>
      <c r="D16" s="532" t="s">
        <v>226</v>
      </c>
      <c r="E16" s="533" t="s">
        <v>227</v>
      </c>
      <c r="K16" s="216"/>
      <c r="L16" s="216"/>
      <c r="M16" s="499"/>
      <c r="N16" s="500"/>
      <c r="O16" s="257"/>
      <c r="P16" s="492"/>
      <c r="Q16" s="491"/>
      <c r="R16" s="490"/>
      <c r="S16" s="239"/>
      <c r="T16" s="486"/>
      <c r="U16" s="486"/>
      <c r="V16" s="487"/>
      <c r="W16" s="487"/>
      <c r="X16" s="488"/>
    </row>
    <row r="17" spans="2:29" s="64" customFormat="1" ht="96.95" customHeight="1" thickBot="1">
      <c r="B17" s="538">
        <f>P14</f>
        <v>0</v>
      </c>
      <c r="C17" s="539">
        <f>P15</f>
        <v>0</v>
      </c>
      <c r="D17" s="539">
        <f>P16</f>
        <v>0</v>
      </c>
      <c r="E17" s="540">
        <f>Q28</f>
        <v>0</v>
      </c>
      <c r="K17" s="216"/>
      <c r="L17" s="216"/>
      <c r="M17" s="489">
        <f>SUM(M14:M16)</f>
        <v>0</v>
      </c>
      <c r="P17" s="489">
        <f>SUM(P14:P16)</f>
        <v>0</v>
      </c>
      <c r="S17" s="239"/>
      <c r="T17" s="486"/>
      <c r="U17" s="486"/>
      <c r="V17" s="487"/>
      <c r="W17" s="487"/>
      <c r="X17" s="488"/>
    </row>
    <row r="18" spans="2:29" s="64" customFormat="1" ht="117" customHeight="1">
      <c r="I18"/>
      <c r="J18"/>
      <c r="K18" s="216"/>
      <c r="L18" s="216"/>
      <c r="M18" s="216"/>
      <c r="N18" s="216"/>
      <c r="O18"/>
      <c r="Q18" s="24"/>
      <c r="R18" s="24"/>
      <c r="S18" s="239"/>
      <c r="T18" s="239"/>
      <c r="U18" s="217"/>
      <c r="V18" s="217"/>
      <c r="W18" s="217"/>
    </row>
    <row r="19" spans="2:29" ht="98.1" customHeight="1">
      <c r="B19" s="733" t="s">
        <v>228</v>
      </c>
      <c r="C19" s="734"/>
      <c r="D19" s="734"/>
      <c r="E19" s="734"/>
      <c r="F19" s="734"/>
      <c r="G19" s="734"/>
      <c r="H19" s="734"/>
      <c r="I19" s="734"/>
      <c r="J19" s="734"/>
      <c r="K19" s="734"/>
      <c r="L19" s="734"/>
      <c r="M19" s="734"/>
      <c r="N19" s="734"/>
      <c r="O19" s="734"/>
      <c r="P19" s="734"/>
      <c r="Q19" s="734"/>
      <c r="R19" s="734"/>
      <c r="S19"/>
    </row>
    <row r="20" spans="2:29" ht="42.95" customHeight="1" thickBot="1">
      <c r="L20"/>
      <c r="M20"/>
      <c r="N20"/>
      <c r="O20"/>
      <c r="P20"/>
      <c r="Q20"/>
      <c r="R20"/>
      <c r="S20"/>
    </row>
    <row r="21" spans="2:29" ht="108" customHeight="1" thickBot="1">
      <c r="C21" s="724" t="s">
        <v>229</v>
      </c>
      <c r="D21" s="725"/>
      <c r="E21" s="725"/>
      <c r="F21" s="725"/>
      <c r="G21" s="725"/>
      <c r="H21" s="725"/>
      <c r="L21" s="730" t="s">
        <v>230</v>
      </c>
      <c r="M21" s="731"/>
      <c r="N21" s="731"/>
      <c r="O21" s="732"/>
      <c r="Q21"/>
      <c r="R21"/>
      <c r="S21"/>
    </row>
    <row r="22" spans="2:29" ht="260.10000000000002" customHeight="1" thickBot="1">
      <c r="C22" s="722" t="s">
        <v>231</v>
      </c>
      <c r="D22" s="723"/>
      <c r="E22" s="454" t="str">
        <f>IF('1-Investissements'!X112+'2-Frais généraux'!X112+'3-Tx forf personnel+autoconst'!F9=0," ",IF('1-Investissements'!X112+'2-Frais généraux'!X112+'3-Tx forf personnel+autoconst'!F9&lt;15000,"Montant minimum non atteint, les dépenses ne sont pas éligibles","Montant minimum respecté"))</f>
        <v xml:space="preserve"> </v>
      </c>
      <c r="F22" s="720" t="s">
        <v>232</v>
      </c>
      <c r="G22" s="721"/>
      <c r="H22" s="455" t="str">
        <f>IF('1-Investissements'!X112+'2-Frais généraux'!X112+'3-Tx forf personnel+autoconst'!F9=0," ",IF('1-Investissements'!X112+'2-Frais généraux'!X112+'3-Tx forf personnel+autoconst'!F9&gt;160000,"Montant maximum non respecté les dépenses ne sont pas éligibles","Montant maximum respecté"))</f>
        <v xml:space="preserve"> </v>
      </c>
      <c r="L22" s="512" t="s">
        <v>233</v>
      </c>
      <c r="M22" s="513" t="str">
        <f>IF(A8=0,"",E28-F28)</f>
        <v/>
      </c>
      <c r="N22" s="514" t="s">
        <v>234</v>
      </c>
      <c r="O22" s="515" t="str">
        <f>IF(A8=0,"",IF($P$17&gt;$M$22,"Non, l'aide publique doit diminuer","Oui"))</f>
        <v/>
      </c>
      <c r="Q22"/>
    </row>
    <row r="23" spans="2:29" ht="77.25" customHeight="1">
      <c r="P23"/>
      <c r="Q23"/>
      <c r="S23" s="225"/>
      <c r="T23" s="225"/>
      <c r="U23" s="225"/>
    </row>
    <row r="24" spans="2:29" s="65" customFormat="1" ht="107.25" customHeight="1" thickBot="1">
      <c r="B24" s="728" t="s">
        <v>235</v>
      </c>
      <c r="C24" s="729"/>
      <c r="D24" s="729"/>
      <c r="E24" s="729"/>
      <c r="F24" s="729"/>
      <c r="G24" s="729"/>
      <c r="H24" s="729"/>
      <c r="I24" s="729"/>
      <c r="J24" s="729"/>
      <c r="K24" s="729"/>
      <c r="L24" s="729"/>
      <c r="M24" s="729"/>
      <c r="N24" s="729"/>
      <c r="O24" s="729"/>
      <c r="P24" s="729"/>
      <c r="Q24" s="729"/>
      <c r="R24" s="729"/>
      <c r="S24"/>
      <c r="T24"/>
      <c r="U24"/>
      <c r="V24"/>
      <c r="W24" s="219"/>
      <c r="X24" s="64"/>
      <c r="Y24" s="64"/>
      <c r="Z24" s="64"/>
      <c r="AA24" s="64"/>
      <c r="AB24" s="64"/>
      <c r="AC24" s="64"/>
    </row>
    <row r="25" spans="2:29" ht="176.1" customHeight="1">
      <c r="B25" s="727" t="s">
        <v>236</v>
      </c>
      <c r="C25" s="727" t="s">
        <v>237</v>
      </c>
      <c r="D25" s="726" t="s">
        <v>238</v>
      </c>
      <c r="E25" s="727" t="s">
        <v>239</v>
      </c>
      <c r="F25" s="501" t="s">
        <v>240</v>
      </c>
      <c r="G25" s="501" t="s">
        <v>241</v>
      </c>
      <c r="H25" s="502" t="s">
        <v>242</v>
      </c>
      <c r="I25" s="398" t="s">
        <v>243</v>
      </c>
      <c r="J25" s="398" t="s">
        <v>244</v>
      </c>
      <c r="K25" s="398" t="s">
        <v>245</v>
      </c>
      <c r="L25" s="399" t="s">
        <v>246</v>
      </c>
      <c r="M25" s="726" t="s">
        <v>247</v>
      </c>
      <c r="N25" s="398" t="s">
        <v>248</v>
      </c>
      <c r="O25" s="398" t="s">
        <v>249</v>
      </c>
      <c r="P25" s="398" t="s">
        <v>250</v>
      </c>
      <c r="Q25" s="398" t="s">
        <v>251</v>
      </c>
      <c r="R25" s="398" t="s">
        <v>252</v>
      </c>
    </row>
    <row r="26" spans="2:29" ht="236.25" customHeight="1" thickBot="1">
      <c r="B26" s="727"/>
      <c r="C26" s="727"/>
      <c r="D26" s="726"/>
      <c r="E26" s="727"/>
      <c r="F26" s="503" t="s">
        <v>253</v>
      </c>
      <c r="G26" s="504" t="s">
        <v>254</v>
      </c>
      <c r="H26" s="505" t="s">
        <v>255</v>
      </c>
      <c r="I26" s="400" t="s">
        <v>256</v>
      </c>
      <c r="J26" s="401" t="s">
        <v>257</v>
      </c>
      <c r="K26" s="401" t="s">
        <v>257</v>
      </c>
      <c r="L26" s="399" t="s">
        <v>258</v>
      </c>
      <c r="M26" s="726"/>
      <c r="N26" s="401" t="s">
        <v>259</v>
      </c>
      <c r="O26" s="401" t="s">
        <v>260</v>
      </c>
      <c r="P26" s="398"/>
      <c r="Q26" s="401" t="s">
        <v>261</v>
      </c>
      <c r="R26" s="398"/>
    </row>
    <row r="27" spans="2:29" ht="78.95" customHeight="1">
      <c r="B27" s="659" t="s">
        <v>28</v>
      </c>
      <c r="C27" s="402">
        <f>'1-Investissements'!X112+'2-Frais généraux'!X112+'3-Tx forf personnel+autoconst'!F9</f>
        <v>0</v>
      </c>
      <c r="D27" s="403" t="str">
        <f>IFERROR(E27/E28,"0")</f>
        <v>0</v>
      </c>
      <c r="E27" s="402">
        <f>IF(AND(E22="Montant minimum respecté",H22="Montant maximum respecté"),'1-Investissements'!X112+'2-Frais généraux'!X112+'3-Tx forf personnel+autoconst'!F9,0)</f>
        <v>0</v>
      </c>
      <c r="F27" s="516" t="str">
        <f>IF($Q$10="","",IF($N$10=OR("",0),$Q$10*E27,$N$10*E27))</f>
        <v/>
      </c>
      <c r="G27" s="517" t="str">
        <f>IF($P$17&gt;$M$22,(E27-$P$17*D27)/E27,IF($N$10="",$Q$10,$N$10))</f>
        <v/>
      </c>
      <c r="H27" s="506">
        <f>IF(C27="", "", IFERROR(E27*G27, 0))</f>
        <v>0</v>
      </c>
      <c r="I27" s="506">
        <f>IF(D27="- %","",IF(L27="Oui",H27-(M17*D27),H27*0.85))</f>
        <v>0</v>
      </c>
      <c r="J27" s="403">
        <f>IFERROR(I28/H28,0)</f>
        <v>0</v>
      </c>
      <c r="K27" s="403">
        <f>IFERROR(M28/H28,0)</f>
        <v>0</v>
      </c>
      <c r="L27" s="556" t="str">
        <f>_xlfn.IFS($M$17=0,"Non concerné",$M$17&lt;(0.15*$H$28),"Non",$M$17=(0.15*$H$28),"Oui",$M$17&gt;(0.15*$H$28),"Oui")</f>
        <v>Non concerné</v>
      </c>
      <c r="M27" s="557">
        <f>IF(I27="","",IF($L$27="Oui",0.15*H27,H27-I27))</f>
        <v>0</v>
      </c>
      <c r="N27" s="402">
        <f>IF(D27="- %","0,00€",IF($L$27="Oui",M27,$M$17*D27))</f>
        <v>0</v>
      </c>
      <c r="O27" s="558">
        <f>IF(M27="","",M27-N27)</f>
        <v>0</v>
      </c>
      <c r="P27" s="558">
        <f>IF($M$14="",0,D27*$M$17-N27)</f>
        <v>0</v>
      </c>
      <c r="Q27" s="559">
        <f>IF(C27=0,0,C27-I27-M27-P27-M17-P17)</f>
        <v>0</v>
      </c>
      <c r="R27" s="404" t="str">
        <f>IF(OR(Q27="", C27=0)," - %",Q27/C27)</f>
        <v xml:space="preserve"> - %</v>
      </c>
    </row>
    <row r="28" spans="2:29" ht="51.95" customHeight="1" thickBot="1">
      <c r="B28" s="405" t="s">
        <v>262</v>
      </c>
      <c r="C28" s="406">
        <f>C27</f>
        <v>0</v>
      </c>
      <c r="D28" s="407">
        <f>SUM(D27:D27)</f>
        <v>0</v>
      </c>
      <c r="E28" s="406">
        <f>E27</f>
        <v>0</v>
      </c>
      <c r="F28" s="408">
        <f>SUM(F27:F27)</f>
        <v>0</v>
      </c>
      <c r="H28" s="507">
        <f>SUM(H27:H27)</f>
        <v>0</v>
      </c>
      <c r="I28" s="507">
        <f>ROUNDDOWN(SUM(I27:I27),2)</f>
        <v>0</v>
      </c>
      <c r="M28" s="406">
        <f>IF(I28="","",IF($L$27="Oui",0.15*H28,H28-I28))</f>
        <v>0</v>
      </c>
      <c r="N28" s="406">
        <f>IF(D28="- %","0,00€",IF($L$27="Oui",M28,$M$17*D28))</f>
        <v>0</v>
      </c>
      <c r="O28" s="406">
        <f>IF(M28="","",M28-N28)</f>
        <v>0</v>
      </c>
      <c r="P28" s="406">
        <f>IF($M$14="",0,D28*$M$17-N28)</f>
        <v>0</v>
      </c>
      <c r="Q28" s="406">
        <f>IF(C28=0,0,C28-I28-M28-P28-M17-P17)</f>
        <v>0</v>
      </c>
      <c r="R28" s="409" t="str">
        <f>IF(C28=0,"- %",Q28/C28)</f>
        <v>- %</v>
      </c>
    </row>
    <row r="29" spans="2:29" ht="14.45" customHeight="1">
      <c r="B29"/>
      <c r="C29" s="221"/>
      <c r="T29" s="24"/>
    </row>
    <row r="30" spans="2:29" ht="20.45" customHeight="1"/>
    <row r="46" spans="6:12" ht="24">
      <c r="F46" s="220"/>
      <c r="L46"/>
    </row>
  </sheetData>
  <sheetProtection algorithmName="SHA-512" hashValue="zZ73+r3paNQSMCx19Qw1pGfU7SLOjSIki0QDM4bf3WM/FYmNwlTFfvqpYK/b1sSNCXmSd1NdbjDKVDW7qYrE8g==" saltValue="uczvCXg3gA89lacsJiPDrQ==" spinCount="100000" sheet="1" objects="1" scenarios="1" formatColumns="0" formatRows="0" insertColumns="0" insertRows="0"/>
  <mergeCells count="39">
    <mergeCell ref="B2:R2"/>
    <mergeCell ref="F22:G22"/>
    <mergeCell ref="C22:D22"/>
    <mergeCell ref="C21:H21"/>
    <mergeCell ref="M25:M26"/>
    <mergeCell ref="C25:C26"/>
    <mergeCell ref="D25:D26"/>
    <mergeCell ref="B25:B26"/>
    <mergeCell ref="E25:E26"/>
    <mergeCell ref="B24:R24"/>
    <mergeCell ref="L21:O21"/>
    <mergeCell ref="B19:R19"/>
    <mergeCell ref="B15:E15"/>
    <mergeCell ref="F7:H7"/>
    <mergeCell ref="A5:K5"/>
    <mergeCell ref="S4:V4"/>
    <mergeCell ref="S6:T6"/>
    <mergeCell ref="U6:V6"/>
    <mergeCell ref="I7:J7"/>
    <mergeCell ref="I8:J8"/>
    <mergeCell ref="M4:Q4"/>
    <mergeCell ref="A4:K4"/>
    <mergeCell ref="D7:E7"/>
    <mergeCell ref="AA5:AD5"/>
    <mergeCell ref="A6:C6"/>
    <mergeCell ref="T13:U13"/>
    <mergeCell ref="D8:E8"/>
    <mergeCell ref="M12:R12"/>
    <mergeCell ref="M5:Q5"/>
    <mergeCell ref="M6:O6"/>
    <mergeCell ref="P6:Q6"/>
    <mergeCell ref="V13:W13"/>
    <mergeCell ref="D6:J6"/>
    <mergeCell ref="M8:N8"/>
    <mergeCell ref="F8:H8"/>
    <mergeCell ref="T12:X12"/>
    <mergeCell ref="B12:J12"/>
    <mergeCell ref="B13:E13"/>
    <mergeCell ref="F13:J13"/>
  </mergeCells>
  <phoneticPr fontId="11" type="noConversion"/>
  <conditionalFormatting sqref="E22">
    <cfRule type="notContainsText" dxfId="13" priority="12" operator="notContains" text="non">
      <formula>ISERROR(SEARCH("non",E22))</formula>
    </cfRule>
    <cfRule type="containsText" dxfId="12" priority="13" stopIfTrue="1" operator="containsText" text="Non">
      <formula>NOT(ISERROR(SEARCH("Non",E22)))</formula>
    </cfRule>
  </conditionalFormatting>
  <conditionalFormatting sqref="H22">
    <cfRule type="notContainsText" dxfId="11" priority="10" operator="notContains" text="non">
      <formula>ISERROR(SEARCH("non",H22))</formula>
    </cfRule>
    <cfRule type="containsText" dxfId="10" priority="11" stopIfTrue="1" operator="containsText" text="non">
      <formula>NOT(ISERROR(SEARCH("non",H22)))</formula>
    </cfRule>
  </conditionalFormatting>
  <conditionalFormatting sqref="M22">
    <cfRule type="expression" dxfId="9" priority="1">
      <formula>M22="Oui"</formula>
    </cfRule>
    <cfRule type="expression" dxfId="8" priority="2">
      <formula>M22="Non, l'aide publique doit diminuer"</formula>
    </cfRule>
  </conditionalFormatting>
  <conditionalFormatting sqref="O22">
    <cfRule type="expression" dxfId="7" priority="3">
      <formula>O22="Oui"</formula>
    </cfRule>
    <cfRule type="expression" dxfId="6" priority="4">
      <formula>O22="Non, l'aide publique doit diminuer"</formula>
    </cfRule>
  </conditionalFormatting>
  <dataValidations count="1">
    <dataValidation type="list" allowBlank="1" showInputMessage="1" showErrorMessage="1" sqref="P6 R14:R16 X15:X17 O14:O16" xr:uid="{3A2E9B09-D1F7-3345-8477-D7EAB77F2CEA}">
      <formula1>"Oui,Non"</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97F6791-4833-F443-9717-81D704D96205}">
          <x14:formula1>
            <xm:f>'0-Présentation typeaction'!$B$7:$B$7</xm:f>
          </x14:formula1>
          <xm:sqref>B27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EA49-867C-4F1B-A674-74ABE7976B7D}">
  <sheetPr>
    <tabColor theme="9" tint="-0.249977111117893"/>
    <pageSetUpPr fitToPage="1"/>
  </sheetPr>
  <dimension ref="B2:AB34"/>
  <sheetViews>
    <sheetView showGridLines="0" topLeftCell="A17" zoomScale="40" zoomScaleNormal="40" workbookViewId="0">
      <selection activeCell="M29" sqref="M29"/>
    </sheetView>
  </sheetViews>
  <sheetFormatPr defaultColWidth="11.42578125" defaultRowHeight="15"/>
  <cols>
    <col min="2" max="2" width="50.85546875" customWidth="1"/>
    <col min="3" max="3" width="40.140625" style="221" customWidth="1"/>
    <col min="4" max="4" width="48.28515625" customWidth="1"/>
    <col min="5" max="5" width="58" customWidth="1"/>
    <col min="6" max="6" width="65" customWidth="1"/>
    <col min="7" max="7" width="60.42578125" customWidth="1"/>
    <col min="8" max="8" width="53.85546875" customWidth="1"/>
    <col min="9" max="9" width="39.28515625" customWidth="1"/>
    <col min="10" max="10" width="49.42578125" customWidth="1"/>
    <col min="11" max="11" width="60.28515625" style="24" customWidth="1"/>
    <col min="12" max="12" width="40.7109375" style="24" customWidth="1"/>
    <col min="13" max="13" width="39.140625" style="24" customWidth="1"/>
    <col min="14" max="14" width="36.140625" style="24" customWidth="1"/>
    <col min="15" max="15" width="40.7109375" style="24" customWidth="1"/>
    <col min="16" max="16" width="37" style="24" customWidth="1"/>
    <col min="17" max="17" width="34.42578125" style="24" customWidth="1"/>
    <col min="18" max="18" width="31.42578125" customWidth="1"/>
    <col min="19" max="19" width="26.28515625" customWidth="1"/>
    <col min="20" max="20" width="50.42578125" customWidth="1"/>
    <col min="21" max="21" width="30.42578125" customWidth="1"/>
    <col min="22" max="22" width="19.42578125" customWidth="1"/>
    <col min="23" max="23" width="34.42578125" customWidth="1"/>
    <col min="24" max="24" width="32.42578125" customWidth="1"/>
    <col min="25" max="25" width="34" customWidth="1"/>
  </cols>
  <sheetData>
    <row r="2" spans="2:28" ht="96" customHeight="1">
      <c r="B2" s="898" t="s">
        <v>263</v>
      </c>
      <c r="C2" s="898"/>
      <c r="D2" s="898"/>
      <c r="E2" s="898"/>
      <c r="F2" s="898"/>
      <c r="G2" s="898"/>
      <c r="H2" s="898"/>
      <c r="I2" s="898"/>
      <c r="J2" s="898"/>
      <c r="K2" s="898"/>
      <c r="L2" s="898"/>
      <c r="M2" s="898"/>
      <c r="N2" s="898"/>
      <c r="O2" s="898"/>
      <c r="P2" s="898"/>
      <c r="Q2" s="898"/>
      <c r="R2" s="898"/>
      <c r="S2" s="898"/>
      <c r="T2" s="898"/>
    </row>
    <row r="3" spans="2:28" s="64" customFormat="1" ht="51.95" customHeight="1">
      <c r="B3" s="898"/>
      <c r="C3" s="898"/>
      <c r="D3" s="898"/>
      <c r="E3" s="898"/>
      <c r="F3" s="898"/>
      <c r="G3" s="898"/>
      <c r="H3" s="898"/>
      <c r="I3" s="898"/>
      <c r="J3" s="898"/>
      <c r="K3" s="898"/>
      <c r="L3" s="898"/>
      <c r="M3" s="898"/>
      <c r="N3" s="899"/>
      <c r="O3" s="899"/>
      <c r="P3" s="899"/>
      <c r="Q3" s="898"/>
      <c r="R3" s="898"/>
      <c r="S3" s="898"/>
      <c r="T3" s="898"/>
      <c r="U3"/>
    </row>
    <row r="4" spans="2:28" s="64" customFormat="1" ht="186.6" customHeight="1">
      <c r="B4" s="900" t="s">
        <v>264</v>
      </c>
      <c r="C4" s="901"/>
      <c r="D4" s="901"/>
      <c r="E4" s="901"/>
      <c r="F4" s="901"/>
      <c r="G4" s="901"/>
      <c r="H4" s="901"/>
      <c r="I4" s="901"/>
      <c r="J4" s="901"/>
      <c r="K4" s="901"/>
      <c r="L4" s="901"/>
      <c r="M4" s="901"/>
      <c r="N4" s="902"/>
      <c r="O4" s="902"/>
      <c r="P4" s="902"/>
      <c r="Q4" s="901"/>
      <c r="R4" s="901"/>
      <c r="S4" s="901"/>
      <c r="T4" s="901"/>
      <c r="U4"/>
    </row>
    <row r="5" spans="2:28" s="64" customFormat="1" ht="81.95" customHeight="1">
      <c r="B5" s="560"/>
      <c r="C5" s="561"/>
      <c r="D5" s="561"/>
      <c r="E5" s="561"/>
      <c r="F5" s="561"/>
      <c r="G5" s="561"/>
      <c r="H5" s="561"/>
      <c r="I5" s="561"/>
      <c r="J5" s="561"/>
      <c r="K5" s="561"/>
      <c r="L5" s="561"/>
      <c r="M5" s="561"/>
      <c r="N5" s="562"/>
      <c r="O5" s="562"/>
      <c r="P5" s="562"/>
      <c r="Q5" s="561"/>
      <c r="R5" s="561"/>
      <c r="S5" s="561"/>
      <c r="T5" s="561"/>
      <c r="U5"/>
    </row>
    <row r="6" spans="2:28" s="64" customFormat="1" ht="54" customHeight="1">
      <c r="B6" s="940" t="s">
        <v>265</v>
      </c>
      <c r="C6" s="941"/>
      <c r="D6" s="941"/>
      <c r="E6" s="941"/>
      <c r="F6" s="941"/>
      <c r="G6" s="941"/>
      <c r="H6" s="941"/>
      <c r="I6" s="941"/>
      <c r="J6" s="941"/>
      <c r="K6" s="941"/>
      <c r="L6" s="941"/>
      <c r="M6" s="941"/>
      <c r="N6" s="941"/>
      <c r="O6" s="941"/>
      <c r="P6" s="941"/>
      <c r="Q6" s="941"/>
      <c r="R6" s="941"/>
      <c r="S6" s="941"/>
      <c r="T6" s="941"/>
    </row>
    <row r="7" spans="2:28" s="64" customFormat="1" ht="33.950000000000003" thickBot="1">
      <c r="B7" s="563"/>
      <c r="E7" s="222"/>
      <c r="F7" s="217"/>
      <c r="G7" s="216"/>
      <c r="M7" s="213"/>
      <c r="N7" s="49"/>
      <c r="O7" s="49"/>
      <c r="P7" s="564"/>
      <c r="Q7" s="564"/>
      <c r="T7" s="565"/>
    </row>
    <row r="8" spans="2:28" s="64" customFormat="1" ht="60.95" customHeight="1" thickBot="1">
      <c r="B8" s="563"/>
      <c r="D8" s="903" t="s">
        <v>266</v>
      </c>
      <c r="E8" s="904"/>
      <c r="F8" s="904"/>
      <c r="G8" s="904"/>
      <c r="H8" s="904"/>
      <c r="I8" s="905"/>
      <c r="K8" s="906" t="s">
        <v>267</v>
      </c>
      <c r="L8" s="907"/>
      <c r="M8" s="907"/>
      <c r="N8" s="907"/>
      <c r="O8" s="907"/>
      <c r="P8" s="907"/>
      <c r="Q8" s="908"/>
      <c r="T8" s="565"/>
      <c r="U8" s="218"/>
      <c r="V8" s="218"/>
      <c r="W8" s="218"/>
      <c r="X8" s="218"/>
      <c r="Y8" s="218"/>
    </row>
    <row r="9" spans="2:28" s="64" customFormat="1" ht="104.1" customHeight="1">
      <c r="B9" s="563"/>
      <c r="D9" s="909" t="s">
        <v>268</v>
      </c>
      <c r="E9" s="910"/>
      <c r="F9" s="910"/>
      <c r="G9" s="566" t="s">
        <v>269</v>
      </c>
      <c r="H9" s="567" t="s">
        <v>270</v>
      </c>
      <c r="I9" s="568" t="s">
        <v>271</v>
      </c>
      <c r="K9" s="569" t="s">
        <v>272</v>
      </c>
      <c r="L9" s="570" t="s">
        <v>273</v>
      </c>
      <c r="M9" s="570" t="s">
        <v>274</v>
      </c>
      <c r="N9" s="570" t="s">
        <v>275</v>
      </c>
      <c r="O9" s="570" t="s">
        <v>247</v>
      </c>
      <c r="P9" s="570" t="s">
        <v>276</v>
      </c>
      <c r="Q9" s="571" t="s">
        <v>277</v>
      </c>
      <c r="T9" s="565"/>
      <c r="X9" s="218"/>
      <c r="Y9" s="218"/>
    </row>
    <row r="10" spans="2:28" s="64" customFormat="1" ht="115.5" customHeight="1">
      <c r="B10" s="563"/>
      <c r="D10" s="572" t="s">
        <v>194</v>
      </c>
      <c r="E10" s="573" t="s">
        <v>195</v>
      </c>
      <c r="F10" s="574" t="s">
        <v>196</v>
      </c>
      <c r="G10" s="575" t="s">
        <v>278</v>
      </c>
      <c r="H10" s="576" t="s">
        <v>279</v>
      </c>
      <c r="I10" s="577" t="s">
        <v>280</v>
      </c>
      <c r="K10" s="578" t="s">
        <v>281</v>
      </c>
      <c r="L10" s="574" t="s">
        <v>282</v>
      </c>
      <c r="M10" s="574" t="s">
        <v>283</v>
      </c>
      <c r="N10" s="574" t="s">
        <v>281</v>
      </c>
      <c r="O10" s="574" t="s">
        <v>284</v>
      </c>
      <c r="P10" s="574" t="s">
        <v>281</v>
      </c>
      <c r="Q10" s="579" t="s">
        <v>285</v>
      </c>
      <c r="T10" s="565"/>
    </row>
    <row r="11" spans="2:28" s="64" customFormat="1" ht="59.45" customHeight="1" thickBot="1">
      <c r="B11" s="563"/>
      <c r="D11" s="580">
        <f>'1-Investissements'!AX112+'2-Frais généraux'!AX112+'3-Tx forf personnel+autoconst'!L9</f>
        <v>0</v>
      </c>
      <c r="E11" s="581">
        <f>'1-Investissements'!AY112+'2-Frais généraux'!AY112</f>
        <v>0</v>
      </c>
      <c r="F11" s="582">
        <f>D11+E11</f>
        <v>0</v>
      </c>
      <c r="G11" s="583">
        <f>'Syn pf Bénéficiaire'!C8-'Syn pf Instructeur'!F11</f>
        <v>0</v>
      </c>
      <c r="H11" s="584">
        <f>D29</f>
        <v>0</v>
      </c>
      <c r="I11" s="585">
        <f>'Syn pf Bénéficiaire'!E28-'Syn pf Instructeur'!H11</f>
        <v>0</v>
      </c>
      <c r="K11" s="580">
        <f>R21</f>
        <v>0</v>
      </c>
      <c r="L11" s="586" t="str">
        <f>IFERROR(H29/D29,"")</f>
        <v/>
      </c>
      <c r="M11" s="587">
        <f>IFERROR(H29,"")</f>
        <v>0</v>
      </c>
      <c r="N11" s="587">
        <f>I29</f>
        <v>0</v>
      </c>
      <c r="O11" s="587">
        <f>IFERROR(M29,"")</f>
        <v>0</v>
      </c>
      <c r="P11" s="587">
        <f>P29</f>
        <v>0</v>
      </c>
      <c r="Q11" s="588">
        <f>IFERROR(Q29,"")</f>
        <v>0</v>
      </c>
      <c r="T11" s="565"/>
    </row>
    <row r="12" spans="2:28" s="64" customFormat="1" ht="59.45" customHeight="1" thickBot="1">
      <c r="B12" s="589"/>
      <c r="C12" s="590"/>
      <c r="D12" s="591"/>
      <c r="E12" s="591"/>
      <c r="F12" s="592"/>
      <c r="G12" s="593"/>
      <c r="H12" s="591"/>
      <c r="I12" s="593"/>
      <c r="J12" s="590"/>
      <c r="K12" s="591"/>
      <c r="L12" s="594"/>
      <c r="M12" s="595"/>
      <c r="N12" s="595"/>
      <c r="O12" s="595"/>
      <c r="P12" s="595"/>
      <c r="Q12" s="595"/>
      <c r="R12" s="590"/>
      <c r="S12" s="590"/>
      <c r="T12" s="596"/>
    </row>
    <row r="13" spans="2:28" s="64" customFormat="1" ht="64.5" customHeight="1">
      <c r="B13" s="942" t="s">
        <v>286</v>
      </c>
      <c r="C13" s="943"/>
      <c r="D13" s="943"/>
      <c r="E13" s="943"/>
      <c r="F13" s="943"/>
      <c r="G13" s="943"/>
      <c r="H13" s="943"/>
      <c r="I13" s="943"/>
      <c r="J13" s="943"/>
      <c r="K13" s="943"/>
      <c r="L13" s="943"/>
      <c r="M13" s="943"/>
      <c r="N13" s="943"/>
      <c r="O13" s="943"/>
      <c r="P13" s="943"/>
      <c r="Q13" s="943"/>
      <c r="R13" s="943"/>
      <c r="S13" s="943"/>
      <c r="T13" s="943"/>
    </row>
    <row r="14" spans="2:28" s="64" customFormat="1" ht="58.5" customHeight="1" thickBot="1">
      <c r="B14" s="563"/>
    </row>
    <row r="15" spans="2:28" s="64" customFormat="1" ht="59.1" customHeight="1" thickBot="1">
      <c r="B15" s="931" t="s">
        <v>57</v>
      </c>
      <c r="C15" s="932"/>
      <c r="D15" s="932"/>
      <c r="E15" s="932"/>
      <c r="F15" s="932"/>
      <c r="G15" s="932"/>
      <c r="I15" s="946" t="s">
        <v>287</v>
      </c>
      <c r="J15" s="947"/>
      <c r="K15" s="947"/>
      <c r="L15" s="947"/>
      <c r="M15" s="947"/>
      <c r="O15" s="948" t="s">
        <v>288</v>
      </c>
      <c r="P15" s="947"/>
      <c r="Q15" s="947"/>
      <c r="R15" s="947"/>
      <c r="S15" s="947"/>
      <c r="T15" s="949"/>
      <c r="U15"/>
      <c r="V15"/>
      <c r="AB15"/>
    </row>
    <row r="16" spans="2:28" s="64" customFormat="1" ht="288.60000000000002" customHeight="1">
      <c r="B16" s="933" t="s">
        <v>289</v>
      </c>
      <c r="C16" s="933"/>
      <c r="D16" s="933" t="s">
        <v>290</v>
      </c>
      <c r="E16" s="935"/>
      <c r="F16" s="944" t="s">
        <v>291</v>
      </c>
      <c r="G16" s="945"/>
      <c r="I16" s="950" t="s">
        <v>292</v>
      </c>
      <c r="J16" s="950"/>
      <c r="K16" s="950"/>
      <c r="L16" s="950"/>
      <c r="M16" s="950"/>
      <c r="O16" s="597" t="s">
        <v>293</v>
      </c>
      <c r="P16" s="925" t="s">
        <v>294</v>
      </c>
      <c r="Q16" s="927" t="s">
        <v>212</v>
      </c>
      <c r="R16" s="657" t="s">
        <v>295</v>
      </c>
      <c r="S16" s="929" t="s">
        <v>296</v>
      </c>
      <c r="T16" s="598" t="s">
        <v>215</v>
      </c>
    </row>
    <row r="17" spans="2:25" s="64" customFormat="1" ht="162" customHeight="1" thickBot="1">
      <c r="B17" s="934"/>
      <c r="C17" s="934"/>
      <c r="D17" s="934"/>
      <c r="E17" s="936"/>
      <c r="F17" s="601" t="s">
        <v>297</v>
      </c>
      <c r="G17" s="602" t="s">
        <v>298</v>
      </c>
      <c r="I17" s="695" t="s">
        <v>299</v>
      </c>
      <c r="J17" s="695"/>
      <c r="K17" s="695"/>
      <c r="L17" s="922"/>
      <c r="M17" s="922"/>
      <c r="O17" s="599" t="s">
        <v>300</v>
      </c>
      <c r="P17" s="926"/>
      <c r="Q17" s="928"/>
      <c r="R17" s="658" t="s">
        <v>300</v>
      </c>
      <c r="S17" s="930"/>
      <c r="T17" s="600"/>
    </row>
    <row r="18" spans="2:25" s="64" customFormat="1" ht="104.1" customHeight="1" thickBot="1">
      <c r="B18" s="920" t="str">
        <f>IF(D11=0," ",IF(D11&lt;15000,"Montant minimum non atteint, les dépenses ne sont pas éligibles","Montant minimum respecté"))</f>
        <v xml:space="preserve"> </v>
      </c>
      <c r="C18" s="920"/>
      <c r="D18" s="921" t="str">
        <f>IF('1-Investissements'!AZ112+'2-Frais généraux'!AZ112+'3-Tx forf personnel+autoconst'!L9=0," ",IF('1-Investissements'!AZ112+'2-Frais généraux'!AZ112+'3-Tx forf personnel+autoconst'!L9&gt;160000,"Montant maximum non respecté les dépenses ne sont pas éligibles","Montant maximum respecté"))</f>
        <v xml:space="preserve"> </v>
      </c>
      <c r="E18" s="921"/>
      <c r="F18" s="513">
        <f>D29-F29</f>
        <v>0</v>
      </c>
      <c r="G18" s="513" t="str">
        <f>IF(R21=0,"",IF(R21&gt;F18,"Non, l'aide publique doit diminuer","Oui"))</f>
        <v/>
      </c>
      <c r="O18" s="678">
        <f>'Syn pf Bénéficiaire'!M14</f>
        <v>0</v>
      </c>
      <c r="P18" s="679">
        <f>'Syn pf Bénéficiaire'!N14</f>
        <v>0</v>
      </c>
      <c r="Q18" s="680">
        <f>'Syn pf Bénéficiaire'!O14</f>
        <v>0</v>
      </c>
      <c r="R18" s="681">
        <f>'Syn pf Bénéficiaire'!P14</f>
        <v>0</v>
      </c>
      <c r="S18" s="679">
        <f>'Syn pf Bénéficiaire'!Q14</f>
        <v>0</v>
      </c>
      <c r="T18" s="679">
        <f>'Syn pf Bénéficiaire'!R14</f>
        <v>0</v>
      </c>
    </row>
    <row r="19" spans="2:25" s="64" customFormat="1" ht="198.6" customHeight="1" thickBot="1">
      <c r="I19" s="923" t="s">
        <v>201</v>
      </c>
      <c r="J19" s="924"/>
      <c r="K19"/>
      <c r="M19" s="656" t="s">
        <v>202</v>
      </c>
      <c r="O19" s="679">
        <f>'Syn pf Bénéficiaire'!M15</f>
        <v>0</v>
      </c>
      <c r="P19" s="679">
        <f>'Syn pf Bénéficiaire'!N15</f>
        <v>0</v>
      </c>
      <c r="Q19" s="680">
        <f>'Syn pf Bénéficiaire'!O15</f>
        <v>0</v>
      </c>
      <c r="R19" s="679">
        <f>'Syn pf Bénéficiaire'!P15</f>
        <v>0</v>
      </c>
      <c r="S19" s="679">
        <f>'Syn pf Bénéficiaire'!Q15</f>
        <v>0</v>
      </c>
      <c r="T19" s="679">
        <f>'Syn pf Bénéficiaire'!R15</f>
        <v>0</v>
      </c>
    </row>
    <row r="20" spans="2:25" ht="108.95" customHeight="1" thickBot="1">
      <c r="C20" s="937" t="s">
        <v>301</v>
      </c>
      <c r="D20" s="938"/>
      <c r="E20" s="938"/>
      <c r="F20" s="939"/>
      <c r="I20" s="576" t="s">
        <v>302</v>
      </c>
      <c r="J20" s="603" t="s">
        <v>303</v>
      </c>
      <c r="K20"/>
      <c r="L20" s="64"/>
      <c r="M20" s="392" t="s">
        <v>205</v>
      </c>
      <c r="O20" s="682">
        <f>'Syn pf Bénéficiaire'!M16</f>
        <v>0</v>
      </c>
      <c r="P20" s="683">
        <f>'Syn pf Bénéficiaire'!N16</f>
        <v>0</v>
      </c>
      <c r="Q20" s="684">
        <f>'Syn pf Bénéficiaire'!O16</f>
        <v>0</v>
      </c>
      <c r="R20" s="681">
        <f>'Syn pf Bénéficiaire'!P16</f>
        <v>0</v>
      </c>
      <c r="S20" s="679">
        <f>'Syn pf Bénéficiaire'!Q16</f>
        <v>0</v>
      </c>
      <c r="T20" s="679">
        <f>'Syn pf Bénéficiaire'!R16</f>
        <v>0</v>
      </c>
    </row>
    <row r="21" spans="2:25" ht="108.95" customHeight="1" thickBot="1">
      <c r="C21" s="607" t="s">
        <v>304</v>
      </c>
      <c r="D21" s="608" t="s">
        <v>305</v>
      </c>
      <c r="E21" s="608" t="s">
        <v>306</v>
      </c>
      <c r="F21" s="609" t="s">
        <v>307</v>
      </c>
      <c r="I21" s="393"/>
      <c r="J21" s="393"/>
      <c r="K21"/>
      <c r="L21" s="64"/>
      <c r="M21" s="394" t="str">
        <f>IF(L17="Non","80%","")</f>
        <v/>
      </c>
      <c r="O21" s="604">
        <f>SUM(O18:O20)</f>
        <v>0</v>
      </c>
      <c r="P21" s="487"/>
      <c r="Q21" s="605"/>
      <c r="R21" s="604">
        <f>SUM(R18:R20)</f>
        <v>0</v>
      </c>
      <c r="S21" s="487"/>
      <c r="T21" s="605"/>
    </row>
    <row r="22" spans="2:25" ht="108.95" customHeight="1">
      <c r="C22" s="610" t="s">
        <v>308</v>
      </c>
      <c r="D22" s="520">
        <f>'1-Investissements'!AZ112</f>
        <v>0</v>
      </c>
      <c r="E22" s="520">
        <f>'2-Frais généraux'!AZ112</f>
        <v>0</v>
      </c>
      <c r="F22" s="611">
        <f>'3-Tx forf personnel+autoconst'!L9</f>
        <v>0</v>
      </c>
      <c r="K22"/>
      <c r="L22"/>
      <c r="O22" s="606"/>
      <c r="P22" s="487"/>
      <c r="Q22" s="605"/>
      <c r="R22" s="606"/>
      <c r="S22" s="487"/>
      <c r="T22" s="605"/>
    </row>
    <row r="23" spans="2:25" ht="108.95" customHeight="1" thickBot="1">
      <c r="C23" s="612" t="s">
        <v>309</v>
      </c>
      <c r="D23" s="508">
        <f>IF(AND(B18="Montant minimum respecté",D18="Montant maximum respecté"),'1-Investissements'!AZ112,0)</f>
        <v>0</v>
      </c>
      <c r="E23" s="613">
        <f>IF(AND(B18="Montant minimum respecté",D18="Montant maximum respecté"),'2-Frais généraux'!AZ112,0)</f>
        <v>0</v>
      </c>
      <c r="F23" s="509">
        <f>IF(AND(B18="Montant minimum respecté",D18="Montant maximum respecté"),'3-Tx forf personnel+autoconst'!L9,0)</f>
        <v>0</v>
      </c>
      <c r="K23"/>
      <c r="L23"/>
      <c r="O23" s="606"/>
    </row>
    <row r="24" spans="2:25" ht="108.95" customHeight="1">
      <c r="K24"/>
      <c r="O24" s="606"/>
    </row>
    <row r="25" spans="2:25" s="65" customFormat="1" ht="84.75" customHeight="1" thickBot="1">
      <c r="B25" s="912" t="s">
        <v>310</v>
      </c>
      <c r="C25" s="913"/>
      <c r="D25" s="913"/>
      <c r="E25" s="913"/>
      <c r="F25" s="913"/>
      <c r="G25" s="913"/>
      <c r="H25" s="913"/>
      <c r="I25" s="913"/>
      <c r="J25" s="913"/>
      <c r="K25" s="913"/>
      <c r="L25" s="913"/>
      <c r="M25" s="913"/>
      <c r="N25" s="913"/>
      <c r="O25" s="913"/>
      <c r="P25" s="913"/>
      <c r="Q25" s="913"/>
      <c r="R25" s="913"/>
      <c r="S25" s="913"/>
      <c r="T25"/>
      <c r="U25"/>
      <c r="V25"/>
      <c r="W25"/>
      <c r="X25" s="64"/>
      <c r="Y25" s="64"/>
    </row>
    <row r="26" spans="2:25" ht="108.95" customHeight="1">
      <c r="B26" s="914" t="s">
        <v>23</v>
      </c>
      <c r="C26" s="916" t="s">
        <v>311</v>
      </c>
      <c r="D26" s="614" t="s">
        <v>312</v>
      </c>
      <c r="E26" s="918" t="s">
        <v>313</v>
      </c>
      <c r="F26" s="615" t="s">
        <v>240</v>
      </c>
      <c r="G26" s="616" t="s">
        <v>314</v>
      </c>
      <c r="H26" s="616" t="s">
        <v>315</v>
      </c>
      <c r="I26" s="615" t="s">
        <v>243</v>
      </c>
      <c r="J26" s="615" t="s">
        <v>244</v>
      </c>
      <c r="K26" s="615" t="s">
        <v>245</v>
      </c>
      <c r="L26" s="615" t="s">
        <v>316</v>
      </c>
      <c r="M26" s="615" t="s">
        <v>247</v>
      </c>
      <c r="N26" s="615" t="s">
        <v>248</v>
      </c>
      <c r="O26" s="615" t="s">
        <v>249</v>
      </c>
      <c r="P26" s="615" t="s">
        <v>250</v>
      </c>
      <c r="Q26" s="615" t="s">
        <v>317</v>
      </c>
      <c r="R26" s="615" t="s">
        <v>252</v>
      </c>
      <c r="S26" s="617" t="s">
        <v>318</v>
      </c>
    </row>
    <row r="27" spans="2:25" ht="251.1" thickBot="1">
      <c r="B27" s="915"/>
      <c r="C27" s="917"/>
      <c r="D27" s="618" t="s">
        <v>319</v>
      </c>
      <c r="E27" s="919"/>
      <c r="F27" s="619" t="s">
        <v>320</v>
      </c>
      <c r="G27" s="620" t="s">
        <v>254</v>
      </c>
      <c r="H27" s="621" t="s">
        <v>255</v>
      </c>
      <c r="I27" s="619" t="s">
        <v>321</v>
      </c>
      <c r="J27" s="622" t="s">
        <v>322</v>
      </c>
      <c r="K27" s="623" t="s">
        <v>257</v>
      </c>
      <c r="L27" s="623" t="s">
        <v>323</v>
      </c>
      <c r="M27" s="624"/>
      <c r="N27" s="625" t="s">
        <v>324</v>
      </c>
      <c r="O27" s="624" t="s">
        <v>260</v>
      </c>
      <c r="P27" s="624"/>
      <c r="Q27" s="624" t="s">
        <v>325</v>
      </c>
      <c r="R27" s="624"/>
      <c r="S27" s="626"/>
    </row>
    <row r="28" spans="2:25" ht="47.25" customHeight="1" thickBot="1">
      <c r="B28" s="660" t="s">
        <v>28</v>
      </c>
      <c r="C28" s="661">
        <f>'1-Investissements'!AZ112+'2-Frais généraux'!AZ112+'3-Tx forf personnel+autoconst'!L9</f>
        <v>0</v>
      </c>
      <c r="D28" s="662">
        <f>D23+E23+F23</f>
        <v>0</v>
      </c>
      <c r="E28" s="663">
        <f>IF($D$28=0,0,D28/$D$29)</f>
        <v>0</v>
      </c>
      <c r="F28" s="664" t="str">
        <f>IF(L17="","",IF($J$21=OR("",0),$M$21*D28,$J$21*D28))</f>
        <v/>
      </c>
      <c r="G28" s="665" t="str">
        <f>IF(R21&gt;F18,(D28-R21)/D28,IF(J21="",M21,J21))</f>
        <v/>
      </c>
      <c r="H28" s="666">
        <f>IF(D28="", "", IFERROR(D28*G28, 0))</f>
        <v>0</v>
      </c>
      <c r="I28" s="664">
        <f>IF(E28=0,0,IF($L$28="Oui",H28-($O$21*E28),H28*0.85))</f>
        <v>0</v>
      </c>
      <c r="J28" s="663" t="str">
        <f>IFERROR(I29/H29,"")</f>
        <v/>
      </c>
      <c r="K28" s="663" t="str">
        <f>IFERROR(M29/H29,"")</f>
        <v/>
      </c>
      <c r="L28" s="667" t="str">
        <f>_xlfn.IFS($O$21=0,"Non concerné",$O$21&lt;(0.15*$H$29),"Non",$O$21=(0.15*$H$29),"Oui",$O$21&gt;(0.15*$H$29),"Oui")</f>
        <v>Non concerné</v>
      </c>
      <c r="M28" s="664">
        <f>IF(I28="","",IF($L$28="Oui",0.15*H28,H28-I28))</f>
        <v>0</v>
      </c>
      <c r="N28" s="662">
        <f>IF(E28="","",IF($L$28="Oui",M28,$O$21*E28))</f>
        <v>0</v>
      </c>
      <c r="O28" s="664">
        <f>IF(M28="","",M28-N28)</f>
        <v>0</v>
      </c>
      <c r="P28" s="664">
        <f>IF($O$21="","",E28*$O$21-N28)</f>
        <v>0</v>
      </c>
      <c r="Q28" s="664">
        <f>IF(C28="","",D28-I28-M28-P28-$R$21)</f>
        <v>0</v>
      </c>
      <c r="R28" s="668">
        <f>IF(OR(Q28="",D28=0),0,Q28/D28)</f>
        <v>0</v>
      </c>
      <c r="S28" s="669"/>
    </row>
    <row r="29" spans="2:25" ht="35.25" customHeight="1" thickBot="1">
      <c r="B29" s="627" t="s">
        <v>262</v>
      </c>
      <c r="C29" s="628">
        <f>SUM(C28:C28)</f>
        <v>0</v>
      </c>
      <c r="D29" s="628">
        <f>SUM(D28:D28)</f>
        <v>0</v>
      </c>
      <c r="E29" s="629">
        <f>SUM(E28:E28)</f>
        <v>0</v>
      </c>
      <c r="F29" s="630">
        <f>SUM(F28:F28)</f>
        <v>0</v>
      </c>
      <c r="H29" s="631">
        <f>SUM(H28:H28)</f>
        <v>0</v>
      </c>
      <c r="I29" s="632">
        <f>ROUNDDOWN(IF(E29=0,0,IF($L$28="Oui",H29-($O$21*E29),H29*0.85)),2)</f>
        <v>0</v>
      </c>
      <c r="K29" s="633"/>
      <c r="L29" s="633"/>
      <c r="M29" s="634">
        <f>IF(I29="","",IF($L$28="Oui",0.15*$H$29,H29-I29))</f>
        <v>0</v>
      </c>
      <c r="N29" s="630">
        <f>IF(E29="","",IF($L$28="Oui",M29,$O$21*E29))</f>
        <v>0</v>
      </c>
      <c r="O29" s="630">
        <f>IF(M29="","",M29-N29)</f>
        <v>0</v>
      </c>
      <c r="P29" s="630">
        <f>IF($O$21="","",E29*$O$21-N29)</f>
        <v>0</v>
      </c>
      <c r="Q29" s="630">
        <f>IF(C29="","",D29-I29-M29-P29-$R$21)</f>
        <v>0</v>
      </c>
      <c r="R29" s="635" t="str">
        <f>IF(C29=0,"- %",Q29/D29)</f>
        <v>- %</v>
      </c>
      <c r="S29" s="636"/>
    </row>
    <row r="30" spans="2:25" ht="24">
      <c r="B30" s="637"/>
      <c r="C30" s="638"/>
      <c r="D30" s="633"/>
      <c r="E30" s="633"/>
      <c r="F30" s="220"/>
      <c r="G30" s="638"/>
      <c r="H30" s="633"/>
      <c r="I30" s="639"/>
      <c r="J30" s="640"/>
      <c r="K30" s="640"/>
      <c r="L30" s="640"/>
      <c r="M30" s="639"/>
      <c r="N30" s="641"/>
      <c r="O30" s="641"/>
      <c r="P30" s="639"/>
      <c r="Q30" s="642"/>
      <c r="R30" s="639"/>
      <c r="S30" s="639"/>
      <c r="T30" s="643"/>
      <c r="V30" s="655"/>
    </row>
    <row r="31" spans="2:25">
      <c r="B31" s="644"/>
      <c r="E31" s="911"/>
      <c r="F31" s="219"/>
      <c r="T31" s="645"/>
    </row>
    <row r="32" spans="2:25">
      <c r="B32" s="644"/>
      <c r="E32" s="911"/>
      <c r="F32" s="646"/>
      <c r="M32" s="647"/>
      <c r="T32" s="645"/>
    </row>
    <row r="33" spans="2:20" ht="15.95" thickBot="1">
      <c r="B33" s="648"/>
      <c r="C33" s="649"/>
      <c r="D33" s="650"/>
      <c r="E33" s="651"/>
      <c r="F33" s="652"/>
      <c r="G33" s="650"/>
      <c r="H33" s="650"/>
      <c r="I33" s="650"/>
      <c r="J33" s="650"/>
      <c r="K33" s="653"/>
      <c r="L33" s="653"/>
      <c r="M33" s="653"/>
      <c r="N33" s="653"/>
      <c r="O33" s="653"/>
      <c r="P33" s="653"/>
      <c r="Q33" s="653"/>
      <c r="R33" s="650"/>
      <c r="S33" s="650"/>
      <c r="T33" s="654"/>
    </row>
    <row r="34" spans="2:20">
      <c r="S34" s="221"/>
    </row>
  </sheetData>
  <sheetProtection formatCells="0" formatColumns="0" formatRows="0" insertColumns="0" insertRows="0" insertHyperlinks="0" deleteColumns="0" deleteRows="0" sort="0" autoFilter="0" pivotTables="0"/>
  <mergeCells count="28">
    <mergeCell ref="B15:G15"/>
    <mergeCell ref="B16:C17"/>
    <mergeCell ref="D16:E17"/>
    <mergeCell ref="C20:F20"/>
    <mergeCell ref="B6:T6"/>
    <mergeCell ref="B13:T13"/>
    <mergeCell ref="F16:G16"/>
    <mergeCell ref="I15:M15"/>
    <mergeCell ref="O15:T15"/>
    <mergeCell ref="I16:M16"/>
    <mergeCell ref="E31:E32"/>
    <mergeCell ref="I17:K17"/>
    <mergeCell ref="B25:S25"/>
    <mergeCell ref="B26:B27"/>
    <mergeCell ref="C26:C27"/>
    <mergeCell ref="E26:E27"/>
    <mergeCell ref="B18:C18"/>
    <mergeCell ref="D18:E18"/>
    <mergeCell ref="L17:M17"/>
    <mergeCell ref="I19:J19"/>
    <mergeCell ref="P16:P17"/>
    <mergeCell ref="Q16:Q17"/>
    <mergeCell ref="S16:S17"/>
    <mergeCell ref="B2:T3"/>
    <mergeCell ref="B4:T4"/>
    <mergeCell ref="D8:I8"/>
    <mergeCell ref="K8:Q8"/>
    <mergeCell ref="D9:F9"/>
  </mergeCells>
  <conditionalFormatting sqref="B18">
    <cfRule type="notContainsText" dxfId="5" priority="11" operator="notContains" text="non">
      <formula>ISERROR(SEARCH("non",B18))</formula>
    </cfRule>
    <cfRule type="containsText" dxfId="4" priority="12" stopIfTrue="1" operator="containsText" text="Non">
      <formula>NOT(ISERROR(SEARCH("Non",B18)))</formula>
    </cfRule>
  </conditionalFormatting>
  <conditionalFormatting sqref="D18">
    <cfRule type="containsText" dxfId="3" priority="3" operator="containsText" text="non">
      <formula>NOT(ISERROR(SEARCH("non",D18)))</formula>
    </cfRule>
    <cfRule type="containsText" dxfId="2" priority="4" stopIfTrue="1" operator="containsText" text="Montant maximum respecté">
      <formula>NOT(ISERROR(SEARCH("Montant maximum respecté",D18)))</formula>
    </cfRule>
  </conditionalFormatting>
  <conditionalFormatting sqref="F18:G18">
    <cfRule type="expression" dxfId="1" priority="5">
      <formula>F18="Oui"</formula>
    </cfRule>
    <cfRule type="expression" dxfId="0" priority="6">
      <formula>F18="Non, l'aide publique doit diminuer"</formula>
    </cfRule>
  </conditionalFormatting>
  <dataValidations count="1">
    <dataValidation type="list" allowBlank="1" showInputMessage="1" showErrorMessage="1" sqref="Q21:Q22 L17 T21:T22" xr:uid="{F3C6A067-1ECC-443F-A809-57F5BD382610}">
      <formula1>"Oui,Non"</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E4549EBF-3766-4CA2-9ADF-B79D9E06DE67}">
          <x14:formula1>
            <xm:f>'0-Présentation typeaction'!$B$7:$B$7</xm:f>
          </x14:formula1>
          <xm:sqref>B28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00"/>
  <sheetViews>
    <sheetView showGridLines="0" topLeftCell="A26" zoomScale="35" zoomScaleNormal="55" workbookViewId="0">
      <selection activeCell="E9" sqref="E9:K9"/>
    </sheetView>
  </sheetViews>
  <sheetFormatPr defaultColWidth="11.42578125" defaultRowHeight="15"/>
  <cols>
    <col min="5" max="5" width="37" customWidth="1"/>
    <col min="6" max="6" width="34.140625" customWidth="1"/>
    <col min="7" max="7" width="38" customWidth="1"/>
    <col min="8" max="8" width="41.140625" style="88" customWidth="1"/>
    <col min="9" max="9" width="66.42578125" customWidth="1"/>
    <col min="10" max="10" width="34.42578125" customWidth="1"/>
    <col min="11" max="11" width="26.42578125" customWidth="1"/>
    <col min="13" max="18" width="27.140625" customWidth="1"/>
  </cols>
  <sheetData>
    <row r="1" spans="5:11" ht="21.95">
      <c r="E1" s="76" t="s">
        <v>326</v>
      </c>
      <c r="F1" s="76"/>
      <c r="G1" s="77"/>
      <c r="H1" s="84"/>
      <c r="I1" s="77"/>
      <c r="J1" s="77"/>
      <c r="K1" s="77"/>
    </row>
    <row r="2" spans="5:11" ht="48" customHeight="1">
      <c r="E2" s="974" t="s">
        <v>327</v>
      </c>
      <c r="F2" s="974"/>
      <c r="G2" s="974"/>
      <c r="H2" s="974"/>
      <c r="I2" s="974"/>
      <c r="J2" s="974"/>
      <c r="K2" s="974"/>
    </row>
    <row r="3" spans="5:11" ht="21.95">
      <c r="E3" s="78" t="s">
        <v>328</v>
      </c>
      <c r="F3" s="78"/>
      <c r="G3" s="79"/>
      <c r="H3" s="85"/>
      <c r="I3" s="79"/>
      <c r="J3" s="79"/>
      <c r="K3" s="79"/>
    </row>
    <row r="4" spans="5:11" ht="18.95">
      <c r="E4" s="974" t="s">
        <v>329</v>
      </c>
      <c r="F4" s="974"/>
      <c r="G4" s="974"/>
      <c r="H4" s="974"/>
      <c r="I4" s="974"/>
      <c r="J4" s="974"/>
      <c r="K4" s="974"/>
    </row>
    <row r="5" spans="5:11" ht="6.95" customHeight="1">
      <c r="E5" s="223"/>
      <c r="F5" s="223"/>
      <c r="G5" s="223"/>
      <c r="H5" s="224"/>
      <c r="I5" s="223"/>
      <c r="J5" s="223"/>
      <c r="K5" s="223"/>
    </row>
    <row r="6" spans="5:11" ht="74.45" customHeight="1">
      <c r="E6" s="975" t="s">
        <v>330</v>
      </c>
      <c r="F6" s="975"/>
      <c r="G6" s="975"/>
      <c r="H6" s="975"/>
      <c r="I6" s="975"/>
      <c r="J6" s="975"/>
      <c r="K6" s="975"/>
    </row>
    <row r="7" spans="5:11" ht="35.1" thickBot="1">
      <c r="E7" s="80"/>
      <c r="F7" s="80"/>
      <c r="G7" s="80"/>
      <c r="H7" s="86"/>
      <c r="I7" s="80"/>
      <c r="J7" s="80"/>
      <c r="K7" s="80"/>
    </row>
    <row r="8" spans="5:11" ht="21">
      <c r="E8" s="976" t="s">
        <v>331</v>
      </c>
      <c r="F8" s="977"/>
      <c r="G8" s="977"/>
      <c r="H8" s="977"/>
      <c r="I8" s="977"/>
      <c r="J8" s="977"/>
      <c r="K8" s="978"/>
    </row>
    <row r="9" spans="5:11" ht="26.1">
      <c r="E9" s="979" t="str">
        <f>Accueil!G15</f>
        <v>SAISIR ICI</v>
      </c>
      <c r="F9" s="980"/>
      <c r="G9" s="980"/>
      <c r="H9" s="980"/>
      <c r="I9" s="980"/>
      <c r="J9" s="980"/>
      <c r="K9" s="981"/>
    </row>
    <row r="10" spans="5:11" ht="26.1">
      <c r="E10" s="979" t="str">
        <f>Accueil!G16</f>
        <v>SAISIR ICI</v>
      </c>
      <c r="F10" s="980"/>
      <c r="G10" s="980"/>
      <c r="H10" s="980"/>
      <c r="I10" s="980"/>
      <c r="J10" s="980"/>
      <c r="K10" s="981"/>
    </row>
    <row r="11" spans="5:11" ht="26.25" customHeight="1">
      <c r="E11" s="979" t="str">
        <f>Accueil!G17</f>
        <v>SAISIR ICI</v>
      </c>
      <c r="F11" s="980"/>
      <c r="G11" s="980"/>
      <c r="H11" s="980"/>
      <c r="I11" s="980"/>
      <c r="J11" s="980"/>
      <c r="K11" s="981"/>
    </row>
    <row r="12" spans="5:11" ht="21">
      <c r="E12" s="982" t="str">
        <f>Accueil!B9</f>
        <v>Intervention 73.06 : Infrastructures de défense, de prévention des risques forestiers, de mobilisation des bois et de mise en valeur de la forêt dans sa dimension multifonctionnelle</v>
      </c>
      <c r="F12" s="983"/>
      <c r="G12" s="983"/>
      <c r="H12" s="983"/>
      <c r="I12" s="983"/>
      <c r="J12" s="983"/>
      <c r="K12" s="984"/>
    </row>
    <row r="13" spans="5:11" ht="21">
      <c r="E13" s="81"/>
      <c r="F13" s="82"/>
      <c r="G13" s="82"/>
      <c r="H13" s="87"/>
      <c r="I13" s="82"/>
      <c r="J13" s="82"/>
      <c r="K13" s="83"/>
    </row>
    <row r="14" spans="5:11" ht="30" thickBot="1">
      <c r="E14" s="985" t="s">
        <v>332</v>
      </c>
      <c r="F14" s="986"/>
      <c r="G14" s="986"/>
      <c r="H14" s="986"/>
      <c r="I14" s="986"/>
      <c r="J14" s="986"/>
      <c r="K14" s="987"/>
    </row>
    <row r="15" spans="5:11" ht="15.95">
      <c r="E15" s="988" t="s">
        <v>333</v>
      </c>
      <c r="F15" s="988"/>
      <c r="G15" s="988"/>
      <c r="H15" s="988"/>
      <c r="I15" s="988"/>
      <c r="J15" s="988"/>
      <c r="K15" s="988"/>
    </row>
    <row r="17" spans="5:11" ht="15.95" thickBot="1"/>
    <row r="18" spans="5:11" ht="30" customHeight="1" thickBot="1">
      <c r="E18" s="989" t="s">
        <v>334</v>
      </c>
      <c r="F18" s="990"/>
      <c r="G18" s="991"/>
      <c r="I18" s="994" t="s">
        <v>335</v>
      </c>
      <c r="J18" s="995"/>
      <c r="K18" s="234"/>
    </row>
    <row r="19" spans="5:11" ht="48" customHeight="1" thickBot="1">
      <c r="E19" s="992" t="s">
        <v>311</v>
      </c>
      <c r="F19" s="993"/>
      <c r="G19" s="214" t="s">
        <v>309</v>
      </c>
      <c r="I19" s="235" t="s">
        <v>336</v>
      </c>
      <c r="J19" s="670">
        <f>'Syn pf Instructeur'!D29</f>
        <v>0</v>
      </c>
    </row>
    <row r="20" spans="5:11" ht="23.25" customHeight="1" thickBot="1">
      <c r="E20" s="971" t="s">
        <v>337</v>
      </c>
      <c r="F20" s="972"/>
      <c r="G20" s="973"/>
      <c r="I20" s="235" t="s">
        <v>273</v>
      </c>
      <c r="J20" s="258" t="str">
        <f>'Syn pf Instructeur'!L11</f>
        <v/>
      </c>
    </row>
    <row r="21" spans="5:11" ht="21" customHeight="1">
      <c r="E21" s="475" t="s">
        <v>197</v>
      </c>
      <c r="F21" s="476">
        <f>'1-Investissements'!X112</f>
        <v>0</v>
      </c>
      <c r="G21" s="477">
        <f>'Syn pf Instructeur'!D23</f>
        <v>0</v>
      </c>
      <c r="I21" s="235" t="s">
        <v>338</v>
      </c>
      <c r="J21" s="259">
        <f>'Syn pf Instructeur'!M11</f>
        <v>0</v>
      </c>
    </row>
    <row r="22" spans="5:11" ht="21" customHeight="1">
      <c r="E22" s="478" t="s">
        <v>306</v>
      </c>
      <c r="F22" s="479">
        <f>'2-Frais généraux'!X112</f>
        <v>0</v>
      </c>
      <c r="G22" s="480">
        <f>'Syn pf Instructeur'!E23</f>
        <v>0</v>
      </c>
      <c r="I22" s="236" t="s">
        <v>339</v>
      </c>
      <c r="J22" s="260">
        <f>'Syn pf Instructeur'!N11</f>
        <v>0</v>
      </c>
    </row>
    <row r="23" spans="5:11" ht="21" customHeight="1">
      <c r="E23" s="481" t="s">
        <v>340</v>
      </c>
      <c r="F23" s="482">
        <f>'3-Tx forf personnel+autoconst'!F9</f>
        <v>0</v>
      </c>
      <c r="G23" s="483">
        <f>'Syn pf Instructeur'!F23</f>
        <v>0</v>
      </c>
      <c r="I23" s="236" t="s">
        <v>341</v>
      </c>
      <c r="J23" s="260">
        <f>'Syn pf Instructeur'!O29</f>
        <v>0</v>
      </c>
    </row>
    <row r="24" spans="5:11" ht="42" customHeight="1" thickBot="1">
      <c r="E24" s="484" t="s">
        <v>342</v>
      </c>
      <c r="F24" s="474">
        <f>SUM(F21:F23)</f>
        <v>0</v>
      </c>
      <c r="G24" s="485">
        <f>'3-Tx forf personnel+autoconst'!L9</f>
        <v>0</v>
      </c>
      <c r="I24" s="671" t="s">
        <v>343</v>
      </c>
      <c r="J24" s="260">
        <f>'Syn pf Instructeur'!O18</f>
        <v>0</v>
      </c>
    </row>
    <row r="25" spans="5:11" ht="24.95" thickBot="1">
      <c r="E25" s="998" t="s">
        <v>344</v>
      </c>
      <c r="F25" s="999"/>
      <c r="G25" s="1000"/>
      <c r="I25" s="671" t="s">
        <v>345</v>
      </c>
      <c r="J25" s="260">
        <f>'Syn pf Instructeur'!O19</f>
        <v>0</v>
      </c>
    </row>
    <row r="26" spans="5:11" ht="45" thickBot="1">
      <c r="E26" s="481" t="s">
        <v>28</v>
      </c>
      <c r="F26" s="231">
        <f>F24</f>
        <v>0</v>
      </c>
      <c r="G26" s="242">
        <f>'Syn pf Instructeur'!D29</f>
        <v>0</v>
      </c>
      <c r="I26" s="671" t="s">
        <v>346</v>
      </c>
      <c r="J26" s="260">
        <f>'Syn pf Instructeur'!O20</f>
        <v>0</v>
      </c>
    </row>
    <row r="27" spans="5:11" ht="23.1" thickBot="1">
      <c r="E27" s="215" t="s">
        <v>342</v>
      </c>
      <c r="F27" s="233">
        <f>SUM(F26:F26)</f>
        <v>0</v>
      </c>
      <c r="G27" s="243">
        <f>SUM(G26:G26)</f>
        <v>0</v>
      </c>
      <c r="I27" s="235" t="s">
        <v>347</v>
      </c>
      <c r="J27" s="259">
        <f>'Syn pf Instructeur'!R21+'Syn pf Instructeur'!Q29</f>
        <v>0</v>
      </c>
    </row>
    <row r="28" spans="5:11" ht="21.95">
      <c r="I28" s="671" t="s">
        <v>348</v>
      </c>
      <c r="J28" s="260">
        <f>'Syn pf Instructeur'!R18</f>
        <v>0</v>
      </c>
    </row>
    <row r="29" spans="5:11" ht="21.95">
      <c r="I29" s="671" t="s">
        <v>349</v>
      </c>
      <c r="J29" s="260">
        <f>'Syn pf Instructeur'!R19</f>
        <v>0</v>
      </c>
    </row>
    <row r="30" spans="5:11" ht="21.95">
      <c r="I30" s="671" t="s">
        <v>350</v>
      </c>
      <c r="J30" s="260">
        <f>'Syn pf Instructeur'!R20</f>
        <v>0</v>
      </c>
    </row>
    <row r="31" spans="5:11" ht="27.95" customHeight="1" thickBot="1">
      <c r="H31" s="110"/>
      <c r="I31" s="235" t="s">
        <v>351</v>
      </c>
      <c r="J31" s="259">
        <f>'Syn pf Instructeur'!Q29</f>
        <v>0</v>
      </c>
    </row>
    <row r="32" spans="5:11" ht="48" customHeight="1" thickBot="1">
      <c r="E32" s="111"/>
      <c r="I32" s="237" t="s">
        <v>342</v>
      </c>
      <c r="J32" s="261">
        <f>J21+J31+J27</f>
        <v>0</v>
      </c>
    </row>
    <row r="33" spans="5:10" ht="48" customHeight="1" thickBot="1">
      <c r="E33" s="111"/>
    </row>
    <row r="34" spans="5:10" ht="50.25" customHeight="1" thickBot="1">
      <c r="E34" s="1001" t="s">
        <v>352</v>
      </c>
      <c r="F34" s="1002"/>
      <c r="G34" s="1002"/>
      <c r="H34" s="1002"/>
      <c r="I34" s="1002"/>
      <c r="J34" s="1003"/>
    </row>
    <row r="35" spans="5:10" ht="81.95" customHeight="1" thickBot="1">
      <c r="E35" s="462" t="s">
        <v>353</v>
      </c>
      <c r="F35" s="463" t="s">
        <v>65</v>
      </c>
      <c r="G35" s="463" t="s">
        <v>69</v>
      </c>
      <c r="H35" s="464" t="s">
        <v>66</v>
      </c>
      <c r="I35" s="1005" t="s">
        <v>311</v>
      </c>
      <c r="J35" s="1006"/>
    </row>
    <row r="36" spans="5:10" ht="24" customHeight="1" thickBot="1">
      <c r="E36" s="955" t="s">
        <v>197</v>
      </c>
      <c r="F36" s="956"/>
      <c r="G36" s="956"/>
      <c r="H36" s="956"/>
      <c r="I36" s="956"/>
      <c r="J36" s="957"/>
    </row>
    <row r="37" spans="5:10" ht="21.95">
      <c r="E37" s="465">
        <f xml:space="preserve"> IF('1-Investissements'!A12="","",'1-Investissements'!A12)</f>
        <v>1</v>
      </c>
      <c r="F37" s="466" t="str">
        <f>'1-Investissements'!Z12</f>
        <v/>
      </c>
      <c r="G37" s="466" t="str">
        <f>'1-Investissements'!AD12</f>
        <v/>
      </c>
      <c r="H37" s="467" t="str">
        <f>'1-Investissements'!AA12</f>
        <v/>
      </c>
      <c r="I37" s="1007" t="str">
        <f xml:space="preserve"> IF('1-Investissements'!AZ12="","",'1-Investissements'!AZ12)</f>
        <v/>
      </c>
      <c r="J37" s="1008"/>
    </row>
    <row r="38" spans="5:10" ht="21.95">
      <c r="E38" s="456">
        <f xml:space="preserve"> IF('1-Investissements'!A13="","",'1-Investissements'!A13)</f>
        <v>2</v>
      </c>
      <c r="F38" s="109" t="str">
        <f>'1-Investissements'!Z13</f>
        <v/>
      </c>
      <c r="G38" s="109" t="str">
        <f>'1-Investissements'!AD13</f>
        <v/>
      </c>
      <c r="H38" s="238" t="str">
        <f>'1-Investissements'!AA13</f>
        <v/>
      </c>
      <c r="I38" s="951" t="str">
        <f xml:space="preserve"> IF('1-Investissements'!AZ13="","",'1-Investissements'!AZ13)</f>
        <v/>
      </c>
      <c r="J38" s="952"/>
    </row>
    <row r="39" spans="5:10" ht="21.95">
      <c r="E39" s="456">
        <f xml:space="preserve"> IF('1-Investissements'!A14="","",'1-Investissements'!A14)</f>
        <v>3</v>
      </c>
      <c r="F39" s="109" t="str">
        <f>'1-Investissements'!Z14</f>
        <v/>
      </c>
      <c r="G39" s="109" t="str">
        <f>'1-Investissements'!AD14</f>
        <v/>
      </c>
      <c r="H39" s="238" t="str">
        <f>'1-Investissements'!AA14</f>
        <v/>
      </c>
      <c r="I39" s="951" t="str">
        <f xml:space="preserve"> IF('1-Investissements'!AZ14="","",'1-Investissements'!AZ14)</f>
        <v/>
      </c>
      <c r="J39" s="952"/>
    </row>
    <row r="40" spans="5:10" ht="21.95">
      <c r="E40" s="456">
        <f xml:space="preserve"> IF('1-Investissements'!A15="","",'1-Investissements'!A15)</f>
        <v>4</v>
      </c>
      <c r="F40" s="109" t="str">
        <f>'1-Investissements'!Z15</f>
        <v/>
      </c>
      <c r="G40" s="109" t="str">
        <f>'1-Investissements'!AD15</f>
        <v/>
      </c>
      <c r="H40" s="238" t="str">
        <f>'1-Investissements'!AA15</f>
        <v/>
      </c>
      <c r="I40" s="953" t="str">
        <f xml:space="preserve"> IF('1-Investissements'!AZ15="","",'1-Investissements'!AZ15)</f>
        <v/>
      </c>
      <c r="J40" s="954"/>
    </row>
    <row r="41" spans="5:10" ht="23.1" thickBot="1">
      <c r="E41" s="468">
        <f xml:space="preserve"> IF('1-Investissements'!A16="","",'1-Investissements'!A16)</f>
        <v>5</v>
      </c>
      <c r="F41" s="469" t="str">
        <f>'1-Investissements'!Z16</f>
        <v/>
      </c>
      <c r="G41" s="469" t="str">
        <f>'1-Investissements'!AD16</f>
        <v/>
      </c>
      <c r="H41" s="470" t="str">
        <f>'1-Investissements'!AA16</f>
        <v/>
      </c>
      <c r="I41" s="962" t="str">
        <f xml:space="preserve"> IF('1-Investissements'!AZ16="","",'1-Investissements'!AZ16)</f>
        <v/>
      </c>
      <c r="J41" s="963"/>
    </row>
    <row r="42" spans="5:10" ht="24" customHeight="1" thickBot="1">
      <c r="E42" s="955" t="s">
        <v>306</v>
      </c>
      <c r="F42" s="956"/>
      <c r="G42" s="956"/>
      <c r="H42" s="956"/>
      <c r="I42" s="956"/>
      <c r="J42" s="957"/>
    </row>
    <row r="43" spans="5:10" ht="21.95">
      <c r="E43" s="471">
        <f>IF('2-Frais généraux'!A12="","",'2-Frais généraux'!A12)</f>
        <v>1</v>
      </c>
      <c r="F43" s="472" t="str">
        <f>IF('2-Frais généraux'!Z12="","",'2-Frais généraux'!Z12)</f>
        <v/>
      </c>
      <c r="G43" s="472" t="str">
        <f>IF('2-Frais généraux'!AD12="","",'2-Frais généraux'!AD12)</f>
        <v/>
      </c>
      <c r="H43" s="473" t="str">
        <f>IF('2-Frais généraux'!AA12="","",'2-Frais généraux'!AA12)</f>
        <v/>
      </c>
      <c r="I43" s="964" t="str">
        <f>IF('2-Frais généraux'!AZ12="","",'2-Frais généraux'!AZ12)</f>
        <v/>
      </c>
      <c r="J43" s="965"/>
    </row>
    <row r="44" spans="5:10" ht="21.95">
      <c r="E44" s="457">
        <f>IF('2-Frais généraux'!A13="","",'2-Frais généraux'!A13)</f>
        <v>2</v>
      </c>
      <c r="F44" s="105" t="str">
        <f>IF('2-Frais généraux'!Z13="","",'2-Frais généraux'!Z13)</f>
        <v/>
      </c>
      <c r="G44" s="105" t="str">
        <f>IF('2-Frais généraux'!AD13="","",'2-Frais généraux'!AD13)</f>
        <v/>
      </c>
      <c r="H44" s="106" t="str">
        <f>IF('2-Frais généraux'!AA13="","",'2-Frais généraux'!AA13)</f>
        <v/>
      </c>
      <c r="I44" s="966" t="str">
        <f>IF('2-Frais généraux'!AZ13="","",'2-Frais généraux'!AZ13)</f>
        <v/>
      </c>
      <c r="J44" s="967"/>
    </row>
    <row r="45" spans="5:10" ht="21.95">
      <c r="E45" s="457">
        <f>IF('2-Frais généraux'!A14="","",'2-Frais généraux'!A14)</f>
        <v>3</v>
      </c>
      <c r="F45" s="105" t="str">
        <f>IF('2-Frais généraux'!Z14="","",'2-Frais généraux'!Z14)</f>
        <v/>
      </c>
      <c r="G45" s="105" t="str">
        <f>IF('2-Frais généraux'!AD14="","",'2-Frais généraux'!AD14)</f>
        <v/>
      </c>
      <c r="H45" s="106" t="str">
        <f>IF('2-Frais généraux'!AA14="","",'2-Frais généraux'!AA14)</f>
        <v/>
      </c>
      <c r="I45" s="966" t="str">
        <f>IF('2-Frais généraux'!AZ14="","",'2-Frais généraux'!AZ14)</f>
        <v/>
      </c>
      <c r="J45" s="967"/>
    </row>
    <row r="46" spans="5:10" ht="21.95">
      <c r="E46" s="457">
        <f>IF('2-Frais généraux'!A15="","",'2-Frais généraux'!A15)</f>
        <v>4</v>
      </c>
      <c r="F46" s="105" t="str">
        <f>IF('2-Frais généraux'!Z15="","",'2-Frais généraux'!Z15)</f>
        <v/>
      </c>
      <c r="G46" s="105" t="str">
        <f>IF('2-Frais généraux'!AD15="","",'2-Frais généraux'!AD15)</f>
        <v/>
      </c>
      <c r="H46" s="106" t="str">
        <f>IF('2-Frais généraux'!AA15="","",'2-Frais généraux'!AA15)</f>
        <v/>
      </c>
      <c r="I46" s="966" t="str">
        <f>IF('2-Frais généraux'!AZ15="","",'2-Frais généraux'!AZ15)</f>
        <v/>
      </c>
      <c r="J46" s="967"/>
    </row>
    <row r="47" spans="5:10" ht="23.1" thickBot="1">
      <c r="E47" s="458">
        <f>IF('2-Frais généraux'!A16="","",'2-Frais généraux'!A16)</f>
        <v>5</v>
      </c>
      <c r="F47" s="107" t="str">
        <f>IF('2-Frais généraux'!Z16="","",'2-Frais généraux'!Z16)</f>
        <v/>
      </c>
      <c r="G47" s="107" t="str">
        <f>IF('2-Frais généraux'!AD16="","",'2-Frais généraux'!AD16)</f>
        <v/>
      </c>
      <c r="H47" s="108" t="str">
        <f>IF('2-Frais généraux'!AA16="","",'2-Frais généraux'!AA16)</f>
        <v/>
      </c>
      <c r="I47" s="958" t="str">
        <f>IF('2-Frais généraux'!AZ16="","",'2-Frais généraux'!AZ16)</f>
        <v/>
      </c>
      <c r="J47" s="959"/>
    </row>
    <row r="48" spans="5:10" ht="24.95" thickBot="1">
      <c r="E48" s="968" t="s">
        <v>307</v>
      </c>
      <c r="F48" s="969"/>
      <c r="G48" s="969"/>
      <c r="H48" s="969"/>
      <c r="I48" s="969"/>
      <c r="J48" s="970"/>
    </row>
    <row r="49" spans="5:19" ht="45" thickBot="1">
      <c r="E49" s="459" t="s">
        <v>354</v>
      </c>
      <c r="F49" s="460" t="s">
        <v>38</v>
      </c>
      <c r="G49" s="460" t="str">
        <f>'3-Tx forf personnel+autoconst'!B8</f>
        <v>Soutenir les dessertes forestières</v>
      </c>
      <c r="H49" s="461">
        <v>1</v>
      </c>
      <c r="I49" s="960">
        <f>'3-Tx forf personnel+autoconst'!L9</f>
        <v>0</v>
      </c>
      <c r="J49" s="961"/>
    </row>
    <row r="50" spans="5:19" ht="24">
      <c r="E50" s="95"/>
      <c r="F50" s="95"/>
      <c r="G50" s="95"/>
      <c r="H50" s="93"/>
      <c r="I50" s="95"/>
      <c r="J50" s="95"/>
      <c r="K50" s="94"/>
      <c r="L50" s="89"/>
      <c r="M50" s="710"/>
      <c r="N50" s="710"/>
      <c r="O50" s="710"/>
      <c r="P50" s="710"/>
      <c r="Q50" s="710"/>
      <c r="R50" s="710"/>
      <c r="S50" s="89"/>
    </row>
    <row r="51" spans="5:19" ht="18.95">
      <c r="E51" s="92"/>
      <c r="F51" s="92"/>
      <c r="G51" s="92"/>
      <c r="H51" s="93"/>
      <c r="I51" s="95"/>
      <c r="J51" s="95"/>
      <c r="K51" s="94"/>
      <c r="L51" s="89"/>
      <c r="M51" s="92"/>
      <c r="N51" s="92"/>
      <c r="O51" s="92"/>
      <c r="P51" s="94"/>
      <c r="Q51" s="94"/>
      <c r="R51" s="94"/>
      <c r="S51" s="89"/>
    </row>
    <row r="52" spans="5:19" ht="18.95">
      <c r="E52" s="92"/>
      <c r="F52" s="92"/>
      <c r="G52" s="92"/>
      <c r="H52" s="93"/>
      <c r="I52" s="1004"/>
      <c r="J52" s="1004"/>
      <c r="K52" s="94"/>
      <c r="L52" s="89"/>
      <c r="M52" s="92"/>
      <c r="N52" s="92"/>
      <c r="O52" s="92"/>
      <c r="P52" s="94"/>
      <c r="Q52" s="94"/>
      <c r="R52" s="94"/>
      <c r="S52" s="89"/>
    </row>
    <row r="53" spans="5:19" ht="18.95">
      <c r="E53" s="92"/>
      <c r="F53" s="92"/>
      <c r="G53" s="92"/>
      <c r="H53" s="93"/>
      <c r="I53" s="1004"/>
      <c r="J53" s="1004"/>
      <c r="K53" s="94"/>
      <c r="L53" s="89"/>
      <c r="M53" s="92"/>
      <c r="N53" s="92"/>
      <c r="O53" s="92"/>
      <c r="P53" s="94"/>
      <c r="Q53" s="94"/>
      <c r="R53" s="94"/>
      <c r="S53" s="89"/>
    </row>
    <row r="54" spans="5:19" ht="18.95">
      <c r="E54" s="92"/>
      <c r="F54" s="92"/>
      <c r="G54" s="92"/>
      <c r="H54" s="93"/>
      <c r="I54" s="1004"/>
      <c r="J54" s="1004"/>
      <c r="K54" s="94"/>
      <c r="L54" s="89"/>
      <c r="M54" s="92"/>
      <c r="N54" s="92"/>
      <c r="O54" s="92"/>
      <c r="P54" s="94"/>
      <c r="Q54" s="94"/>
      <c r="R54" s="94"/>
      <c r="S54" s="89"/>
    </row>
    <row r="55" spans="5:19" ht="24">
      <c r="E55" s="710"/>
      <c r="F55" s="710"/>
      <c r="G55" s="710"/>
      <c r="H55" s="710"/>
      <c r="I55" s="710"/>
      <c r="J55" s="710"/>
      <c r="K55" s="710"/>
      <c r="L55" s="89"/>
      <c r="M55" s="92"/>
      <c r="N55" s="92"/>
      <c r="O55" s="92"/>
      <c r="P55" s="94"/>
      <c r="Q55" s="94"/>
      <c r="R55" s="94"/>
      <c r="S55" s="89"/>
    </row>
    <row r="56" spans="5:19" ht="24">
      <c r="E56" s="90"/>
      <c r="F56" s="90"/>
      <c r="G56" s="90"/>
      <c r="H56" s="91"/>
      <c r="I56" s="710"/>
      <c r="J56" s="710"/>
      <c r="K56" s="90"/>
      <c r="L56" s="89"/>
      <c r="M56" s="710"/>
      <c r="N56" s="710"/>
      <c r="O56" s="710"/>
      <c r="P56" s="710"/>
      <c r="Q56" s="710"/>
      <c r="R56" s="710"/>
      <c r="S56" s="89"/>
    </row>
    <row r="57" spans="5:19" ht="18.95">
      <c r="E57" s="92"/>
      <c r="F57" s="92"/>
      <c r="G57" s="92"/>
      <c r="H57" s="93"/>
      <c r="I57" s="710"/>
      <c r="J57" s="710"/>
      <c r="K57" s="94"/>
      <c r="L57" s="89"/>
      <c r="M57" s="92"/>
      <c r="N57" s="92"/>
      <c r="O57" s="92"/>
      <c r="P57" s="89"/>
      <c r="Q57" s="95"/>
      <c r="R57" s="94"/>
      <c r="S57" s="89"/>
    </row>
    <row r="58" spans="5:19" ht="18.95">
      <c r="E58" s="92"/>
      <c r="F58" s="92"/>
      <c r="G58" s="92"/>
      <c r="H58" s="93"/>
      <c r="I58" s="710"/>
      <c r="J58" s="710"/>
      <c r="K58" s="94"/>
      <c r="L58" s="89"/>
      <c r="M58" s="92"/>
      <c r="N58" s="92"/>
      <c r="O58" s="92"/>
      <c r="P58" s="89"/>
      <c r="Q58" s="95"/>
      <c r="R58" s="94"/>
      <c r="S58" s="89"/>
    </row>
    <row r="59" spans="5:19" ht="18.95">
      <c r="E59" s="92"/>
      <c r="F59" s="92"/>
      <c r="G59" s="92"/>
      <c r="H59" s="93"/>
      <c r="I59" s="710"/>
      <c r="J59" s="710"/>
      <c r="K59" s="94"/>
      <c r="L59" s="89"/>
      <c r="M59" s="92"/>
      <c r="N59" s="92"/>
      <c r="O59" s="92"/>
      <c r="P59" s="89"/>
      <c r="Q59" s="95"/>
      <c r="R59" s="94"/>
      <c r="S59" s="89"/>
    </row>
    <row r="60" spans="5:19" ht="18.95">
      <c r="E60" s="92"/>
      <c r="F60" s="92"/>
      <c r="G60" s="92"/>
      <c r="H60" s="93"/>
      <c r="I60" s="710"/>
      <c r="J60" s="710"/>
      <c r="K60" s="94"/>
      <c r="L60" s="89"/>
      <c r="M60" s="92"/>
      <c r="N60" s="92"/>
      <c r="O60" s="92"/>
      <c r="P60" s="89"/>
      <c r="Q60" s="95"/>
      <c r="R60" s="94"/>
      <c r="S60" s="89"/>
    </row>
    <row r="61" spans="5:19" ht="18.95">
      <c r="E61" s="92"/>
      <c r="F61" s="92"/>
      <c r="G61" s="92"/>
      <c r="H61" s="93"/>
      <c r="I61" s="710"/>
      <c r="J61" s="710"/>
      <c r="K61" s="94"/>
      <c r="L61" s="89"/>
      <c r="M61" s="92"/>
      <c r="N61" s="92"/>
      <c r="O61" s="92"/>
      <c r="P61" s="89"/>
      <c r="Q61" s="95"/>
      <c r="R61" s="95"/>
      <c r="S61" s="89"/>
    </row>
    <row r="62" spans="5:19" ht="24">
      <c r="E62" s="710"/>
      <c r="F62" s="710"/>
      <c r="G62" s="710"/>
      <c r="H62" s="710"/>
      <c r="I62" s="710"/>
      <c r="J62" s="710"/>
      <c r="K62" s="710"/>
      <c r="L62" s="89"/>
      <c r="M62" s="710"/>
      <c r="N62" s="710"/>
      <c r="O62" s="710"/>
      <c r="P62" s="710"/>
      <c r="Q62" s="710"/>
      <c r="R62" s="710"/>
      <c r="S62" s="96"/>
    </row>
    <row r="63" spans="5:19" ht="24">
      <c r="E63" s="90"/>
      <c r="F63" s="90"/>
      <c r="G63" s="90"/>
      <c r="H63" s="97"/>
      <c r="I63" s="710"/>
      <c r="J63" s="710"/>
      <c r="K63" s="90"/>
      <c r="L63" s="89"/>
      <c r="M63" s="89"/>
      <c r="N63" s="89"/>
      <c r="O63" s="89"/>
      <c r="P63" s="89"/>
      <c r="Q63" s="89"/>
      <c r="R63" s="89"/>
      <c r="S63" s="89"/>
    </row>
    <row r="64" spans="5:19" ht="18.95">
      <c r="E64" s="92"/>
      <c r="F64" s="92"/>
      <c r="G64" s="92"/>
      <c r="H64" s="93"/>
      <c r="I64" s="710"/>
      <c r="J64" s="710"/>
      <c r="K64" s="94"/>
      <c r="L64" s="89"/>
      <c r="M64" s="89"/>
      <c r="N64" s="89"/>
      <c r="O64" s="89"/>
      <c r="P64" s="89"/>
      <c r="Q64" s="89"/>
      <c r="R64" s="89"/>
      <c r="S64" s="89"/>
    </row>
    <row r="65" spans="5:19" ht="18.95">
      <c r="E65" s="92"/>
      <c r="F65" s="92"/>
      <c r="G65" s="92"/>
      <c r="H65" s="93"/>
      <c r="I65" s="710"/>
      <c r="J65" s="710"/>
      <c r="K65" s="94"/>
      <c r="L65" s="89"/>
      <c r="M65" s="89"/>
      <c r="N65" s="89"/>
      <c r="O65" s="89"/>
      <c r="P65" s="89"/>
      <c r="Q65" s="89"/>
      <c r="R65" s="89"/>
      <c r="S65" s="89"/>
    </row>
    <row r="66" spans="5:19" ht="18.95">
      <c r="E66" s="92"/>
      <c r="F66" s="92"/>
      <c r="G66" s="92"/>
      <c r="H66" s="93"/>
      <c r="I66" s="710"/>
      <c r="J66" s="710"/>
      <c r="K66" s="94"/>
      <c r="L66" s="89"/>
      <c r="M66" s="89"/>
      <c r="N66" s="89"/>
      <c r="O66" s="89"/>
      <c r="P66" s="89"/>
      <c r="Q66" s="89"/>
      <c r="R66" s="89"/>
      <c r="S66" s="89"/>
    </row>
    <row r="67" spans="5:19" ht="18.95">
      <c r="E67" s="92"/>
      <c r="F67" s="92"/>
      <c r="G67" s="92"/>
      <c r="H67" s="93"/>
      <c r="I67" s="710"/>
      <c r="J67" s="710"/>
      <c r="K67" s="94"/>
      <c r="L67" s="89"/>
      <c r="M67" s="89"/>
      <c r="N67" s="89"/>
      <c r="O67" s="89"/>
      <c r="P67" s="89"/>
      <c r="Q67" s="89"/>
      <c r="R67" s="89"/>
      <c r="S67" s="89"/>
    </row>
    <row r="68" spans="5:19" ht="18.95">
      <c r="E68" s="92"/>
      <c r="F68" s="92"/>
      <c r="G68" s="92"/>
      <c r="H68" s="93"/>
      <c r="I68" s="710"/>
      <c r="J68" s="710"/>
      <c r="K68" s="94"/>
      <c r="L68" s="89"/>
      <c r="M68" s="89"/>
      <c r="N68" s="89"/>
      <c r="O68" s="89"/>
      <c r="P68" s="89"/>
      <c r="Q68" s="89"/>
      <c r="R68" s="89"/>
      <c r="S68" s="89"/>
    </row>
    <row r="69" spans="5:19" ht="24">
      <c r="E69" s="710"/>
      <c r="F69" s="710"/>
      <c r="G69" s="710"/>
      <c r="H69" s="710"/>
      <c r="I69" s="710"/>
      <c r="J69" s="710"/>
      <c r="K69" s="710"/>
      <c r="L69" s="89"/>
      <c r="M69" s="89"/>
      <c r="N69" s="89"/>
      <c r="O69" s="89"/>
      <c r="P69" s="89"/>
      <c r="Q69" s="89"/>
      <c r="R69" s="89"/>
      <c r="S69" s="89"/>
    </row>
    <row r="70" spans="5:19" ht="24">
      <c r="E70" s="90"/>
      <c r="F70" s="90"/>
      <c r="G70" s="90"/>
      <c r="H70" s="97"/>
      <c r="I70" s="710"/>
      <c r="J70" s="710"/>
      <c r="K70" s="90"/>
      <c r="L70" s="89"/>
      <c r="M70" s="89"/>
      <c r="N70" s="89"/>
      <c r="O70" s="89"/>
      <c r="P70" s="89"/>
      <c r="Q70" s="89"/>
      <c r="R70" s="89"/>
      <c r="S70" s="89"/>
    </row>
    <row r="71" spans="5:19" ht="18.95">
      <c r="E71" s="92"/>
      <c r="F71" s="92"/>
      <c r="G71" s="92"/>
      <c r="H71" s="93"/>
      <c r="I71" s="710"/>
      <c r="J71" s="710"/>
      <c r="K71" s="94"/>
      <c r="L71" s="89"/>
      <c r="M71" s="89"/>
      <c r="N71" s="89"/>
      <c r="O71" s="89"/>
      <c r="P71" s="89"/>
      <c r="Q71" s="89"/>
      <c r="R71" s="89"/>
      <c r="S71" s="89"/>
    </row>
    <row r="72" spans="5:19" ht="18.95">
      <c r="E72" s="92"/>
      <c r="F72" s="92"/>
      <c r="G72" s="92"/>
      <c r="H72" s="93"/>
      <c r="I72" s="710"/>
      <c r="J72" s="710"/>
      <c r="K72" s="94"/>
      <c r="L72" s="89"/>
      <c r="M72" s="89"/>
      <c r="N72" s="89"/>
      <c r="O72" s="89"/>
      <c r="P72" s="89"/>
      <c r="Q72" s="89"/>
      <c r="R72" s="89"/>
      <c r="S72" s="89"/>
    </row>
    <row r="73" spans="5:19" ht="18.95">
      <c r="E73" s="92"/>
      <c r="F73" s="92"/>
      <c r="G73" s="92"/>
      <c r="H73" s="93"/>
      <c r="I73" s="710"/>
      <c r="J73" s="710"/>
      <c r="K73" s="94"/>
      <c r="L73" s="89"/>
      <c r="M73" s="89"/>
      <c r="N73" s="89"/>
      <c r="O73" s="89"/>
      <c r="P73" s="89"/>
      <c r="Q73" s="89"/>
      <c r="R73" s="89"/>
      <c r="S73" s="89"/>
    </row>
    <row r="74" spans="5:19" ht="18.95">
      <c r="E74" s="92"/>
      <c r="F74" s="92"/>
      <c r="G74" s="92"/>
      <c r="H74" s="93"/>
      <c r="I74" s="710"/>
      <c r="J74" s="710"/>
      <c r="K74" s="94"/>
      <c r="L74" s="89"/>
      <c r="M74" s="89"/>
      <c r="N74" s="89"/>
      <c r="O74" s="89"/>
      <c r="P74" s="89"/>
      <c r="Q74" s="89"/>
      <c r="R74" s="89"/>
      <c r="S74" s="89"/>
    </row>
    <row r="75" spans="5:19" ht="18.95">
      <c r="E75" s="92"/>
      <c r="F75" s="92"/>
      <c r="G75" s="92"/>
      <c r="H75" s="93"/>
      <c r="I75" s="710"/>
      <c r="J75" s="710"/>
      <c r="K75" s="94"/>
      <c r="L75" s="89"/>
      <c r="M75" s="89"/>
      <c r="N75" s="89"/>
      <c r="O75" s="89"/>
      <c r="P75" s="89"/>
      <c r="Q75" s="89"/>
      <c r="R75" s="89"/>
      <c r="S75" s="89"/>
    </row>
    <row r="76" spans="5:19" ht="24">
      <c r="E76" s="710"/>
      <c r="F76" s="710"/>
      <c r="G76" s="710"/>
      <c r="H76" s="710"/>
      <c r="I76" s="710"/>
      <c r="J76" s="710"/>
      <c r="K76" s="710"/>
      <c r="L76" s="89"/>
      <c r="M76" s="89"/>
      <c r="N76" s="89"/>
      <c r="O76" s="89"/>
      <c r="P76" s="89"/>
      <c r="Q76" s="89"/>
      <c r="R76" s="89"/>
      <c r="S76" s="89"/>
    </row>
    <row r="77" spans="5:19" ht="24">
      <c r="E77" s="90"/>
      <c r="F77" s="90"/>
      <c r="G77" s="90"/>
      <c r="H77" s="997"/>
      <c r="I77" s="997"/>
      <c r="J77" s="997"/>
      <c r="K77" s="90"/>
      <c r="L77" s="89"/>
      <c r="M77" s="89"/>
      <c r="N77" s="89"/>
      <c r="O77" s="89"/>
      <c r="P77" s="89"/>
      <c r="Q77" s="89"/>
      <c r="R77" s="89"/>
      <c r="S77" s="89"/>
    </row>
    <row r="78" spans="5:19" ht="18.95">
      <c r="E78" s="98"/>
      <c r="F78" s="92"/>
      <c r="G78" s="99"/>
      <c r="H78" s="997"/>
      <c r="I78" s="997"/>
      <c r="J78" s="997"/>
      <c r="K78" s="100"/>
      <c r="L78" s="89"/>
      <c r="M78" s="89"/>
      <c r="N78" s="89"/>
      <c r="O78" s="89"/>
      <c r="P78" s="89"/>
      <c r="Q78" s="89"/>
      <c r="R78" s="89"/>
      <c r="S78" s="89"/>
    </row>
    <row r="79" spans="5:19" ht="18.95">
      <c r="E79" s="98"/>
      <c r="F79" s="92"/>
      <c r="G79" s="99"/>
      <c r="H79" s="997"/>
      <c r="I79" s="997"/>
      <c r="J79" s="997"/>
      <c r="K79" s="100"/>
      <c r="L79" s="89"/>
      <c r="M79" s="89"/>
      <c r="N79" s="89"/>
      <c r="O79" s="89"/>
      <c r="P79" s="89"/>
      <c r="Q79" s="89"/>
      <c r="R79" s="89"/>
      <c r="S79" s="89"/>
    </row>
    <row r="80" spans="5:19" ht="18.95">
      <c r="E80" s="98"/>
      <c r="F80" s="92"/>
      <c r="G80" s="99"/>
      <c r="H80" s="997"/>
      <c r="I80" s="997"/>
      <c r="J80" s="997"/>
      <c r="K80" s="100"/>
      <c r="L80" s="89"/>
      <c r="M80" s="89"/>
      <c r="N80" s="89"/>
      <c r="O80" s="89"/>
      <c r="P80" s="89"/>
      <c r="Q80" s="89"/>
      <c r="R80" s="89"/>
      <c r="S80" s="89"/>
    </row>
    <row r="81" spans="5:19" ht="18.95">
      <c r="E81" s="98"/>
      <c r="F81" s="92"/>
      <c r="G81" s="99"/>
      <c r="H81" s="997"/>
      <c r="I81" s="997"/>
      <c r="J81" s="997"/>
      <c r="K81" s="100"/>
      <c r="L81" s="89"/>
      <c r="M81" s="89"/>
      <c r="N81" s="89"/>
      <c r="O81" s="89"/>
      <c r="P81" s="89"/>
      <c r="Q81" s="89"/>
      <c r="R81" s="89"/>
      <c r="S81" s="89"/>
    </row>
    <row r="82" spans="5:19" ht="18.95">
      <c r="E82" s="98"/>
      <c r="F82" s="92"/>
      <c r="G82" s="99"/>
      <c r="H82" s="997"/>
      <c r="I82" s="997"/>
      <c r="J82" s="997"/>
      <c r="K82" s="100"/>
      <c r="L82" s="89"/>
      <c r="M82" s="89"/>
      <c r="N82" s="89"/>
      <c r="O82" s="89"/>
      <c r="P82" s="89"/>
      <c r="Q82" s="89"/>
      <c r="R82" s="89"/>
      <c r="S82" s="89"/>
    </row>
    <row r="83" spans="5:19" ht="18.95">
      <c r="E83" s="98"/>
      <c r="F83" s="92"/>
      <c r="G83" s="99"/>
      <c r="H83" s="997"/>
      <c r="I83" s="997"/>
      <c r="J83" s="997"/>
      <c r="K83" s="100"/>
      <c r="L83" s="89"/>
      <c r="M83" s="89"/>
      <c r="N83" s="89"/>
      <c r="O83" s="89"/>
      <c r="P83" s="89"/>
      <c r="Q83" s="89"/>
      <c r="R83" s="89"/>
      <c r="S83" s="89"/>
    </row>
    <row r="84" spans="5:19" ht="18.95">
      <c r="E84" s="98"/>
      <c r="F84" s="92"/>
      <c r="G84" s="99"/>
      <c r="H84" s="997"/>
      <c r="I84" s="997"/>
      <c r="J84" s="997"/>
      <c r="K84" s="100"/>
      <c r="L84" s="89"/>
      <c r="M84" s="89"/>
      <c r="N84" s="89"/>
      <c r="O84" s="89"/>
      <c r="P84" s="89"/>
      <c r="Q84" s="89"/>
      <c r="R84" s="89"/>
      <c r="S84" s="89"/>
    </row>
    <row r="85" spans="5:19" ht="18.95">
      <c r="E85" s="98"/>
      <c r="F85" s="92"/>
      <c r="G85" s="99"/>
      <c r="H85" s="997"/>
      <c r="I85" s="997"/>
      <c r="J85" s="997"/>
      <c r="K85" s="100"/>
      <c r="L85" s="89"/>
      <c r="M85" s="89"/>
      <c r="N85" s="89"/>
      <c r="O85" s="89"/>
      <c r="P85" s="89"/>
      <c r="Q85" s="89"/>
      <c r="R85" s="89"/>
      <c r="S85" s="89"/>
    </row>
    <row r="86" spans="5:19" ht="24">
      <c r="E86" s="710"/>
      <c r="F86" s="710"/>
      <c r="G86" s="710"/>
      <c r="H86" s="710"/>
      <c r="I86" s="710"/>
      <c r="J86" s="710"/>
      <c r="K86" s="710"/>
      <c r="L86" s="89"/>
      <c r="M86" s="710"/>
      <c r="N86" s="710"/>
      <c r="O86" s="710"/>
      <c r="P86" s="710"/>
      <c r="Q86" s="710"/>
      <c r="R86" s="710"/>
      <c r="S86" s="710"/>
    </row>
    <row r="87" spans="5:19" ht="24">
      <c r="E87" s="90"/>
      <c r="F87" s="90"/>
      <c r="G87" s="90"/>
      <c r="H87" s="91"/>
      <c r="I87" s="90"/>
      <c r="J87" s="710"/>
      <c r="K87" s="90"/>
      <c r="L87" s="89"/>
      <c r="M87" s="89"/>
      <c r="N87" s="98"/>
      <c r="O87" s="89"/>
      <c r="P87" s="89"/>
      <c r="Q87" s="94"/>
      <c r="R87" s="89"/>
      <c r="S87" s="89"/>
    </row>
    <row r="88" spans="5:19" ht="18.95">
      <c r="E88" s="98"/>
      <c r="F88" s="98"/>
      <c r="G88" s="98"/>
      <c r="H88" s="93"/>
      <c r="I88" s="95"/>
      <c r="J88" s="710"/>
      <c r="K88" s="101"/>
      <c r="L88" s="89"/>
      <c r="M88" s="89"/>
      <c r="N88" s="89"/>
      <c r="O88" s="89"/>
      <c r="P88" s="89"/>
      <c r="Q88" s="89"/>
      <c r="R88" s="89"/>
      <c r="S88" s="89"/>
    </row>
    <row r="89" spans="5:19" ht="18.95">
      <c r="E89" s="98"/>
      <c r="F89" s="98"/>
      <c r="G89" s="98"/>
      <c r="H89" s="93"/>
      <c r="I89" s="95"/>
      <c r="J89" s="710"/>
      <c r="K89" s="101"/>
      <c r="L89" s="89"/>
      <c r="M89" s="89"/>
      <c r="N89" s="89"/>
      <c r="O89" s="89"/>
      <c r="P89" s="89"/>
      <c r="Q89" s="89"/>
      <c r="R89" s="89"/>
      <c r="S89" s="89"/>
    </row>
    <row r="90" spans="5:19" ht="18.95">
      <c r="E90" s="98"/>
      <c r="F90" s="98"/>
      <c r="G90" s="98"/>
      <c r="H90" s="93"/>
      <c r="I90" s="95"/>
      <c r="J90" s="710"/>
      <c r="K90" s="101"/>
      <c r="L90" s="89"/>
      <c r="M90" s="89"/>
      <c r="N90" s="89"/>
      <c r="O90" s="89"/>
      <c r="P90" s="89"/>
      <c r="Q90" s="89"/>
      <c r="R90" s="89"/>
      <c r="S90" s="89"/>
    </row>
    <row r="91" spans="5:19" ht="18.95">
      <c r="E91" s="98"/>
      <c r="F91" s="98"/>
      <c r="G91" s="98"/>
      <c r="H91" s="93"/>
      <c r="I91" s="95"/>
      <c r="J91" s="710"/>
      <c r="K91" s="101"/>
      <c r="L91" s="89"/>
      <c r="M91" s="89"/>
      <c r="N91" s="89"/>
      <c r="O91" s="89"/>
      <c r="P91" s="89"/>
      <c r="Q91" s="89"/>
      <c r="R91" s="89"/>
      <c r="S91" s="89"/>
    </row>
    <row r="92" spans="5:19" ht="24">
      <c r="E92" s="710"/>
      <c r="F92" s="710"/>
      <c r="G92" s="710"/>
      <c r="H92" s="710"/>
      <c r="I92" s="710"/>
      <c r="J92" s="710"/>
      <c r="K92" s="710"/>
      <c r="L92" s="89"/>
      <c r="M92" s="89"/>
      <c r="N92" s="89"/>
      <c r="O92" s="89"/>
      <c r="P92" s="89"/>
      <c r="Q92" s="89"/>
      <c r="R92" s="89"/>
      <c r="S92" s="89"/>
    </row>
    <row r="93" spans="5:19" ht="24">
      <c r="E93" s="90"/>
      <c r="F93" s="90"/>
      <c r="G93" s="90"/>
      <c r="H93" s="91"/>
      <c r="I93" s="90"/>
      <c r="J93" s="90"/>
      <c r="K93" s="90"/>
      <c r="L93" s="89"/>
      <c r="M93" s="89"/>
      <c r="N93" s="89"/>
      <c r="O93" s="89"/>
      <c r="P93" s="89"/>
      <c r="Q93" s="89"/>
      <c r="R93" s="89"/>
      <c r="S93" s="89"/>
    </row>
    <row r="94" spans="5:19" ht="18.95">
      <c r="E94" s="98"/>
      <c r="F94" s="98"/>
      <c r="G94" s="98"/>
      <c r="H94" s="93"/>
      <c r="I94" s="95"/>
      <c r="J94" s="89"/>
      <c r="K94" s="101"/>
      <c r="L94" s="89"/>
      <c r="M94" s="89"/>
      <c r="N94" s="89"/>
      <c r="O94" s="89"/>
      <c r="P94" s="89"/>
      <c r="Q94" s="89"/>
      <c r="R94" s="89"/>
      <c r="S94" s="89"/>
    </row>
    <row r="95" spans="5:19" ht="18.95">
      <c r="E95" s="98"/>
      <c r="F95" s="98"/>
      <c r="G95" s="98"/>
      <c r="H95" s="93"/>
      <c r="I95" s="95"/>
      <c r="J95" s="89"/>
      <c r="K95" s="101"/>
      <c r="L95" s="89"/>
      <c r="M95" s="89"/>
      <c r="N95" s="89"/>
      <c r="O95" s="89"/>
      <c r="P95" s="89"/>
      <c r="Q95" s="89"/>
      <c r="R95" s="89"/>
      <c r="S95" s="89"/>
    </row>
    <row r="96" spans="5:19" ht="18.95">
      <c r="E96" s="98"/>
      <c r="F96" s="98"/>
      <c r="G96" s="98"/>
      <c r="H96" s="93"/>
      <c r="I96" s="95"/>
      <c r="J96" s="89"/>
      <c r="K96" s="101"/>
      <c r="L96" s="89"/>
      <c r="M96" s="89"/>
      <c r="N96" s="89"/>
      <c r="O96" s="89"/>
      <c r="P96" s="89"/>
      <c r="Q96" s="89"/>
      <c r="R96" s="89"/>
      <c r="S96" s="89"/>
    </row>
    <row r="97" spans="5:19" ht="18.95">
      <c r="E97" s="98"/>
      <c r="F97" s="98"/>
      <c r="G97" s="98"/>
      <c r="H97" s="93"/>
      <c r="I97" s="95"/>
      <c r="J97" s="89"/>
      <c r="K97" s="101"/>
      <c r="L97" s="89"/>
      <c r="M97" s="89"/>
      <c r="N97" s="89"/>
      <c r="O97" s="89"/>
      <c r="P97" s="89"/>
      <c r="Q97" s="89"/>
      <c r="R97" s="89"/>
      <c r="S97" s="89"/>
    </row>
    <row r="98" spans="5:19" ht="21">
      <c r="E98" s="996"/>
      <c r="F98" s="996"/>
      <c r="G98" s="996"/>
      <c r="H98" s="996"/>
      <c r="I98" s="996"/>
      <c r="J98" s="996"/>
      <c r="K98" s="102"/>
      <c r="L98" s="89"/>
      <c r="M98" s="89"/>
      <c r="N98" s="89"/>
      <c r="O98" s="89"/>
      <c r="P98" s="89"/>
      <c r="Q98" s="89"/>
      <c r="R98" s="89"/>
      <c r="S98" s="89"/>
    </row>
    <row r="99" spans="5:19">
      <c r="E99" s="103"/>
      <c r="F99" s="103"/>
      <c r="G99" s="103"/>
      <c r="H99" s="104"/>
      <c r="I99" s="103"/>
      <c r="J99" s="103"/>
      <c r="K99" s="103"/>
      <c r="L99" s="103"/>
      <c r="M99" s="103"/>
      <c r="N99" s="103"/>
      <c r="O99" s="103"/>
      <c r="P99" s="103"/>
      <c r="Q99" s="103"/>
      <c r="R99" s="103"/>
      <c r="S99" s="103"/>
    </row>
    <row r="100" spans="5:19">
      <c r="E100" s="103"/>
      <c r="F100" s="103"/>
      <c r="G100" s="103"/>
      <c r="H100" s="104"/>
      <c r="I100" s="103"/>
      <c r="J100" s="103"/>
      <c r="K100" s="103"/>
      <c r="L100" s="103"/>
      <c r="M100" s="103"/>
      <c r="N100" s="103"/>
      <c r="O100" s="103"/>
      <c r="P100" s="103"/>
      <c r="Q100" s="103"/>
      <c r="R100" s="103"/>
      <c r="S100" s="103"/>
    </row>
  </sheetData>
  <sheetProtection algorithmName="SHA-512" hashValue="zGH0OfVIluRpNc+7bov/QUfJOlu93CRZKTeTV2BVGGA2Upf4PqnbKRL84v4meu/yw9ES+psEnb//BJoYbUJM5Q==" saltValue="5f6iVYf++XLt/gd3nkzTgA==" spinCount="100000" sheet="1" objects="1" scenarios="1"/>
  <mergeCells count="50">
    <mergeCell ref="E25:G25"/>
    <mergeCell ref="E34:J34"/>
    <mergeCell ref="M86:S86"/>
    <mergeCell ref="J87:J91"/>
    <mergeCell ref="M62:R62"/>
    <mergeCell ref="M50:R50"/>
    <mergeCell ref="I52:J52"/>
    <mergeCell ref="I53:J53"/>
    <mergeCell ref="I54:J54"/>
    <mergeCell ref="E55:K55"/>
    <mergeCell ref="I56:J61"/>
    <mergeCell ref="M56:R56"/>
    <mergeCell ref="E62:K62"/>
    <mergeCell ref="I35:J35"/>
    <mergeCell ref="I37:J37"/>
    <mergeCell ref="I38:J38"/>
    <mergeCell ref="E92:K92"/>
    <mergeCell ref="E98:J98"/>
    <mergeCell ref="I63:J68"/>
    <mergeCell ref="E69:K69"/>
    <mergeCell ref="I70:J75"/>
    <mergeCell ref="E76:K76"/>
    <mergeCell ref="H77:J85"/>
    <mergeCell ref="E86:K86"/>
    <mergeCell ref="E20:G20"/>
    <mergeCell ref="E2:K2"/>
    <mergeCell ref="E4:K4"/>
    <mergeCell ref="E6:K6"/>
    <mergeCell ref="E8:K8"/>
    <mergeCell ref="E9:K9"/>
    <mergeCell ref="E10:K10"/>
    <mergeCell ref="E11:K11"/>
    <mergeCell ref="E12:K12"/>
    <mergeCell ref="E14:K14"/>
    <mergeCell ref="E15:K15"/>
    <mergeCell ref="E18:G18"/>
    <mergeCell ref="E19:F19"/>
    <mergeCell ref="I18:J18"/>
    <mergeCell ref="I39:J39"/>
    <mergeCell ref="I40:J40"/>
    <mergeCell ref="E36:J36"/>
    <mergeCell ref="I47:J47"/>
    <mergeCell ref="I49:J49"/>
    <mergeCell ref="I41:J41"/>
    <mergeCell ref="I43:J43"/>
    <mergeCell ref="I44:J44"/>
    <mergeCell ref="I45:J45"/>
    <mergeCell ref="I46:J46"/>
    <mergeCell ref="E42:J42"/>
    <mergeCell ref="E48:J48"/>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6E58B725-C916-419A-9F20-0E737B42ACBE}">
          <x14:formula1>
            <xm:f>'0-Présentation typeaction'!$G$7</xm:f>
          </x14:formula1>
          <xm:sqref>E26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AB2F3AC-D93C-48D2-9358-8F0BADDAD6D1}"/>
</file>

<file path=customXml/itemProps2.xml><?xml version="1.0" encoding="utf-8"?>
<ds:datastoreItem xmlns:ds="http://schemas.openxmlformats.org/officeDocument/2006/customXml" ds:itemID="{40D26ED7-CD7E-4BFC-8B70-DECD4F5BF41F}"/>
</file>

<file path=customXml/itemProps3.xml><?xml version="1.0" encoding="utf-8"?>
<ds:datastoreItem xmlns:ds="http://schemas.openxmlformats.org/officeDocument/2006/customXml" ds:itemID="{D4BF93EC-1DED-4D0C-BCD8-4816FDF34A1E}"/>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