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3"/>
  <workbookPr updateLinks="never" codeName="ThisWorkbook" defaultThemeVersion="124226"/>
  <mc:AlternateContent xmlns:mc="http://schemas.openxmlformats.org/markup-compatibility/2006">
    <mc:Choice Requires="x15">
      <x15ac:absPath xmlns:x15ac="http://schemas.microsoft.com/office/spreadsheetml/2010/11/ac" url="https://laguadeloupe-my.sharepoint.com/personal/mbecmont_regionguadeloupe_fr/Documents/PARTAGE EY - SGPP/DSGC FEADER 23-27/0. Travaux EY 25-26/Livrables/Interventions/73.04/"/>
    </mc:Choice>
  </mc:AlternateContent>
  <xr:revisionPtr revIDLastSave="0" documentId="8_{49C71176-A303-4AFE-90FF-68E103A15893}" xr6:coauthVersionLast="47" xr6:coauthVersionMax="47" xr10:uidLastSave="{00000000-0000-0000-0000-000000000000}"/>
  <bookViews>
    <workbookView xWindow="0" yWindow="660" windowWidth="29400" windowHeight="16660" tabRatio="703" firstSheet="1" activeTab="1" xr2:uid="{4BE93CBF-7E4E-4187-BB02-E7C4FA4B0F62}"/>
  </bookViews>
  <sheets>
    <sheet name="Accueil" sheetId="81" r:id="rId1"/>
    <sheet name="0-Présentation typeaction" sheetId="51" r:id="rId2"/>
    <sheet name="1.1 -Investissements" sheetId="80" r:id="rId3"/>
    <sheet name="1.2 -Amortissement" sheetId="87" r:id="rId4"/>
    <sheet name="2-Frais généraux" sheetId="67" r:id="rId5"/>
    <sheet name="3-Contributions en nature" sheetId="86" r:id="rId6"/>
    <sheet name="4-Tx forf personnel+autoconst" sheetId="88" r:id="rId7"/>
    <sheet name="Syn pf Bénéficiaire" sheetId="84" r:id="rId8"/>
    <sheet name="Syn pf Instructeur" sheetId="89" state="hidden" r:id="rId9"/>
    <sheet name="Annexe fi DJ" sheetId="77" state="hidden" r:id="rId10"/>
  </sheets>
  <definedNames>
    <definedName name="à_choisir_dans_le_menu_déroulant" localSheetId="3">#REF!</definedName>
    <definedName name="à_choisir_dans_le_menu_déroulant">#REF!</definedName>
    <definedName name="P.Z.Gestion_de_la_feuille">#REF!</definedName>
    <definedName name="P_Z_0_B_COLONNE_COMMENTAIRE_SI_INDICATION_STANDARD">#REF!</definedName>
    <definedName name="P_Z_0_B_COLONNE_COMMENTAIRE_SI_LIBELLE_STANDARD">#REF!</definedName>
    <definedName name="P_Z_0_B_COLONNE_MOTIFS_INELIGIBILITE_INDICATION_STANDARD">#REF!</definedName>
    <definedName name="P_Z_0_B_COLONNE_MOTIFS_INELIGIBILITE_LIBELLE_STANDARD">#REF!</definedName>
    <definedName name="P_Z_0_B_COLONNE_MT_ELIGIBLE_LIBELLE_STANDARD">#REF!</definedName>
    <definedName name="P_Z_0_B_COLONNE_MT_INELIGIBLE_LIBELLE_STANDARD">#REF!</definedName>
    <definedName name="P_Z_0_B_COLONNE_MT_MAX_LIBELLE_STANDARD">#REF!</definedName>
    <definedName name="P_Z_0_B_COLONNE_MT_PRES_HT_INDICATION_STANDARD">#REF!</definedName>
    <definedName name="P_Z_0_B_COLONNE_MT_PRES_HT_LIBELLE_STANDARD">#REF!</definedName>
    <definedName name="P_Z_0_B_COLONNE_MT_PRES_INDICATION_STANDARD">#REF!</definedName>
    <definedName name="P_Z_0_B_COLONNE_MT_PRES_LIBELLE_STANDARD">#REF!</definedName>
    <definedName name="P_Z_0_B_COLONNE_MT_PRES_TVA_INDICATION_STANDARD">#REF!</definedName>
    <definedName name="P_Z_0_B_COLONNE_MT_PRES_TVA_LIBELLE_STANDARD">#REF!</definedName>
    <definedName name="P_Z_0_B_COLONNE_MT_RAISONNABLE_LIBELLE_STANDARD">#REF!</definedName>
    <definedName name="P_Z_0_B_COLONNE_POSTE_INDICATION_STANDARD">#REF!</definedName>
    <definedName name="P_Z_0_B_COLONNE_POSTE_LIBELLE_STANDARD">#REF!</definedName>
    <definedName name="P_Z_0_B_COLONNE_SOUS_OPERATION_INDICATION_STANDARD">#REF!</definedName>
    <definedName name="P_Z_0_B_COLONNE_SOUS_OPERATION_LIBELLE_STANDARD">#REF!</definedName>
    <definedName name="P_Z_0_B_COLONNES_MARCHE_2_DEVIS">#REF!</definedName>
    <definedName name="P_Z_0_B_COLONNES_MARCHE_3_DEVIS">#REF!</definedName>
    <definedName name="P_Z_0_B_UTILISATION_COUT_RAISONNABLE">#REF!</definedName>
    <definedName name="P_Z_0_B_UTILISATION_LIBELLES_DESCRIPTIONS">#REF!</definedName>
    <definedName name="P_Z_0_B_UTILISATION_MT_MAX">#REF!</definedName>
    <definedName name="P_Z_0_B_UTILISATION_SOUS_OPERATIONS">#REF!</definedName>
    <definedName name="P_Z_0_B_UTILISATION_TVA">#REF!</definedName>
    <definedName name="P_Z_0_N_COLONNE_COMMENTAIRE_SI_INDICATION_DEFAUT">#REF!</definedName>
    <definedName name="P_Z_0_N_COLONNE_COMMENTAIRE_SI_INDICATION_STANDARD">#REF!</definedName>
    <definedName name="P_Z_0_N_COLONNE_COMMENTAIRE_SI_LIBELLE_DEFAUT">#REF!</definedName>
    <definedName name="P_Z_0_N_COLONNE_COMMENTAIRE_SI_LIBELLE_STANDARD">#REF!</definedName>
    <definedName name="P_Z_0_N_COLONNE_MOTIFS_INELIGIBILITE_INDICATION_DEFAUT">#REF!</definedName>
    <definedName name="P_Z_0_N_COLONNE_MOTIFS_INELIGIBILITE_INDICATION_STANDARD">#REF!</definedName>
    <definedName name="P_Z_0_N_COLONNE_MOTIFS_INELIGIBILITE_LIBELLE_DEFAUT">#REF!</definedName>
    <definedName name="P_Z_0_N_COLONNE_MOTIFS_INELIGIBILITE_LIBELLE_STANDARD">#REF!</definedName>
    <definedName name="P_Z_0_N_COLONNE_MT_ELIGIBLE_LIBELLE_DEFAUT">#REF!</definedName>
    <definedName name="P_Z_0_N_COLONNE_MT_ELIGIBLE_LIBELLE_STANDARD">#REF!</definedName>
    <definedName name="P_Z_0_N_COLONNE_MT_INELIGIBLE_LIBELLE_DEFAUT">#REF!</definedName>
    <definedName name="P_Z_0_N_COLONNE_MT_INELIGIBLE_LIBELLE_STANDARD">#REF!</definedName>
    <definedName name="P_Z_0_N_COLONNE_MT_MAX_LIBELLE_DEFAUT">#REF!</definedName>
    <definedName name="P_Z_0_N_COLONNE_MT_MAX_LIBELLE_STANDARD">#REF!</definedName>
    <definedName name="P_Z_0_N_COLONNE_MT_PRES_HT_INDICATION_DEFAUT">#REF!</definedName>
    <definedName name="P_Z_0_N_COLONNE_MT_PRES_HT_INDICATION_STANDARD">#REF!</definedName>
    <definedName name="P_Z_0_N_COLONNE_MT_PRES_HT_LIBELLE_DEFAUT">#REF!</definedName>
    <definedName name="P_Z_0_N_COLONNE_MT_PRES_HT_LIBELLE_STANDARD">#REF!</definedName>
    <definedName name="P_Z_0_N_COLONNE_MT_PRES_INDICATION_DEFAUT">#REF!</definedName>
    <definedName name="P_Z_0_N_COLONNE_MT_PRES_INDICATION_STANDARD">#REF!</definedName>
    <definedName name="P_Z_0_N_COLONNE_MT_PRES_LIBELLE_DEFAUT">#REF!</definedName>
    <definedName name="P_Z_0_N_COLONNE_MT_PRES_LIBELLE_STANDARD">#REF!</definedName>
    <definedName name="P_Z_0_N_COLONNE_MT_PRES_TVA_INDICATION_DEFAUT">#REF!</definedName>
    <definedName name="P_Z_0_N_COLONNE_MT_PRES_TVA_INDICATION_STANDARD">#REF!</definedName>
    <definedName name="P_Z_0_N_COLONNE_MT_PRES_TVA_LIBELLE_DEFAUT">#REF!</definedName>
    <definedName name="P_Z_0_N_COLONNE_MT_PRES_TVA_LIBELLE_STANDARD">#REF!</definedName>
    <definedName name="P_Z_0_N_COLONNE_MT_RAISONNABLE_DEFAUT">#REF!</definedName>
    <definedName name="P_Z_0_N_COLONNE_MT_RAISONNABLE_STANDARD">#REF!</definedName>
    <definedName name="P_Z_0_N_COLONNE_POSTE_INDICATION_DEFAUT">#REF!</definedName>
    <definedName name="P_Z_0_N_COLONNE_POSTE_INDICATION_STANDARD">#REF!</definedName>
    <definedName name="P_Z_0_N_COLONNE_POSTE_LIBELLE_DEFAUT">#REF!</definedName>
    <definedName name="P_Z_0_N_COLONNE_POSTE_LIBELLE_STANDARD">#REF!</definedName>
    <definedName name="P_Z_0_N_COLONNE_SOUS_OPERATION_INDICATION_DEFAUT">#REF!</definedName>
    <definedName name="P_Z_0_N_COLONNE_SOUS_OPERATION_INDICATION_STANDARD">#REF!</definedName>
    <definedName name="P_Z_0_N_COLONNE_SOUS_OPERATION_LIBELLE_DEFAUT">#REF!</definedName>
    <definedName name="P_Z_0_N_COLONNE_SOUS_OPERATION_LIBELLE_STANDARD">#REF!</definedName>
    <definedName name="P_Z_0_N_COLONNES_MARCHE_2_DEVIS_SEUIL">#REF!</definedName>
    <definedName name="P_Z_0_N_COLONNES_MARCHE_3_DEVIS_SEUIL">#REF!</definedName>
    <definedName name="P_Z_0_R_LIBELLES_DESCRIPTIONS">#REF!</definedName>
    <definedName name="P_Z_0_R_LIBELLES_DESCRIPTIONS_1">#REF!</definedName>
    <definedName name="P_Z_0_R_LIBELLES_DESCRIPTIONS_10">#REF!</definedName>
    <definedName name="P_Z_0_R_LIBELLES_DESCRIPTIONS_11">#REF!</definedName>
    <definedName name="P_Z_0_R_LIBELLES_DESCRIPTIONS_12">#REF!</definedName>
    <definedName name="P_Z_0_R_LIBELLES_DESCRIPTIONS_13">#REF!</definedName>
    <definedName name="P_Z_0_R_LIBELLES_DESCRIPTIONS_14">#REF!</definedName>
    <definedName name="P_Z_0_R_LIBELLES_DESCRIPTIONS_15">#REF!</definedName>
    <definedName name="P_Z_0_R_LIBELLES_DESCRIPTIONS_16">#REF!</definedName>
    <definedName name="P_Z_0_R_LIBELLES_DESCRIPTIONS_17">#REF!</definedName>
    <definedName name="P_Z_0_R_LIBELLES_DESCRIPTIONS_18">#REF!</definedName>
    <definedName name="P_Z_0_R_LIBELLES_DESCRIPTIONS_19">#REF!</definedName>
    <definedName name="P_Z_0_R_LIBELLES_DESCRIPTIONS_2">#REF!</definedName>
    <definedName name="P_Z_0_R_LIBELLES_DESCRIPTIONS_20">#REF!</definedName>
    <definedName name="P_Z_0_R_LIBELLES_DESCRIPTIONS_3">#REF!</definedName>
    <definedName name="P_Z_0_R_LIBELLES_DESCRIPTIONS_4">#REF!</definedName>
    <definedName name="P_Z_0_R_LIBELLES_DESCRIPTIONS_5">#REF!</definedName>
    <definedName name="P_Z_0_R_LIBELLES_DESCRIPTIONS_6">#REF!</definedName>
    <definedName name="P_Z_0_R_LIBELLES_DESCRIPTIONS_7">#REF!</definedName>
    <definedName name="P_Z_0_R_LIBELLES_DESCRIPTIONS_8">#REF!</definedName>
    <definedName name="P_Z_0_R_LIBELLES_DESCRIPTIONS_9">#REF!</definedName>
    <definedName name="P_Z_0_R_LIBELLES_MARCHES_RAISONNABLES">#REF!</definedName>
    <definedName name="P_Z_0_R_LIBELLES_MARCHES_RAISONNABLES_1">#REF!</definedName>
    <definedName name="P_Z_0_R_LIBELLES_MARCHES_RAISONNABLES_2">#REF!</definedName>
    <definedName name="P_Z_0_R_LIBELLES_MARCHES_RAISONNABLES_3">#REF!</definedName>
    <definedName name="P_Z_0_R_LIBELLES_MARCHES_RAISONNABLES_4">#REF!</definedName>
    <definedName name="P_Z_0_R_LIBELLES_MARCHES_RAISONNABLES_5">#REF!</definedName>
    <definedName name="P_Z_0_R_LIBELLES_MARCHES_RAISONNABLES_OK">#REF!</definedName>
    <definedName name="P_Z_0_R_LIBELLES_MOTIFS_INELIGIBILITE">#REF!</definedName>
    <definedName name="P_Z_0_R_LIBELLES_POSTES">#REF!</definedName>
    <definedName name="P_Z_0_R_LIBELLES_POSTES_1">#REF!</definedName>
    <definedName name="P_Z_0_R_LIBELLES_POSTES_10">#REF!</definedName>
    <definedName name="P_Z_0_R_LIBELLES_POSTES_11">#REF!</definedName>
    <definedName name="P_Z_0_R_LIBELLES_POSTES_12">#REF!</definedName>
    <definedName name="P_Z_0_R_LIBELLES_POSTES_13">#REF!</definedName>
    <definedName name="P_Z_0_R_LIBELLES_POSTES_14">#REF!</definedName>
    <definedName name="P_Z_0_R_LIBELLES_POSTES_15">#REF!</definedName>
    <definedName name="P_Z_0_R_LIBELLES_POSTES_16">#REF!</definedName>
    <definedName name="P_Z_0_R_LIBELLES_POSTES_17">#REF!</definedName>
    <definedName name="P_Z_0_R_LIBELLES_POSTES_18">#REF!</definedName>
    <definedName name="P_Z_0_R_LIBELLES_POSTES_19">#REF!</definedName>
    <definedName name="P_Z_0_R_LIBELLES_POSTES_2">#REF!</definedName>
    <definedName name="P_Z_0_R_LIBELLES_POSTES_20">#REF!</definedName>
    <definedName name="P_Z_0_R_LIBELLES_POSTES_3">#REF!</definedName>
    <definedName name="P_Z_0_R_LIBELLES_POSTES_4">#REF!</definedName>
    <definedName name="P_Z_0_R_LIBELLES_POSTES_5">#REF!</definedName>
    <definedName name="P_Z_0_R_LIBELLES_POSTES_6">#REF!</definedName>
    <definedName name="P_Z_0_R_LIBELLES_POSTES_7">#REF!</definedName>
    <definedName name="P_Z_0_R_LIBELLES_POSTES_8">#REF!</definedName>
    <definedName name="P_Z_0_R_LIBELLES_POSTES_9">#REF!</definedName>
    <definedName name="P_Z_0_R_LIBELLES_SOUS_OPERATIONS">#REF!</definedName>
    <definedName name="P_Z_0_R_LIBELLES_SOUS_OPERATIONS_">#REF!</definedName>
    <definedName name="P_Z_0_R_LIBELLES_SOUS_OPERATIONS_1">#REF!</definedName>
    <definedName name="P_Z_0_R_LIBELLES_SOUS_OPERATIONS_10">#REF!</definedName>
    <definedName name="P_Z_0_R_LIBELLES_SOUS_OPERATIONS_11">#REF!</definedName>
    <definedName name="P_Z_0_R_LIBELLES_SOUS_OPERATIONS_12">#REF!</definedName>
    <definedName name="P_Z_0_R_LIBELLES_SOUS_OPERATIONS_13">#REF!</definedName>
    <definedName name="P_Z_0_R_LIBELLES_SOUS_OPERATIONS_14">#REF!</definedName>
    <definedName name="P_Z_0_R_LIBELLES_SOUS_OPERATIONS_15">#REF!</definedName>
    <definedName name="P_Z_0_R_LIBELLES_SOUS_OPERATIONS_16">#REF!</definedName>
    <definedName name="P_Z_0_R_LIBELLES_SOUS_OPERATIONS_17">#REF!</definedName>
    <definedName name="P_Z_0_R_LIBELLES_SOUS_OPERATIONS_18">#REF!</definedName>
    <definedName name="P_Z_0_R_LIBELLES_SOUS_OPERATIONS_19">#REF!</definedName>
    <definedName name="P_Z_0_R_LIBELLES_SOUS_OPERATIONS_2">#REF!</definedName>
    <definedName name="P_Z_0_R_LIBELLES_SOUS_OPERATIONS_20">#REF!</definedName>
    <definedName name="P_Z_0_R_LIBELLES_SOUS_OPERATIONS_3">#REF!</definedName>
    <definedName name="P_Z_0_R_LIBELLES_SOUS_OPERATIONS_4">#REF!</definedName>
    <definedName name="P_Z_0_R_LIBELLES_SOUS_OPERATIONS_5">#REF!</definedName>
    <definedName name="P_Z_0_R_LIBELLES_SOUS_OPERATIONS_6">#REF!</definedName>
    <definedName name="P_Z_0_R_LIBELLES_SOUS_OPERATIONS_7">#REF!</definedName>
    <definedName name="P_Z_0_R_LIBELLES_SOUS_OPERATIONS_8">#REF!</definedName>
    <definedName name="P_Z_0_R_LIBELLES_SOUS_OPERATIONS_9">#REF!</definedName>
    <definedName name="P_Z_0_R_LIBELLES_UNITES">#REF!</definedName>
    <definedName name="P_Z_0_R_LIBELLES_UNITES_1">#REF!</definedName>
    <definedName name="P_Z_0_R_LIBELLES_UNITES_10">#REF!</definedName>
    <definedName name="P_Z_0_R_LIBELLES_UNITES_11">#REF!</definedName>
    <definedName name="P_Z_0_R_LIBELLES_UNITES_12">#REF!</definedName>
    <definedName name="P_Z_0_R_LIBELLES_UNITES_13">#REF!</definedName>
    <definedName name="P_Z_0_R_LIBELLES_UNITES_14">#REF!</definedName>
    <definedName name="P_Z_0_R_LIBELLES_UNITES_15">#REF!</definedName>
    <definedName name="P_Z_0_R_LIBELLES_UNITES_16">#REF!</definedName>
    <definedName name="P_Z_0_R_LIBELLES_UNITES_17">#REF!</definedName>
    <definedName name="P_Z_0_R_LIBELLES_UNITES_18">#REF!</definedName>
    <definedName name="P_Z_0_R_LIBELLES_UNITES_19">#REF!</definedName>
    <definedName name="P_Z_0_R_LIBELLES_UNITES_2">#REF!</definedName>
    <definedName name="P_Z_0_R_LIBELLES_UNITES_20">#REF!</definedName>
    <definedName name="P_Z_0_R_LIBELLES_UNITES_3">#REF!</definedName>
    <definedName name="P_Z_0_R_LIBELLES_UNITES_4">#REF!</definedName>
    <definedName name="P_Z_0_R_LIBELLES_UNITES_5">#REF!</definedName>
    <definedName name="P_Z_0_R_LIBELLES_UNITES_6">#REF!</definedName>
    <definedName name="P_Z_0_R_LIBELLES_UNITES_7">#REF!</definedName>
    <definedName name="P_Z_0_R_LIBELLES_UNITES_8">#REF!</definedName>
    <definedName name="P_Z_0_R_LIBELLES_UNITES_9">#REF!</definedName>
    <definedName name="P_Z_1_B_COLONNE_COMMENTAIRE">#REF!</definedName>
    <definedName name="P_Z_1_B_COLONNE_COMMENTAIRE_ACTIVE">#REF!</definedName>
    <definedName name="P_Z_1_B_COLONNE_COMMENTAIRE_INDICATION">#REF!</definedName>
    <definedName name="P_Z_1_B_COLONNE_COMMENTAIRE_OBLIGATOIRE">#REF!</definedName>
    <definedName name="P_Z_1_B_COLONNE_COMMENTAIRE_SI_LIBELLE_STANDARD">#REF!</definedName>
    <definedName name="P_Z_1_B_COLONNE_CT_RAISONNABLE_FOURNISSEUR_2">#REF!</definedName>
    <definedName name="P_Z_1_B_COLONNE_CT_RAISONNABLE_FOURNISSEUR_2_INDICATION">#REF!</definedName>
    <definedName name="P_Z_1_B_COLONNE_CT_RAISONNABLE_FOURNISSEUR_3">#REF!</definedName>
    <definedName name="P_Z_1_B_COLONNE_CT_RAISONNABLE_FOURNISSEUR_3_INDICATION">#REF!</definedName>
    <definedName name="P_Z_1_B_COLONNE_CT_RAISONNABLE_JUSTIFICATIF_2">#REF!</definedName>
    <definedName name="P_Z_1_B_COLONNE_CT_RAISONNABLE_JUSTIFICATIF_2_INDICATION">#REF!</definedName>
    <definedName name="P_Z_1_B_COLONNE_CT_RAISONNABLE_JUSTIFICATIF_3">#REF!</definedName>
    <definedName name="P_Z_1_B_COLONNE_CT_RAISONNABLE_JUSTIFICATIF_3_INDICATION">#REF!</definedName>
    <definedName name="P_Z_1_B_COLONNE_CT_RAISONNABLE_MARCHE">#REF!</definedName>
    <definedName name="P_Z_1_B_COLONNE_CT_RAISONNABLE_MARCHE_INDICATION">#REF!</definedName>
    <definedName name="P_Z_1_B_COLONNE_CT_RAISONNABLE_MT_HT_2">#REF!</definedName>
    <definedName name="P_Z_1_B_COLONNE_CT_RAISONNABLE_MT_HT_2_INDICATION">#REF!</definedName>
    <definedName name="P_Z_1_B_COLONNE_CT_RAISONNABLE_MT_HT_3">#REF!</definedName>
    <definedName name="P_Z_1_B_COLONNE_CT_RAISONNABLE_MT_HT_3_INDICATION">#REF!</definedName>
    <definedName name="P_Z_1_B_COLONNE_CT_RAISONNABLE_MT_TVA_2">#REF!</definedName>
    <definedName name="P_Z_1_B_COLONNE_CT_RAISONNABLE_MT_TVA_2_INDICATION">#REF!</definedName>
    <definedName name="P_Z_1_B_COLONNE_CT_RAISONNABLE_MT_TVA_3">#REF!</definedName>
    <definedName name="P_Z_1_B_COLONNE_CT_RAISONNABLE_MT_TVA_3_INDICATION">#REF!</definedName>
    <definedName name="P_Z_1_B_COLONNE_DESCRIPTION">#REF!</definedName>
    <definedName name="P_Z_1_B_COLONNE_DESCRIPTION_INDICATION">#REF!</definedName>
    <definedName name="P_Z_1_B_COLONNE_FOURNISSEUR">#REF!</definedName>
    <definedName name="P_Z_1_B_COLONNE_FOURNISSEUR_INDICATION">#REF!</definedName>
    <definedName name="P_Z_1_B_COLONNE_JUSTIFICATIF">#REF!</definedName>
    <definedName name="P_Z_1_B_COLONNE_JUSTIFICATIF_INDICATION">#REF!</definedName>
    <definedName name="P_Z_1_B_COLONNE_MOTIFS_INELIGIBILITE_LIBELLE_STANDARD">#REF!</definedName>
    <definedName name="P_Z_1_B_COLONNE_MT_ELIGIBLE_LIBELLE_STANDARD">#REF!</definedName>
    <definedName name="P_Z_1_B_COLONNE_MT_INELIGIBLE_LIBELLE_STANDARD">#REF!</definedName>
    <definedName name="P_Z_1_B_COLONNE_MT_MAX_ACTIVE">#REF!</definedName>
    <definedName name="P_Z_1_B_COLONNE_MT_MAX_LIBELLE_STANDARD">#REF!</definedName>
    <definedName name="P_Z_1_B_COLONNE_MT_PRESENTE_HT">#REF!</definedName>
    <definedName name="P_Z_1_B_COLONNE_MT_PRESENTE_HT_INDICATION">#REF!</definedName>
    <definedName name="P_Z_1_B_COLONNE_MT_PRESENTE_TVA">#REF!</definedName>
    <definedName name="P_Z_1_B_COLONNE_MT_PRESENTE_TVA_INDICATION">#REF!</definedName>
    <definedName name="P_Z_1_B_COLONNE_MT_RAISONNABLE_LIBELLE_STANDARD">#REF!</definedName>
    <definedName name="P_Z_1_B_COLONNE_POSTE">#REF!</definedName>
    <definedName name="P_Z_1_B_COLONNE_POSTE_INDICATION">#REF!</definedName>
    <definedName name="P_Z_1_B_COLONNE_QUANTITE">#REF!</definedName>
    <definedName name="P_Z_1_B_COLONNE_QUANTITE_ACTIVE">#REF!</definedName>
    <definedName name="P_Z_1_B_COLONNE_QUANTITE_INDICATION">#REF!</definedName>
    <definedName name="P_Z_1_B_COLONNE_QUANTITE_OBLIGATOIRE">#REF!</definedName>
    <definedName name="P_Z_1_B_COLONNE_SOUS_OPERATION">#REF!</definedName>
    <definedName name="P_Z_1_B_COLONNE_SOUS_OPERATION_INDICATION">#REF!</definedName>
    <definedName name="P_Z_1_B_COLONNE_UNITE">#REF!</definedName>
    <definedName name="P_Z_1_B_COLONNE_UNITE_ACTIVE">#REF!</definedName>
    <definedName name="P_Z_1_B_COLONNE_UNITE_INDICATION">#REF!</definedName>
    <definedName name="P_Z_1_B_COLONNE_UNITE_OBLIGATOIRE">#REF!</definedName>
    <definedName name="P_Z_1_B_EXEMPLE_UTILISATION">#REF!</definedName>
    <definedName name="P_Z_1_B_INTITULE_DEPENSES_DEVIS_STANDARD">#REF!</definedName>
    <definedName name="P_Z_1_B_UFD">#REF!</definedName>
    <definedName name="P_Z_1_B_ULD">#REF!</definedName>
    <definedName name="P_Z_1_B_UTILISATION_FILTRE_DESCRIPTIONS">#REF!</definedName>
    <definedName name="P_Z_1_B_UTILISATION_FILTRE_POSTES">#REF!</definedName>
    <definedName name="P_Z_1_B_UTILISATION_FILTRE_SOUS_OPERATIONS">#REF!</definedName>
    <definedName name="P_Z_1_B_UTILISATION_FILTRE_UNITES">#REF!</definedName>
    <definedName name="P_Z_1_B_UTILISATION_LIBELLES_DESCRIPTIONS">#REF!</definedName>
    <definedName name="P_Z_1_N_COLONNE_COMMENTAIRE_INDICATION">#REF!</definedName>
    <definedName name="P_Z_1_N_COLONNE_COMMENTAIRE_INDICATION_STANDARD">#REF!</definedName>
    <definedName name="P_Z_1_N_COLONNE_COMMENTAIRE_SI_LIBELLE_DEFAUT">#REF!</definedName>
    <definedName name="P_Z_1_N_COLONNE_COMMENTAIRE_SI_LIBELLE_STANDARD">#REF!</definedName>
    <definedName name="P_Z_1_N_COLONNE_COMMENTAIRE_SPECIFIQUE">#REF!</definedName>
    <definedName name="P_Z_1_N_COLONNE_COMMENTAIRE_STANDARD">#REF!</definedName>
    <definedName name="P_Z_1_N_COLONNE_CT_RAISONNABLE_FOURNISSEUR_2_INDICATION">#REF!</definedName>
    <definedName name="P_Z_1_N_COLONNE_CT_RAISONNABLE_FOURNISSEUR_2_INDICATION_STANDARD">#REF!</definedName>
    <definedName name="P_Z_1_N_COLONNE_CT_RAISONNABLE_FOURNISSEUR_2_SPECIFIQUE">#REF!</definedName>
    <definedName name="P_Z_1_N_COLONNE_CT_RAISONNABLE_FOURNISSEUR_2_STANDARD">#REF!</definedName>
    <definedName name="P_Z_1_N_COLONNE_CT_RAISONNABLE_FOURNISSEUR_3_INDICATION">#REF!</definedName>
    <definedName name="P_Z_1_N_COLONNE_CT_RAISONNABLE_FOURNISSEUR_3_INDICATION_STANDARD">#REF!</definedName>
    <definedName name="P_Z_1_N_COLONNE_CT_RAISONNABLE_FOURNISSEUR_3_SPECIFIQUE">#REF!</definedName>
    <definedName name="P_Z_1_N_COLONNE_CT_RAISONNABLE_FOURNISSEUR_3_STANDARD">#REF!</definedName>
    <definedName name="P_Z_1_N_COLONNE_CT_RAISONNABLE_JUSTIFICATIF_2_INDICATION">#REF!</definedName>
    <definedName name="P_Z_1_N_COLONNE_CT_RAISONNABLE_JUSTIFICATIF_2_INDICATION_STANDARD">#REF!</definedName>
    <definedName name="P_Z_1_N_COLONNE_CT_RAISONNABLE_JUSTIFICATIF_2_SPECIFIQUE">#REF!</definedName>
    <definedName name="P_Z_1_N_COLONNE_CT_RAISONNABLE_JUSTIFICATIF_2_STANDARD">#REF!</definedName>
    <definedName name="P_Z_1_N_COLONNE_CT_RAISONNABLE_JUSTIFICATIF_3_INDICATION">#REF!</definedName>
    <definedName name="P_Z_1_N_COLONNE_CT_RAISONNABLE_JUSTIFICATIF_3_INDICATION_STANDARD">#REF!</definedName>
    <definedName name="P_Z_1_N_COLONNE_CT_RAISONNABLE_JUSTIFICATIF_3_SPECIFIQUE">#REF!</definedName>
    <definedName name="P_Z_1_N_COLONNE_CT_RAISONNABLE_JUSTIFICATIF_3_STANDARD">#REF!</definedName>
    <definedName name="P_Z_1_N_COLONNE_CT_RAISONNABLE_MARCHE_INDICATION">#REF!</definedName>
    <definedName name="P_Z_1_N_COLONNE_CT_RAISONNABLE_MARCHE_INDICATION_STANDARD">#REF!</definedName>
    <definedName name="P_Z_1_N_COLONNE_CT_RAISONNABLE_MARCHE_SPECIFIQUE">#REF!</definedName>
    <definedName name="P_Z_1_N_COLONNE_CT_RAISONNABLE_MARCHE_STANDARD">#REF!</definedName>
    <definedName name="P_Z_1_N_COLONNE_CT_RAISONNABLE_MT_HT_2_INDICATION">#REF!</definedName>
    <definedName name="P_Z_1_N_COLONNE_CT_RAISONNABLE_MT_HT_2_INDICATION_STANDARD">#REF!</definedName>
    <definedName name="P_Z_1_N_COLONNE_CT_RAISONNABLE_MT_HT_2_SPECIFIQUE">#REF!</definedName>
    <definedName name="P_Z_1_N_COLONNE_CT_RAISONNABLE_MT_HT_2_STANDARD">#REF!</definedName>
    <definedName name="P_Z_1_N_COLONNE_CT_RAISONNABLE_MT_HT_3_INDICATION">#REF!</definedName>
    <definedName name="P_Z_1_N_COLONNE_CT_RAISONNABLE_MT_HT_3_INDICATION_STANDARD">#REF!</definedName>
    <definedName name="P_Z_1_N_COLONNE_CT_RAISONNABLE_MT_HT_3_SPECIFIQUE">#REF!</definedName>
    <definedName name="P_Z_1_N_COLONNE_CT_RAISONNABLE_MT_HT_3_STANDARD">#REF!</definedName>
    <definedName name="P_Z_1_N_COLONNE_CT_RAISONNABLE_MT_TVA_2_INDICATION">#REF!</definedName>
    <definedName name="P_Z_1_N_COLONNE_CT_RAISONNABLE_MT_TVA_2_INDICATION_STANDARD">#REF!</definedName>
    <definedName name="P_Z_1_N_COLONNE_CT_RAISONNABLE_MT_TVA_2_SPECIFIQUE">#REF!</definedName>
    <definedName name="P_Z_1_N_COLONNE_CT_RAISONNABLE_MT_TVA_2_STANDARD">#REF!</definedName>
    <definedName name="P_Z_1_N_COLONNE_CT_RAISONNABLE_MT_TVA_3_INDICATION">#REF!</definedName>
    <definedName name="P_Z_1_N_COLONNE_CT_RAISONNABLE_MT_TVA_3_INDICATION_STANDARD">#REF!</definedName>
    <definedName name="P_Z_1_N_COLONNE_CT_RAISONNABLE_MT_TVA_3_SPECIFIQUE">#REF!</definedName>
    <definedName name="P_Z_1_N_COLONNE_CT_RAISONNABLE_MT_TVA_3_STANDARD">#REF!</definedName>
    <definedName name="P_Z_1_N_COLONNE_DESCRIPTION_INDICATION">#REF!</definedName>
    <definedName name="P_Z_1_N_COLONNE_DESCRIPTION_INDICATION_STANDARD">#REF!</definedName>
    <definedName name="P_Z_1_N_COLONNE_DESCRIPTION_SPECIFIQUE">#REF!</definedName>
    <definedName name="P_Z_1_N_COLONNE_DESCRIPTION_STANDARD">#REF!</definedName>
    <definedName name="P_Z_1_N_COLONNE_FOURNISSEUR_INDICATION">#REF!</definedName>
    <definedName name="P_Z_1_N_COLONNE_FOURNISSEUR_INDICATION_STANDARD">#REF!</definedName>
    <definedName name="P_Z_1_N_COLONNE_FOURNISSEUR_SPECIFIQUE">#REF!</definedName>
    <definedName name="P_Z_1_N_COLONNE_FOURNISSEUR_STANDARD">#REF!</definedName>
    <definedName name="P_Z_1_N_COLONNE_JUSTIFICATIF_INDICATION">#REF!</definedName>
    <definedName name="P_Z_1_N_COLONNE_JUSTIFICATIF_INDICATION_STANDARD">#REF!</definedName>
    <definedName name="P_Z_1_N_COLONNE_JUSTIFICATIF_SPECIFIQUE">#REF!</definedName>
    <definedName name="P_Z_1_N_COLONNE_JUSTIFICATIF_STANDARD">#REF!</definedName>
    <definedName name="P_Z_1_N_COLONNE_MOTIFS_INELIGIBILITE_LIBELLE_DEFAUT">#REF!</definedName>
    <definedName name="P_Z_1_N_COLONNE_MOTIFS_INELIGIBILITE_LIBELLE_STANDARD">#REF!</definedName>
    <definedName name="P_Z_1_N_COLONNE_MT_ELIGIBLE_LIBELLE_DEFAUT">#REF!</definedName>
    <definedName name="P_Z_1_N_COLONNE_MT_ELIGIBLE_LIBELLE_STANDARD">#REF!</definedName>
    <definedName name="P_Z_1_N_COLONNE_MT_INELIGIBLE_LIBELLE_DEFAUT">#REF!</definedName>
    <definedName name="P_Z_1_N_COLONNE_MT_INELIGIBLE_LIBELLE_STANDARD">#REF!</definedName>
    <definedName name="P_Z_1_N_COLONNE_MT_MAX_LIBELLE_DEFAUT">#REF!</definedName>
    <definedName name="P_Z_1_N_COLONNE_MT_MAX_LIBELLE_STANDARD">#REF!</definedName>
    <definedName name="P_Z_1_N_COLONNE_MT_PRESENTE_HT_INDICATION">#REF!</definedName>
    <definedName name="P_Z_1_N_COLONNE_MT_PRESENTE_HT_INDICATION_STANDARD">#REF!</definedName>
    <definedName name="P_Z_1_N_COLONNE_MT_PRESENTE_HT_SPECIFIQUE">#REF!</definedName>
    <definedName name="P_Z_1_N_COLONNE_MT_PRESENTE_HT_STANDARD">#REF!</definedName>
    <definedName name="P_Z_1_N_COLONNE_MT_PRESENTE_TVA_INDICATION">#REF!</definedName>
    <definedName name="P_Z_1_N_COLONNE_MT_PRESENTE_TVA_INDICATION_STANDARD">#REF!</definedName>
    <definedName name="P_Z_1_N_COLONNE_MT_PRESENTE_TVA_SPECIFIQUE">#REF!</definedName>
    <definedName name="P_Z_1_N_COLONNE_MT_PRESENTE_TVA_STANDARD">#REF!</definedName>
    <definedName name="P_Z_1_N_COLONNE_MT_RAISONNABLE_DEFAUT">#REF!</definedName>
    <definedName name="P_Z_1_N_COLONNE_MT_RAISONNABLE_STANDARD">#REF!</definedName>
    <definedName name="P_Z_1_N_COLONNE_POSTE_INDICATION">#REF!</definedName>
    <definedName name="P_Z_1_N_COLONNE_POSTE_INDICATION_STANDARD">#REF!</definedName>
    <definedName name="P_Z_1_N_COLONNE_POSTE_SPECIFIQUE">#REF!</definedName>
    <definedName name="P_Z_1_N_COLONNE_POSTE_STANDARD">#REF!</definedName>
    <definedName name="P_Z_1_N_COLONNE_QUANTITE_INDICATION">#REF!</definedName>
    <definedName name="P_Z_1_N_COLONNE_QUANTITE_INDICATION_STANDARD">#REF!</definedName>
    <definedName name="P_Z_1_N_COLONNE_QUANTITE_SPECIFIQUE">#REF!</definedName>
    <definedName name="P_Z_1_N_COLONNE_QUANTITE_STANDARD">#REF!</definedName>
    <definedName name="P_Z_1_N_COLONNE_SOUS_OPERATION_INDICATION">#REF!</definedName>
    <definedName name="P_Z_1_N_COLONNE_SOUS_OPERATION_INDICATION_STANDARD">#REF!</definedName>
    <definedName name="P_Z_1_N_COLONNE_SOUS_OPERATION_SPECIFIQUE">#REF!</definedName>
    <definedName name="P_Z_1_N_COLONNE_SOUS_OPERATION_STANDARD">#REF!</definedName>
    <definedName name="P_Z_1_N_COLONNE_UNITE_INDICATION">#REF!</definedName>
    <definedName name="P_Z_1_N_COLONNE_UNITE_INDICATION_STANDARD">#REF!</definedName>
    <definedName name="P_Z_1_N_COLONNE_UNITE_SPECIFIQUE">#REF!</definedName>
    <definedName name="P_Z_1_N_COLONNE_UNITE_STANDARD">#REF!</definedName>
    <definedName name="P_Z_1_N_CONSIGNE_DEPENSES_DEVIS">#REF!</definedName>
    <definedName name="P_Z_1_N_EXEMPLE_COMMENTAIRE">#REF!</definedName>
    <definedName name="P_Z_1_N_EXEMPLE_CT_RAISONNABLE_FOURNISSEUR_2">#REF!</definedName>
    <definedName name="P_Z_1_N_EXEMPLE_CT_RAISONNABLE_FOURNISSEUR_3">#REF!</definedName>
    <definedName name="P_Z_1_N_EXEMPLE_CT_RAISONNABLE_JUSTIFICATIF_2">#REF!</definedName>
    <definedName name="P_Z_1_N_EXEMPLE_CT_RAISONNABLE_JUSTIFICATIF_3">#REF!</definedName>
    <definedName name="P_Z_1_N_EXEMPLE_CT_RAISONNABLE_MARCHE">#REF!</definedName>
    <definedName name="P_Z_1_N_EXEMPLE_CT_RAISONNABLE_MT_HT_2">#REF!</definedName>
    <definedName name="P_Z_1_N_EXEMPLE_CT_RAISONNABLE_MT_HT_3">#REF!</definedName>
    <definedName name="P_Z_1_N_EXEMPLE_CT_RAISONNABLE_MT_TVA_2">#REF!</definedName>
    <definedName name="P_Z_1_N_EXEMPLE_CT_RAISONNABLE_MT_TVA_3">#REF!</definedName>
    <definedName name="P_Z_1_N_EXEMPLE_DESCRIPTION">#REF!</definedName>
    <definedName name="P_Z_1_N_EXEMPLE_FOURNISSEUR">#REF!</definedName>
    <definedName name="P_Z_1_N_EXEMPLE_JUSTIFICATIF">#REF!</definedName>
    <definedName name="P_Z_1_N_EXEMPLE_MT_PRESENTE_HT">#REF!</definedName>
    <definedName name="P_Z_1_N_EXEMPLE_MT_PRESENTE_TVA">#REF!</definedName>
    <definedName name="P_Z_1_N_EXEMPLE_POSTE">#REF!</definedName>
    <definedName name="P_Z_1_N_EXEMPLE_QUANTITE">#REF!</definedName>
    <definedName name="P_Z_1_N_EXEMPLE_SOUS_OPERATION">#REF!</definedName>
    <definedName name="P_Z_1_N_EXEMPLE_UNITE">#REF!</definedName>
    <definedName name="P_Z_1_N_INTITULE_DEPENSES_DEVIS_DEFAUT">#REF!</definedName>
    <definedName name="P_Z_1_N_INTITULE_DEPENSES_DEVIS_STANDARD">#REF!</definedName>
    <definedName name="P_Z_1_R_LIBELLES_DESCRIPTIONS">#REF!</definedName>
    <definedName name="P_Z_1_R_LIBELLES_DESCRIPTIONS_1">#REF!</definedName>
    <definedName name="P_Z_1_R_LIBELLES_DESCRIPTIONS_10">#REF!</definedName>
    <definedName name="P_Z_1_R_LIBELLES_DESCRIPTIONS_11">#REF!</definedName>
    <definedName name="P_Z_1_R_LIBELLES_DESCRIPTIONS_12">#REF!</definedName>
    <definedName name="P_Z_1_R_LIBELLES_DESCRIPTIONS_13">#REF!</definedName>
    <definedName name="P_Z_1_R_LIBELLES_DESCRIPTIONS_14">#REF!</definedName>
    <definedName name="P_Z_1_R_LIBELLES_DESCRIPTIONS_15">#REF!</definedName>
    <definedName name="P_Z_1_R_LIBELLES_DESCRIPTIONS_16">#REF!</definedName>
    <definedName name="P_Z_1_R_LIBELLES_DESCRIPTIONS_17">#REF!</definedName>
    <definedName name="P_Z_1_R_LIBELLES_DESCRIPTIONS_18">#REF!</definedName>
    <definedName name="P_Z_1_R_LIBELLES_DESCRIPTIONS_19">#REF!</definedName>
    <definedName name="P_Z_1_R_LIBELLES_DESCRIPTIONS_2">#REF!</definedName>
    <definedName name="P_Z_1_R_LIBELLES_DESCRIPTIONS_20">#REF!</definedName>
    <definedName name="P_Z_1_R_LIBELLES_DESCRIPTIONS_3">#REF!</definedName>
    <definedName name="P_Z_1_R_LIBELLES_DESCRIPTIONS_4">#REF!</definedName>
    <definedName name="P_Z_1_R_LIBELLES_DESCRIPTIONS_5">#REF!</definedName>
    <definedName name="P_Z_1_R_LIBELLES_DESCRIPTIONS_6">#REF!</definedName>
    <definedName name="P_Z_1_R_LIBELLES_DESCRIPTIONS_7">#REF!</definedName>
    <definedName name="P_Z_1_R_LIBELLES_DESCRIPTIONS_8">#REF!</definedName>
    <definedName name="P_Z_1_R_LIBELLES_DESCRIPTIONS_9">#REF!</definedName>
    <definedName name="P_Z_1_R_LIBELLES_POSTES">#REF!</definedName>
    <definedName name="P_Z_1_R_LIBELLES_POSTES_1">#REF!</definedName>
    <definedName name="P_Z_1_R_LIBELLES_POSTES_10">#REF!</definedName>
    <definedName name="P_Z_1_R_LIBELLES_POSTES_11">#REF!</definedName>
    <definedName name="P_Z_1_R_LIBELLES_POSTES_12">#REF!</definedName>
    <definedName name="P_Z_1_R_LIBELLES_POSTES_13">#REF!</definedName>
    <definedName name="P_Z_1_R_LIBELLES_POSTES_14">#REF!</definedName>
    <definedName name="P_Z_1_R_LIBELLES_POSTES_15">#REF!</definedName>
    <definedName name="P_Z_1_R_LIBELLES_POSTES_16">#REF!</definedName>
    <definedName name="P_Z_1_R_LIBELLES_POSTES_17">#REF!</definedName>
    <definedName name="P_Z_1_R_LIBELLES_POSTES_18">#REF!</definedName>
    <definedName name="P_Z_1_R_LIBELLES_POSTES_19">#REF!</definedName>
    <definedName name="P_Z_1_R_LIBELLES_POSTES_2">#REF!</definedName>
    <definedName name="P_Z_1_R_LIBELLES_POSTES_20">#REF!</definedName>
    <definedName name="P_Z_1_R_LIBELLES_POSTES_3">#REF!</definedName>
    <definedName name="P_Z_1_R_LIBELLES_POSTES_4">#REF!</definedName>
    <definedName name="P_Z_1_R_LIBELLES_POSTES_5">#REF!</definedName>
    <definedName name="P_Z_1_R_LIBELLES_POSTES_6">#REF!</definedName>
    <definedName name="P_Z_1_R_LIBELLES_POSTES_7">#REF!</definedName>
    <definedName name="P_Z_1_R_LIBELLES_POSTES_8">#REF!</definedName>
    <definedName name="P_Z_1_R_LIBELLES_POSTES_9">#REF!</definedName>
    <definedName name="P_Z_1_R_LIBELLES_SOUS_OPERATIONS">#REF!</definedName>
    <definedName name="P_Z_1_R_LIBELLES_SOUS_OPERATIONS_1">#REF!</definedName>
    <definedName name="P_Z_1_R_LIBELLES_SOUS_OPERATIONS_10">#REF!</definedName>
    <definedName name="P_Z_1_R_LIBELLES_SOUS_OPERATIONS_11">#REF!</definedName>
    <definedName name="P_Z_1_R_LIBELLES_SOUS_OPERATIONS_12">#REF!</definedName>
    <definedName name="P_Z_1_R_LIBELLES_SOUS_OPERATIONS_13">#REF!</definedName>
    <definedName name="P_Z_1_R_LIBELLES_SOUS_OPERATIONS_14">#REF!</definedName>
    <definedName name="P_Z_1_R_LIBELLES_SOUS_OPERATIONS_15">#REF!</definedName>
    <definedName name="P_Z_1_R_LIBELLES_SOUS_OPERATIONS_16">#REF!</definedName>
    <definedName name="P_Z_1_R_LIBELLES_SOUS_OPERATIONS_17">#REF!</definedName>
    <definedName name="P_Z_1_R_LIBELLES_SOUS_OPERATIONS_18">#REF!</definedName>
    <definedName name="P_Z_1_R_LIBELLES_SOUS_OPERATIONS_19">#REF!</definedName>
    <definedName name="P_Z_1_R_LIBELLES_SOUS_OPERATIONS_2">#REF!</definedName>
    <definedName name="P_Z_1_R_LIBELLES_SOUS_OPERATIONS_20">#REF!</definedName>
    <definedName name="P_Z_1_R_LIBELLES_SOUS_OPERATIONS_3">#REF!</definedName>
    <definedName name="P_Z_1_R_LIBELLES_SOUS_OPERATIONS_4">#REF!</definedName>
    <definedName name="P_Z_1_R_LIBELLES_SOUS_OPERATIONS_5">#REF!</definedName>
    <definedName name="P_Z_1_R_LIBELLES_SOUS_OPERATIONS_6">#REF!</definedName>
    <definedName name="P_Z_1_R_LIBELLES_SOUS_OPERATIONS_7">#REF!</definedName>
    <definedName name="P_Z_1_R_LIBELLES_SOUS_OPERATIONS_8">#REF!</definedName>
    <definedName name="P_Z_1_R_LIBELLES_SOUS_OPERATIONS_9">#REF!</definedName>
    <definedName name="P_Z_1_R_LIBELLES_UNITES">#REF!</definedName>
    <definedName name="P_Z_1_R_LIBELLES_UNITES_1">#REF!</definedName>
    <definedName name="P_Z_1_R_LIBELLES_UNITES_10">#REF!</definedName>
    <definedName name="P_Z_1_R_LIBELLES_UNITES_11">#REF!</definedName>
    <definedName name="P_Z_1_R_LIBELLES_UNITES_12">#REF!</definedName>
    <definedName name="P_Z_1_R_LIBELLES_UNITES_13">#REF!</definedName>
    <definedName name="P_Z_1_R_LIBELLES_UNITES_14">#REF!</definedName>
    <definedName name="P_Z_1_R_LIBELLES_UNITES_15">#REF!</definedName>
    <definedName name="P_Z_1_R_LIBELLES_UNITES_16">#REF!</definedName>
    <definedName name="P_Z_1_R_LIBELLES_UNITES_17">#REF!</definedName>
    <definedName name="P_Z_1_R_LIBELLES_UNITES_18">#REF!</definedName>
    <definedName name="P_Z_1_R_LIBELLES_UNITES_19">#REF!</definedName>
    <definedName name="P_Z_1_R_LIBELLES_UNITES_2">#REF!</definedName>
    <definedName name="P_Z_1_R_LIBELLES_UNITES_20">#REF!</definedName>
    <definedName name="P_Z_1_R_LIBELLES_UNITES_3">#REF!</definedName>
    <definedName name="P_Z_1_R_LIBELLES_UNITES_4">#REF!</definedName>
    <definedName name="P_Z_1_R_LIBELLES_UNITES_5">#REF!</definedName>
    <definedName name="P_Z_1_R_LIBELLES_UNITES_6">#REF!</definedName>
    <definedName name="P_Z_1_R_LIBELLES_UNITES_7">#REF!</definedName>
    <definedName name="P_Z_1_R_LIBELLES_UNITES_8">#REF!</definedName>
    <definedName name="P_Z_1_R_LIBELLES_UNITES_9">#REF!</definedName>
    <definedName name="P_Z_4_B_COLONNE_COMMENTAIRE">#REF!</definedName>
    <definedName name="P_Z_4_B_COLONNE_COMMENTAIRE_ACTIVE">#REF!</definedName>
    <definedName name="P_Z_4_B_COLONNE_COMMENTAIRE_INDICATION">#REF!</definedName>
    <definedName name="P_Z_4_B_COLONNE_COMMENTAIRE_OBLIGATOIRE">#REF!</definedName>
    <definedName name="P_Z_4_B_COLONNE_COMMENTAIRE_SI_LIBELLE_STANDARD">#REF!</definedName>
    <definedName name="P_Z_4_B_COLONNE_COUT">#REF!</definedName>
    <definedName name="P_Z_4_B_COLONNE_COUT_ELIGIBLE_LIBELLE_STANDARD">#REF!</definedName>
    <definedName name="P_Z_4_B_COLONNE_COUT_INDICATION">#REF!</definedName>
    <definedName name="P_Z_4_B_COLONNE_COUT_RAISONNABLE_LIBELLE_STANDARD">#REF!</definedName>
    <definedName name="P_Z_4_B_COLONNE_DESCRIPTION">#REF!</definedName>
    <definedName name="P_Z_4_B_COLONNE_DESCRIPTION_INDICATION">#REF!</definedName>
    <definedName name="P_Z_4_B_COLONNE_INTERVENANT">#REF!</definedName>
    <definedName name="P_Z_4_B_COLONNE_INTERVENANT_INDICATION">#REF!</definedName>
    <definedName name="P_Z_4_B_COLONNE_JUSTIFICATIF">#REF!</definedName>
    <definedName name="P_Z_4_B_COLONNE_JUSTIFICATIF_INDICATION">#REF!</definedName>
    <definedName name="P_Z_4_B_COLONNE_MOTIFS_INELIGIBILITE_LIBELLE_STANDARD">#REF!</definedName>
    <definedName name="P_Z_4_B_COLONNE_MT_ELIGIBLE_LIBELLE_STANDARD">#REF!</definedName>
    <definedName name="P_Z_4_B_COLONNE_MT_MAX_ACTIVE">#REF!</definedName>
    <definedName name="P_Z_4_B_COLONNE_MT_MAX_LIBELLE_STANDARD">#REF!</definedName>
    <definedName name="P_Z_4_B_COLONNE_MT_PRESENTE">#REF!</definedName>
    <definedName name="P_Z_4_B_COLONNE_MT_PRESENTE_INDICATION">#REF!</definedName>
    <definedName name="P_Z_4_B_COLONNE_MT_RAISONNABLE_LIBELLE_STANDARD">#REF!</definedName>
    <definedName name="P_Z_4_B_COLONNE_POSTE">#REF!</definedName>
    <definedName name="P_Z_4_B_COLONNE_POSTE_INDICATION">#REF!</definedName>
    <definedName name="P_Z_4_B_COLONNE_QUALIFICATION">#REF!</definedName>
    <definedName name="P_Z_4_B_COLONNE_QUALIFICATION_ACTIVE">#REF!</definedName>
    <definedName name="P_Z_4_B_COLONNE_QUALIFICATION_INDICATION">#REF!</definedName>
    <definedName name="P_Z_4_B_COLONNE_QUALIFICATION_OBLIGATOIRE">#REF!</definedName>
    <definedName name="P_Z_4_B_COLONNE_SOUS_OPERATION">#REF!</definedName>
    <definedName name="P_Z_4_B_COLONNE_SOUS_OPERATION_INDICATION">#REF!</definedName>
    <definedName name="P_Z_4_B_COLONNE_TEMPS_OPERATION">#REF!</definedName>
    <definedName name="P_Z_4_B_COLONNE_TEMPS_OPERATION_ELIGIBLE_LIBELLE_STANDARD">#REF!</definedName>
    <definedName name="P_Z_4_B_COLONNE_TEMPS_OPERATION_INDICATION">#REF!</definedName>
    <definedName name="P_Z_4_B_COLONNE_TEMPS_OPERATION_RAISONNABLE_LIBELLE_STANDARD">#REF!</definedName>
    <definedName name="P_Z_4_B_COLONNE_TEMPS_PERIODE">#REF!</definedName>
    <definedName name="P_Z_4_B_COLONNE_TEMPS_PERIODE_ELIGIBLE_LIBELLE_STANDARD">#REF!</definedName>
    <definedName name="P_Z_4_B_COLONNE_TEMPS_PERIODE_INDICATION">#REF!</definedName>
    <definedName name="P_Z_4_B_COLONNE_TEMPS_PERIODE_RAISONNABLE_LIBELLE_STANDARD">#REF!</definedName>
    <definedName name="P_Z_4_B_COLONNE_UNITE">#REF!</definedName>
    <definedName name="P_Z_4_B_COLONNE_UNITE_ELIGIBLE_LIBELLE_STANDARD">#REF!</definedName>
    <definedName name="P_Z_4_B_COLONNE_UNITE_INDICATION">#REF!</definedName>
    <definedName name="P_Z_4_B_EXEMPLE_UTILISATION">#REF!</definedName>
    <definedName name="P_Z_4_B_INTITULE_DEPENSES_REMUNERATION_STANDARD">#REF!</definedName>
    <definedName name="P_Z_4_B_UFD">#REF!</definedName>
    <definedName name="P_Z_4_B_ULD">#REF!</definedName>
    <definedName name="P_Z_4_B_UTILISATION_FILTRE_POSTES">#REF!</definedName>
    <definedName name="P_Z_4_B_UTILISATION_FILTRE_SOUS_OPERATIONS">#REF!</definedName>
    <definedName name="P_Z_4_B_UTILISATION_FILTRE_UNITES">#REF!</definedName>
    <definedName name="P_Z_4_N_COLONNE_COMMENTAIRE_INDICATION_SPECIFIQUE">#REF!</definedName>
    <definedName name="P_Z_4_N_COLONNE_COMMENTAIRE_INDICATION_STANDARD">#REF!</definedName>
    <definedName name="P_Z_4_N_COLONNE_COMMENTAIRE_SI_LIBELLE_DEFAUT">#REF!</definedName>
    <definedName name="P_Z_4_N_COLONNE_COMMENTAIRE_SI_LIBELLE_SPECIFIQUE">#REF!</definedName>
    <definedName name="P_Z_4_N_COLONNE_COMMENTAIRE_SPECIFIQUE">#REF!</definedName>
    <definedName name="P_Z_4_N_COLONNE_COMMENTAIRE_STANDARD">#REF!</definedName>
    <definedName name="P_Z_4_N_COLONNE_COUT_ELIGIBLE_LIBELLE_DEFAUT">#REF!</definedName>
    <definedName name="P_Z_4_N_COLONNE_COUT_ELIGIBLE_LIBELLE_SPECIFIQUE">#REF!</definedName>
    <definedName name="P_Z_4_N_COLONNE_COUT_INDICATION_SPECIFIQUE">#REF!</definedName>
    <definedName name="P_Z_4_N_COLONNE_COUT_INDICATION_STANDARD">#REF!</definedName>
    <definedName name="P_Z_4_N_COLONNE_COUT_RAISONNABLE_LIBELLE_DEFAUT">#REF!</definedName>
    <definedName name="P_Z_4_N_COLONNE_COUT_RAISONNABLE_LIBELLE_SPECIFIQUE">#REF!</definedName>
    <definedName name="P_Z_4_N_COLONNE_COUT_SPECIFIQUE">#REF!</definedName>
    <definedName name="P_Z_4_N_COLONNE_COUT_STANDARD">#REF!</definedName>
    <definedName name="P_Z_4_N_COLONNE_DESCRIPTION_INDICATION_SPECIFIQUE">#REF!</definedName>
    <definedName name="P_Z_4_N_COLONNE_DESCRIPTION_INDICATION_STANDARD">#REF!</definedName>
    <definedName name="P_Z_4_N_COLONNE_DESCRIPTION_SPECIFIQUE">#REF!</definedName>
    <definedName name="P_Z_4_N_COLONNE_DESCRIPTION_STANDARD">#REF!</definedName>
    <definedName name="P_Z_4_N_COLONNE_INTERVENANT_INDICATION_SPECIFIQUE">#REF!</definedName>
    <definedName name="P_Z_4_N_COLONNE_INTERVENANT_INDICATION_STANDARD">#REF!</definedName>
    <definedName name="P_Z_4_N_COLONNE_INTERVENANT_SPECIFIQUE">#REF!</definedName>
    <definedName name="P_Z_4_N_COLONNE_INTERVENANT_STANDARD">#REF!</definedName>
    <definedName name="P_Z_4_N_COLONNE_JUSTIFICATIF_INDICATION_SPECIFIQUE">#REF!</definedName>
    <definedName name="P_Z_4_N_COLONNE_JUSTIFICATIF_INDICATION_STANDARD">#REF!</definedName>
    <definedName name="P_Z_4_N_COLONNE_JUSTIFICATIF_SPECIFIQUE">#REF!</definedName>
    <definedName name="P_Z_4_N_COLONNE_JUSTIFICATIF_STANDARD">#REF!</definedName>
    <definedName name="P_Z_4_N_COLONNE_MOTIFS_INELIGIBILITE_LIBELLE_DEFAUT">#REF!</definedName>
    <definedName name="P_Z_4_N_COLONNE_MOTIFS_INELIGIBILITE_LIBELLE_SPECIFIQUE">#REF!</definedName>
    <definedName name="P_Z_4_N_COLONNE_MT_ELIGIBLE_LIBELLE_DEFAUT">#REF!</definedName>
    <definedName name="P_Z_4_N_COLONNE_MT_ELIGIBLE_LIBELLE_SPECIFIQUE">#REF!</definedName>
    <definedName name="P_Z_4_N_COLONNE_MT_MAX_LIBELLE_DEFAUT">#REF!</definedName>
    <definedName name="P_Z_4_N_COLONNE_MT_MAX_LIBELLE_SPECIFIQUE">#REF!</definedName>
    <definedName name="P_Z_4_N_COLONNE_MT_PRESENTE_INDICATION_SPECIFIQUE">#REF!</definedName>
    <definedName name="P_Z_4_N_COLONNE_MT_PRESENTE_INDICATION_STANDARD">#REF!</definedName>
    <definedName name="P_Z_4_N_COLONNE_MT_PRESENTE_SPECIFIQUE">#REF!</definedName>
    <definedName name="P_Z_4_N_COLONNE_MT_PRESENTE_STANDARD">#REF!</definedName>
    <definedName name="P_Z_4_N_COLONNE_MT_RAISONNABLE_LIBELLE_DEFAUT">#REF!</definedName>
    <definedName name="P_Z_4_N_COLONNE_MT_RAISONNABLE_LIBELLE_SPECIFIQUE">#REF!</definedName>
    <definedName name="P_Z_4_N_COLONNE_POSTE_INDICATION_SPECIFIQUE">#REF!</definedName>
    <definedName name="P_Z_4_N_COLONNE_POSTE_INDICATION_STANDARD">#REF!</definedName>
    <definedName name="P_Z_4_N_COLONNE_POSTE_SPECIFIQUE">#REF!</definedName>
    <definedName name="P_Z_4_N_COLONNE_POSTE_STANDARD">#REF!</definedName>
    <definedName name="P_Z_4_N_COLONNE_QUALIFICATION_INDICATION_SPECIFIQUE">#REF!</definedName>
    <definedName name="P_Z_4_N_COLONNE_QUALIFICATION_INDICATION_STANDARD">#REF!</definedName>
    <definedName name="P_Z_4_N_COLONNE_QUALIFICATION_SPECIFIQUE">#REF!</definedName>
    <definedName name="P_Z_4_N_COLONNE_QUALIFICATION_STANDARD">#REF!</definedName>
    <definedName name="P_Z_4_N_COLONNE_SOUS_OPERATION_INDICATION_SPECIFIQUE">#REF!</definedName>
    <definedName name="P_Z_4_N_COLONNE_SOUS_OPERATION_INDICATION_STANDARD">#REF!</definedName>
    <definedName name="P_Z_4_N_COLONNE_SOUS_OPERATION_SPECIFIQUE">#REF!</definedName>
    <definedName name="P_Z_4_N_COLONNE_SOUS_OPERATION_STANDARD">#REF!</definedName>
    <definedName name="P_Z_4_N_COLONNE_TEMPS_OPERATION_ELIGIBLE_LIBELLE_DEFAUT">#REF!</definedName>
    <definedName name="P_Z_4_N_COLONNE_TEMPS_OPERATION_ELIGIBLE_LIBELLE_SPECIFIQUE">#REF!</definedName>
    <definedName name="P_Z_4_N_COLONNE_TEMPS_OPERATION_INDICATION_SPECIFIQUE">#REF!</definedName>
    <definedName name="P_Z_4_N_COLONNE_TEMPS_OPERATION_INDICATION_STANDARD">#REF!</definedName>
    <definedName name="P_Z_4_N_COLONNE_TEMPS_OPERATION_RAISONNABLE_LIBELLE_DEFAUT">#REF!</definedName>
    <definedName name="P_Z_4_N_COLONNE_TEMPS_OPERATION_RAISONNABLE_LIBELLE_SPECIFIQUE">#REF!</definedName>
    <definedName name="P_Z_4_N_COLONNE_TEMPS_OPERATION_SPECIFIQUE">#REF!</definedName>
    <definedName name="P_Z_4_N_COLONNE_TEMPS_OPERATION_STANDARD">#REF!</definedName>
    <definedName name="P_Z_4_N_COLONNE_TEMPS_PERIODE_ELIGIBLE_LIBELLE_DEFAUT">#REF!</definedName>
    <definedName name="P_Z_4_N_COLONNE_TEMPS_PERIODE_ELIGIBLE_LIBELLE_SPECIFIQUE">#REF!</definedName>
    <definedName name="P_Z_4_N_COLONNE_TEMPS_PERIODE_INDICATION_SPECIFIQUE">#REF!</definedName>
    <definedName name="P_Z_4_N_COLONNE_TEMPS_PERIODE_INDICATION_STANDARD">#REF!</definedName>
    <definedName name="P_Z_4_N_COLONNE_TEMPS_PERIODE_RAISONNABLE_LIBELLE_DEFAUT">#REF!</definedName>
    <definedName name="P_Z_4_N_COLONNE_TEMPS_PERIODE_RAISONNABLE_LIBELLE_SPECIFIQUE">#REF!</definedName>
    <definedName name="P_Z_4_N_COLONNE_TEMPS_PERIODE_SPECIFIQUE">#REF!</definedName>
    <definedName name="P_Z_4_N_COLONNE_TEMPS_PERIODE_STANDARD">#REF!</definedName>
    <definedName name="P_Z_4_N_COLONNE_UNITE_ELIGIBLE_LIBELLE_DEFAUT">#REF!</definedName>
    <definedName name="P_Z_4_N_COLONNE_UNITE_ELIGIBLE_LIBELLE_SPECIFIQUE">#REF!</definedName>
    <definedName name="P_Z_4_N_COLONNE_UNITE_INDICATION_SPECIFIQUE">#REF!</definedName>
    <definedName name="P_Z_4_N_COLONNE_UNITE_INDICATION_STANDARD">#REF!</definedName>
    <definedName name="P_Z_4_N_COLONNE_UNITE_SPECIFIQUE">#REF!</definedName>
    <definedName name="P_Z_4_N_COLONNE_UNITE_STANDARD">#REF!</definedName>
    <definedName name="P_Z_4_N_CONSIGNE_DEPENSES_REMUNERATION">#REF!</definedName>
    <definedName name="P_Z_4_N_EXEMPLE_COMMENTAIRE">#REF!</definedName>
    <definedName name="P_Z_4_N_EXEMPLE_COUT">#REF!</definedName>
    <definedName name="P_Z_4_N_EXEMPLE_DESCRIPTION">#REF!</definedName>
    <definedName name="P_Z_4_N_EXEMPLE_INTERVENANT">#REF!</definedName>
    <definedName name="P_Z_4_N_EXEMPLE_JUSTIFICATIF">#REF!</definedName>
    <definedName name="P_Z_4_N_EXEMPLE_MT_PRESENTE">#REF!</definedName>
    <definedName name="P_Z_4_N_EXEMPLE_POSTE">#REF!</definedName>
    <definedName name="P_Z_4_N_EXEMPLE_QUALIFICATION">#REF!</definedName>
    <definedName name="P_Z_4_N_EXEMPLE_SOUS_OPERATION">#REF!</definedName>
    <definedName name="P_Z_4_N_EXEMPLE_TEMPS_OPERATION">#REF!</definedName>
    <definedName name="P_Z_4_N_EXEMPLE_TEMPS_PERIODE">#REF!</definedName>
    <definedName name="P_Z_4_N_EXEMPLE_UNITE">#REF!</definedName>
    <definedName name="P_Z_4_N_INTITULE_DEPENSES_REMUNERATION_DEFAUT">#REF!</definedName>
    <definedName name="P_Z_4_N_INTITULE_DEPENSES_REMUNERATION_STANDARD">#REF!</definedName>
    <definedName name="P_Z_4_R_LIBELLES_DESCRIPTIONS">#REF!</definedName>
    <definedName name="P_Z_4_R_LIBELLES_DESCRIPTIONS_1">#REF!</definedName>
    <definedName name="P_Z_4_R_LIBELLES_DESCRIPTIONS_10">#REF!</definedName>
    <definedName name="P_Z_4_R_LIBELLES_DESCRIPTIONS_11">#REF!</definedName>
    <definedName name="P_Z_4_R_LIBELLES_DESCRIPTIONS_12">#REF!</definedName>
    <definedName name="P_Z_4_R_LIBELLES_DESCRIPTIONS_13">#REF!</definedName>
    <definedName name="P_Z_4_R_LIBELLES_DESCRIPTIONS_14">#REF!</definedName>
    <definedName name="P_Z_4_R_LIBELLES_DESCRIPTIONS_15">#REF!</definedName>
    <definedName name="P_Z_4_R_LIBELLES_DESCRIPTIONS_16">#REF!</definedName>
    <definedName name="P_Z_4_R_LIBELLES_DESCRIPTIONS_17">#REF!</definedName>
    <definedName name="P_Z_4_R_LIBELLES_DESCRIPTIONS_18">#REF!</definedName>
    <definedName name="P_Z_4_R_LIBELLES_DESCRIPTIONS_19">#REF!</definedName>
    <definedName name="P_Z_4_R_LIBELLES_DESCRIPTIONS_2">#REF!</definedName>
    <definedName name="P_Z_4_R_LIBELLES_DESCRIPTIONS_20">#REF!</definedName>
    <definedName name="P_Z_4_R_LIBELLES_DESCRIPTIONS_3">#REF!</definedName>
    <definedName name="P_Z_4_R_LIBELLES_DESCRIPTIONS_4">#REF!</definedName>
    <definedName name="P_Z_4_R_LIBELLES_DESCRIPTIONS_5">#REF!</definedName>
    <definedName name="P_Z_4_R_LIBELLES_DESCRIPTIONS_6">#REF!</definedName>
    <definedName name="P_Z_4_R_LIBELLES_DESCRIPTIONS_7">#REF!</definedName>
    <definedName name="P_Z_4_R_LIBELLES_DESCRIPTIONS_8">#REF!</definedName>
    <definedName name="P_Z_4_R_LIBELLES_DESCRIPTIONS_9">#REF!</definedName>
    <definedName name="P_Z_4_R_LIBELLES_POSTES">#REF!</definedName>
    <definedName name="P_Z_4_R_LIBELLES_POSTES_1">#REF!</definedName>
    <definedName name="P_Z_4_R_LIBELLES_POSTES_10">#REF!</definedName>
    <definedName name="P_Z_4_R_LIBELLES_POSTES_11">#REF!</definedName>
    <definedName name="P_Z_4_R_LIBELLES_POSTES_12">#REF!</definedName>
    <definedName name="P_Z_4_R_LIBELLES_POSTES_13">#REF!</definedName>
    <definedName name="P_Z_4_R_LIBELLES_POSTES_14">#REF!</definedName>
    <definedName name="P_Z_4_R_LIBELLES_POSTES_15">#REF!</definedName>
    <definedName name="P_Z_4_R_LIBELLES_POSTES_16">#REF!</definedName>
    <definedName name="P_Z_4_R_LIBELLES_POSTES_17">#REF!</definedName>
    <definedName name="P_Z_4_R_LIBELLES_POSTES_18">#REF!</definedName>
    <definedName name="P_Z_4_R_LIBELLES_POSTES_19">#REF!</definedName>
    <definedName name="P_Z_4_R_LIBELLES_POSTES_2">#REF!</definedName>
    <definedName name="P_Z_4_R_LIBELLES_POSTES_20">#REF!</definedName>
    <definedName name="P_Z_4_R_LIBELLES_POSTES_3">#REF!</definedName>
    <definedName name="P_Z_4_R_LIBELLES_POSTES_4">#REF!</definedName>
    <definedName name="P_Z_4_R_LIBELLES_POSTES_5">#REF!</definedName>
    <definedName name="P_Z_4_R_LIBELLES_POSTES_6">#REF!</definedName>
    <definedName name="P_Z_4_R_LIBELLES_POSTES_7">#REF!</definedName>
    <definedName name="P_Z_4_R_LIBELLES_POSTES_8">#REF!</definedName>
    <definedName name="P_Z_4_R_LIBELLES_POSTES_9">#REF!</definedName>
    <definedName name="P_Z_4_R_LIBELLES_SOUS_OPERATIONS">#REF!</definedName>
    <definedName name="P_Z_4_R_LIBELLES_SOUS_OPERATIONS_1">#REF!</definedName>
    <definedName name="P_Z_4_R_LIBELLES_SOUS_OPERATIONS_10">#REF!</definedName>
    <definedName name="P_Z_4_R_LIBELLES_SOUS_OPERATIONS_11">#REF!</definedName>
    <definedName name="P_Z_4_R_LIBELLES_SOUS_OPERATIONS_12">#REF!</definedName>
    <definedName name="P_Z_4_R_LIBELLES_SOUS_OPERATIONS_13">#REF!</definedName>
    <definedName name="P_Z_4_R_LIBELLES_SOUS_OPERATIONS_14">#REF!</definedName>
    <definedName name="P_Z_4_R_LIBELLES_SOUS_OPERATIONS_15">#REF!</definedName>
    <definedName name="P_Z_4_R_LIBELLES_SOUS_OPERATIONS_16">#REF!</definedName>
    <definedName name="P_Z_4_R_LIBELLES_SOUS_OPERATIONS_17">#REF!</definedName>
    <definedName name="P_Z_4_R_LIBELLES_SOUS_OPERATIONS_18">#REF!</definedName>
    <definedName name="P_Z_4_R_LIBELLES_SOUS_OPERATIONS_19">#REF!</definedName>
    <definedName name="P_Z_4_R_LIBELLES_SOUS_OPERATIONS_2">#REF!</definedName>
    <definedName name="P_Z_4_R_LIBELLES_SOUS_OPERATIONS_20">#REF!</definedName>
    <definedName name="P_Z_4_R_LIBELLES_SOUS_OPERATIONS_3">#REF!</definedName>
    <definedName name="P_Z_4_R_LIBELLES_SOUS_OPERATIONS_4">#REF!</definedName>
    <definedName name="P_Z_4_R_LIBELLES_SOUS_OPERATIONS_5">#REF!</definedName>
    <definedName name="P_Z_4_R_LIBELLES_SOUS_OPERATIONS_6">#REF!</definedName>
    <definedName name="P_Z_4_R_LIBELLES_SOUS_OPERATIONS_7">#REF!</definedName>
    <definedName name="P_Z_4_R_LIBELLES_SOUS_OPERATIONS_8">#REF!</definedName>
    <definedName name="P_Z_4_R_LIBELLES_SOUS_OPERATIONS_9">#REF!</definedName>
    <definedName name="P_Z_4_R_LIBELLES_UNITES">#REF!</definedName>
    <definedName name="P_Z_4_R_LIBELLES_UNITES_1">#REF!</definedName>
    <definedName name="P_Z_4_R_LIBELLES_UNITES_10">#REF!</definedName>
    <definedName name="P_Z_4_R_LIBELLES_UNITES_11">#REF!</definedName>
    <definedName name="P_Z_4_R_LIBELLES_UNITES_12">#REF!</definedName>
    <definedName name="P_Z_4_R_LIBELLES_UNITES_13">#REF!</definedName>
    <definedName name="P_Z_4_R_LIBELLES_UNITES_14">#REF!</definedName>
    <definedName name="P_Z_4_R_LIBELLES_UNITES_15">#REF!</definedName>
    <definedName name="P_Z_4_R_LIBELLES_UNITES_16">#REF!</definedName>
    <definedName name="P_Z_4_R_LIBELLES_UNITES_17">#REF!</definedName>
    <definedName name="P_Z_4_R_LIBELLES_UNITES_18">#REF!</definedName>
    <definedName name="P_Z_4_R_LIBELLES_UNITES_19">#REF!</definedName>
    <definedName name="P_Z_4_R_LIBELLES_UNITES_2">#REF!</definedName>
    <definedName name="P_Z_4_R_LIBELLES_UNITES_20">#REF!</definedName>
    <definedName name="P_Z_4_R_LIBELLES_UNITES_3">#REF!</definedName>
    <definedName name="P_Z_4_R_LIBELLES_UNITES_4">#REF!</definedName>
    <definedName name="P_Z_4_R_LIBELLES_UNITES_5">#REF!</definedName>
    <definedName name="P_Z_4_R_LIBELLES_UNITES_6">#REF!</definedName>
    <definedName name="P_Z_4_R_LIBELLES_UNITES_7">#REF!</definedName>
    <definedName name="P_Z_4_R_LIBELLES_UNITES_8">#REF!</definedName>
    <definedName name="P_Z_4_R_LIBELLES_UNITES_9">#REF!</definedName>
    <definedName name="P_Z_8_B_COLONNE_BAREME">#REF!</definedName>
    <definedName name="P_Z_8_B_COLONNE_BAREME_INDICATION">#REF!</definedName>
    <definedName name="P_Z_8_B_COLONNE_COMMENTAIRE">#REF!</definedName>
    <definedName name="P_Z_8_B_COLONNE_COMMENTAIRE_ACTIVE">#REF!</definedName>
    <definedName name="P_Z_8_B_COLONNE_COMMENTAIRE_INDICATION">#REF!</definedName>
    <definedName name="P_Z_8_B_COLONNE_COMMENTAIRE_OBLIGATOIRE">#REF!</definedName>
    <definedName name="P_Z_8_B_COLONNE_COMMENTAIRE_SI_LIBELLE_STANDARD">#REF!</definedName>
    <definedName name="P_Z_8_B_COLONNE_DESCRIPTION">#REF!</definedName>
    <definedName name="P_Z_8_B_COLONNE_DESCRIPTION_INDICATION">#REF!</definedName>
    <definedName name="P_Z_8_B_COLONNE_JUSTIFICATIF">#REF!</definedName>
    <definedName name="P_Z_8_B_COLONNE_JUSTIFICATIF_ACTIVE">#REF!</definedName>
    <definedName name="P_Z_8_B_COLONNE_JUSTIFICATIF_INDICATION">#REF!</definedName>
    <definedName name="P_Z_8_B_COLONNE_JUSTIFICATIF_OBLIGATOIRE">#REF!</definedName>
    <definedName name="P_Z_8_B_COLONNE_MOTIFS_INELIGIBILITE_LIBELLE_STANDARD">#REF!</definedName>
    <definedName name="P_Z_8_B_COLONNE_MT_ELIGIBLE_LIBELLE_STANDARD">#REF!</definedName>
    <definedName name="P_Z_8_B_COLONNE_MT_MAX_ACTIVE">#REF!</definedName>
    <definedName name="P_Z_8_B_COLONNE_MT_MAX_LIBELLE_STANDARD">#REF!</definedName>
    <definedName name="P_Z_8_B_COLONNE_MT_PRESENTE">#REF!</definedName>
    <definedName name="P_Z_8_B_COLONNE_MT_PRESENTE_INDICATION">#REF!</definedName>
    <definedName name="P_Z_8_B_COLONNE_MT_RAISONNABLE_LIBELLE_STANDARD">#REF!</definedName>
    <definedName name="P_Z_8_B_COLONNE_POSTE">#REF!</definedName>
    <definedName name="P_Z_8_B_COLONNE_POSTE_INDICATION">#REF!</definedName>
    <definedName name="P_Z_8_B_COLONNE_QT_ELIGIBLE_LIBELLE_STANDARD">#REF!</definedName>
    <definedName name="P_Z_8_B_COLONNE_QT_RAISONNABLE_LIBELLE_STANDARD">#REF!</definedName>
    <definedName name="P_Z_8_B_COLONNE_QUANTITE">#REF!</definedName>
    <definedName name="P_Z_8_B_COLONNE_QUANTITE_INDICATION">#REF!</definedName>
    <definedName name="P_Z_8_B_COLONNE_SOUS_OPERATION">#REF!</definedName>
    <definedName name="P_Z_8_B_COLONNE_SOUS_OPERATION_INDICATION">#REF!</definedName>
    <definedName name="P_Z_8_B_COLONNE_UNITE">#REF!</definedName>
    <definedName name="P_Z_8_B_COLONNE_UNITE_INDICATION">#REF!</definedName>
    <definedName name="P_Z_8_B_COLONNE_VALEUR_BAREME">#REF!</definedName>
    <definedName name="P_Z_8_B_COLONNE_VALEUR_BAREME_INDICATION">#REF!</definedName>
    <definedName name="P_Z_8_B_EXEMPLE_UTILISATION">#REF!</definedName>
    <definedName name="P_Z_8_B_INTITULE_DEPENSES_BAREMES_STANDARD">#REF!</definedName>
    <definedName name="P_Z_8_B_UFD">#REF!</definedName>
    <definedName name="P_Z_8_B_ULD">#REF!</definedName>
    <definedName name="P_Z_8_B_UTILISATION_FILTRE_POSTES">#REF!</definedName>
    <definedName name="P_Z_8_B_UTILISATION_FILTRE_SOUS_OPERATIONS">#REF!</definedName>
    <definedName name="P_Z_8_N_COLONNE_BAREME_INDICATION_SPECIFIQUE">#REF!</definedName>
    <definedName name="P_Z_8_N_COLONNE_BAREME_INDICATION_STANDARD">#REF!</definedName>
    <definedName name="P_Z_8_N_COLONNE_BAREME_SPECIFIQUE">#REF!</definedName>
    <definedName name="P_Z_8_N_COLONNE_BAREME_STANDARD">#REF!</definedName>
    <definedName name="P_Z_8_N_COLONNE_COMMENTAIRE_INDICATION_SPECIFIQUE">#REF!</definedName>
    <definedName name="P_Z_8_N_COLONNE_COMMENTAIRE_INDICATION_STANDARD">#REF!</definedName>
    <definedName name="P_Z_8_N_COLONNE_COMMENTAIRE_SI_LIBELLE_DEFAUT">#REF!</definedName>
    <definedName name="P_Z_8_N_COLONNE_COMMENTAIRE_SI_LIBELLE_SPECIFIQUE">#REF!</definedName>
    <definedName name="P_Z_8_N_COLONNE_COMMENTAIRE_SPECIFIQUE">#REF!</definedName>
    <definedName name="P_Z_8_N_COLONNE_COMMENTAIRE_STANDARD">#REF!</definedName>
    <definedName name="P_Z_8_N_COLONNE_DESCRIPTION_INDICATION_SPECIFIQUE">#REF!</definedName>
    <definedName name="P_Z_8_N_COLONNE_DESCRIPTION_INDICATION_STANDARD">#REF!</definedName>
    <definedName name="P_Z_8_N_COLONNE_DESCRIPTION_SPECIFIQUE">#REF!</definedName>
    <definedName name="P_Z_8_N_COLONNE_DESCRIPTION_STANDARD">#REF!</definedName>
    <definedName name="P_Z_8_N_COLONNE_JUSTIFICATIF_INDICATION_SPECIFIQUE">#REF!</definedName>
    <definedName name="P_Z_8_N_COLONNE_JUSTIFICATIF_INDICATION_STANDARD">#REF!</definedName>
    <definedName name="P_Z_8_N_COLONNE_JUSTIFICATIF_SPECIFIQUE">#REF!</definedName>
    <definedName name="P_Z_8_N_COLONNE_JUSTIFICATIF_STANDARD">#REF!</definedName>
    <definedName name="P_Z_8_N_COLONNE_MOTIFS_INELIGIBILITE_LIBELLE_DEFAUT">#REF!</definedName>
    <definedName name="P_Z_8_N_COLONNE_MOTIFS_INELIGIBILITE_LIBELLE_SPECIFIQUE">#REF!</definedName>
    <definedName name="P_Z_8_N_COLONNE_MT_ELIGIBLE_LIBELLE_DEFAUT">#REF!</definedName>
    <definedName name="P_Z_8_N_COLONNE_MT_ELIGIBLE_LIBELLE_SPECIFIQUE">#REF!</definedName>
    <definedName name="P_Z_8_N_COLONNE_MT_MAX_LIBELLE_DEFAUT">#REF!</definedName>
    <definedName name="P_Z_8_N_COLONNE_MT_MAX_LIBELLE_SPECIFIQUE">#REF!</definedName>
    <definedName name="P_Z_8_N_COLONNE_MT_PRESENTE_INDICATION_SPECIFIQUE">#REF!</definedName>
    <definedName name="P_Z_8_N_COLONNE_MT_PRESENTE_INDICATION_STANDARD">#REF!</definedName>
    <definedName name="P_Z_8_N_COLONNE_MT_PRESENTE_SPECIFIQUE">#REF!</definedName>
    <definedName name="P_Z_8_N_COLONNE_MT_PRESENTE_STANDARD">#REF!</definedName>
    <definedName name="P_Z_8_N_COLONNE_MT_RAISONNABLE_LIBELLE_DEFAUT">#REF!</definedName>
    <definedName name="P_Z_8_N_COLONNE_MT_RAISONNABLE_LIBELLE_SPECIFIQUE">#REF!</definedName>
    <definedName name="P_Z_8_N_COLONNE_POSTE_INDICATION_SPECIFIQUE">#REF!</definedName>
    <definedName name="P_Z_8_N_COLONNE_POSTE_INDICATION_STANDARD">#REF!</definedName>
    <definedName name="P_Z_8_N_COLONNE_POSTE_SPECIFIQUE">#REF!</definedName>
    <definedName name="P_Z_8_N_COLONNE_POSTE_STANDARD">#REF!</definedName>
    <definedName name="P_Z_8_N_COLONNE_QT_ELIGIBLE_LIBELLE_DEFAUT">#REF!</definedName>
    <definedName name="P_Z_8_N_COLONNE_QT_ELIGIBLE_LIBELLE_SPECIFIQUE">#REF!</definedName>
    <definedName name="P_Z_8_N_COLONNE_QT_RAISONNABLE_LIBELLE_DEFAUT">#REF!</definedName>
    <definedName name="P_Z_8_N_COLONNE_QT_RAISONNABLE_LIBELLE_SPECIFIQUE">#REF!</definedName>
    <definedName name="P_Z_8_N_COLONNE_QUANTITE_INDICATION_SPECIFIQUE">#REF!</definedName>
    <definedName name="P_Z_8_N_COLONNE_QUANTITE_INDICATION_STANDARD">#REF!</definedName>
    <definedName name="P_Z_8_N_COLONNE_QUANTITE_SPECIFIQUE">#REF!</definedName>
    <definedName name="P_Z_8_N_COLONNE_QUANTITE_STANDARD">#REF!</definedName>
    <definedName name="P_Z_8_N_COLONNE_SOUS_OPERATION_INDICATION_SPECIFIQUE">#REF!</definedName>
    <definedName name="P_Z_8_N_COLONNE_SOUS_OPERATION_INDICATION_STANDARD">#REF!</definedName>
    <definedName name="P_Z_8_N_COLONNE_SOUS_OPERATION_SPECIFIQUE">#REF!</definedName>
    <definedName name="P_Z_8_N_COLONNE_SOUS_OPERATION_STANDARD">#REF!</definedName>
    <definedName name="P_Z_8_N_COLONNE_UNITE_INDICATION_SPECIFIQUE">#REF!</definedName>
    <definedName name="P_Z_8_N_COLONNE_UNITE_INDICATION_STANDARD">#REF!</definedName>
    <definedName name="P_Z_8_N_COLONNE_UNITE_SPECIFIQUE">#REF!</definedName>
    <definedName name="P_Z_8_N_COLONNE_UNITE_STANDARD">#REF!</definedName>
    <definedName name="P_Z_8_N_COLONNE_VALEUR_BAREME_INDICATION_SPECIFIQUE">#REF!</definedName>
    <definedName name="P_Z_8_N_COLONNE_VALEUR_BAREME_INDICATION_STANDARD">#REF!</definedName>
    <definedName name="P_Z_8_N_COLONNE_VALEUR_BAREME_SPECIFIQUE">#REF!</definedName>
    <definedName name="P_Z_8_N_COLONNE_VALEUR_BAREME_STANDARD">#REF!</definedName>
    <definedName name="P_Z_8_N_CONSIGNE_DEPENSES_BAREMES">#REF!</definedName>
    <definedName name="P_Z_8_N_EXEMPLE_BAREME">#REF!</definedName>
    <definedName name="P_Z_8_N_EXEMPLE_COMMENTAIRE">#REF!</definedName>
    <definedName name="P_Z_8_N_EXEMPLE_DESCRIPTION">#REF!</definedName>
    <definedName name="P_Z_8_N_EXEMPLE_DONNEES">#REF!</definedName>
    <definedName name="P_Z_8_N_EXEMPLE_JUSTIFICATIF">#REF!</definedName>
    <definedName name="P_Z_8_N_EXEMPLE_MT_PRESENTE">#REF!</definedName>
    <definedName name="P_Z_8_N_EXEMPLE_POSTE">#REF!</definedName>
    <definedName name="P_Z_8_N_EXEMPLE_QUANTITE">#REF!</definedName>
    <definedName name="P_Z_8_N_EXEMPLE_SOUS_OPERATION">#REF!</definedName>
    <definedName name="P_Z_8_N_EXEMPLE_UNITE">#REF!</definedName>
    <definedName name="P_Z_8_N_EXEMPLE_VALEUR_BAREME">#REF!</definedName>
    <definedName name="P_Z_8_N_INTITULE_DEPENSES_BAREMES_DEFAUT">#REF!</definedName>
    <definedName name="P_Z_8_N_INTITULE_DEPENSES_BAREMES_SPECIFIQUE">#REF!</definedName>
    <definedName name="P_Z_8_R_LIBELLES_CODES_BAREMES">#REF!</definedName>
    <definedName name="P_Z_8_R_LIBELLES_CODES_BAREMES_1">#REF!</definedName>
    <definedName name="P_Z_8_R_LIBELLES_CODES_BAREMES_10">#REF!</definedName>
    <definedName name="P_Z_8_R_LIBELLES_CODES_BAREMES_11">#REF!</definedName>
    <definedName name="P_Z_8_R_LIBELLES_CODES_BAREMES_12">#REF!</definedName>
    <definedName name="P_Z_8_R_LIBELLES_CODES_BAREMES_13">#REF!</definedName>
    <definedName name="P_Z_8_R_LIBELLES_CODES_BAREMES_14">#REF!</definedName>
    <definedName name="P_Z_8_R_LIBELLES_CODES_BAREMES_15">#REF!</definedName>
    <definedName name="P_Z_8_R_LIBELLES_CODES_BAREMES_16">#REF!</definedName>
    <definedName name="P_Z_8_R_LIBELLES_CODES_BAREMES_17">#REF!</definedName>
    <definedName name="P_Z_8_R_LIBELLES_CODES_BAREMES_18">#REF!</definedName>
    <definedName name="P_Z_8_R_LIBELLES_CODES_BAREMES_19">#REF!</definedName>
    <definedName name="P_Z_8_R_LIBELLES_CODES_BAREMES_2">#REF!</definedName>
    <definedName name="P_Z_8_R_LIBELLES_CODES_BAREMES_20">#REF!</definedName>
    <definedName name="P_Z_8_R_LIBELLES_CODES_BAREMES_21">#REF!</definedName>
    <definedName name="P_Z_8_R_LIBELLES_CODES_BAREMES_22">#REF!</definedName>
    <definedName name="P_Z_8_R_LIBELLES_CODES_BAREMES_23">#REF!</definedName>
    <definedName name="P_Z_8_R_LIBELLES_CODES_BAREMES_24">#REF!</definedName>
    <definedName name="P_Z_8_R_LIBELLES_CODES_BAREMES_25">#REF!</definedName>
    <definedName name="P_Z_8_R_LIBELLES_CODES_BAREMES_26">#REF!</definedName>
    <definedName name="P_Z_8_R_LIBELLES_CODES_BAREMES_27">#REF!</definedName>
    <definedName name="P_Z_8_R_LIBELLES_CODES_BAREMES_28">#REF!</definedName>
    <definedName name="P_Z_8_R_LIBELLES_CODES_BAREMES_29">#REF!</definedName>
    <definedName name="P_Z_8_R_LIBELLES_CODES_BAREMES_3">#REF!</definedName>
    <definedName name="P_Z_8_R_LIBELLES_CODES_BAREMES_30">#REF!</definedName>
    <definedName name="P_Z_8_R_LIBELLES_CODES_BAREMES_31">#REF!</definedName>
    <definedName name="P_Z_8_R_LIBELLES_CODES_BAREMES_32">#REF!</definedName>
    <definedName name="P_Z_8_R_LIBELLES_CODES_BAREMES_33">#REF!</definedName>
    <definedName name="P_Z_8_R_LIBELLES_CODES_BAREMES_34">#REF!</definedName>
    <definedName name="P_Z_8_R_LIBELLES_CODES_BAREMES_35">#REF!</definedName>
    <definedName name="P_Z_8_R_LIBELLES_CODES_BAREMES_36">#REF!</definedName>
    <definedName name="P_Z_8_R_LIBELLES_CODES_BAREMES_37">#REF!</definedName>
    <definedName name="P_Z_8_R_LIBELLES_CODES_BAREMES_38">#REF!</definedName>
    <definedName name="P_Z_8_R_LIBELLES_CODES_BAREMES_39">#REF!</definedName>
    <definedName name="P_Z_8_R_LIBELLES_CODES_BAREMES_4">#REF!</definedName>
    <definedName name="P_Z_8_R_LIBELLES_CODES_BAREMES_40">#REF!</definedName>
    <definedName name="P_Z_8_R_LIBELLES_CODES_BAREMES_5">#REF!</definedName>
    <definedName name="P_Z_8_R_LIBELLES_CODES_BAREMES_6">#REF!</definedName>
    <definedName name="P_Z_8_R_LIBELLES_CODES_BAREMES_7">#REF!</definedName>
    <definedName name="P_Z_8_R_LIBELLES_CODES_BAREMES_8">#REF!</definedName>
    <definedName name="P_Z_8_R_LIBELLES_CODES_BAREMES_9">#REF!</definedName>
    <definedName name="P_Z_8_R_LIBELLES_DESCRIPTIONS">#REF!</definedName>
    <definedName name="P_Z_8_R_LIBELLES_DESCRIPTIONS_1">#REF!</definedName>
    <definedName name="P_Z_8_R_LIBELLES_DESCRIPTIONS_10">#REF!</definedName>
    <definedName name="P_Z_8_R_LIBELLES_DESCRIPTIONS_11">#REF!</definedName>
    <definedName name="P_Z_8_R_LIBELLES_DESCRIPTIONS_12">#REF!</definedName>
    <definedName name="P_Z_8_R_LIBELLES_DESCRIPTIONS_13">#REF!</definedName>
    <definedName name="P_Z_8_R_LIBELLES_DESCRIPTIONS_14">#REF!</definedName>
    <definedName name="P_Z_8_R_LIBELLES_DESCRIPTIONS_15">#REF!</definedName>
    <definedName name="P_Z_8_R_LIBELLES_DESCRIPTIONS_16">#REF!</definedName>
    <definedName name="P_Z_8_R_LIBELLES_DESCRIPTIONS_17">#REF!</definedName>
    <definedName name="P_Z_8_R_LIBELLES_DESCRIPTIONS_18">#REF!</definedName>
    <definedName name="P_Z_8_R_LIBELLES_DESCRIPTIONS_19">#REF!</definedName>
    <definedName name="P_Z_8_R_LIBELLES_DESCRIPTIONS_2">#REF!</definedName>
    <definedName name="P_Z_8_R_LIBELLES_DESCRIPTIONS_20">#REF!</definedName>
    <definedName name="P_Z_8_R_LIBELLES_DESCRIPTIONS_3">#REF!</definedName>
    <definedName name="P_Z_8_R_LIBELLES_DESCRIPTIONS_4">#REF!</definedName>
    <definedName name="P_Z_8_R_LIBELLES_DESCRIPTIONS_5">#REF!</definedName>
    <definedName name="P_Z_8_R_LIBELLES_DESCRIPTIONS_6">#REF!</definedName>
    <definedName name="P_Z_8_R_LIBELLES_DESCRIPTIONS_7">#REF!</definedName>
    <definedName name="P_Z_8_R_LIBELLES_DESCRIPTIONS_8">#REF!</definedName>
    <definedName name="P_Z_8_R_LIBELLES_DESCRIPTIONS_9">#REF!</definedName>
    <definedName name="P_Z_8_R_LIBELLES_POSTES">#REF!</definedName>
    <definedName name="P_Z_8_R_LIBELLES_POSTES_1">#REF!</definedName>
    <definedName name="P_Z_8_R_LIBELLES_POSTES_10">#REF!</definedName>
    <definedName name="P_Z_8_R_LIBELLES_POSTES_11">#REF!</definedName>
    <definedName name="P_Z_8_R_LIBELLES_POSTES_12">#REF!</definedName>
    <definedName name="P_Z_8_R_LIBELLES_POSTES_13">#REF!</definedName>
    <definedName name="P_Z_8_R_LIBELLES_POSTES_14">#REF!</definedName>
    <definedName name="P_Z_8_R_LIBELLES_POSTES_15">#REF!</definedName>
    <definedName name="P_Z_8_R_LIBELLES_POSTES_16">#REF!</definedName>
    <definedName name="P_Z_8_R_LIBELLES_POSTES_17">#REF!</definedName>
    <definedName name="P_Z_8_R_LIBELLES_POSTES_18">#REF!</definedName>
    <definedName name="P_Z_8_R_LIBELLES_POSTES_19">#REF!</definedName>
    <definedName name="P_Z_8_R_LIBELLES_POSTES_2">#REF!</definedName>
    <definedName name="P_Z_8_R_LIBELLES_POSTES_20">#REF!</definedName>
    <definedName name="P_Z_8_R_LIBELLES_POSTES_3">#REF!</definedName>
    <definedName name="P_Z_8_R_LIBELLES_POSTES_4">#REF!</definedName>
    <definedName name="P_Z_8_R_LIBELLES_POSTES_5">#REF!</definedName>
    <definedName name="P_Z_8_R_LIBELLES_POSTES_6">#REF!</definedName>
    <definedName name="P_Z_8_R_LIBELLES_POSTES_7">#REF!</definedName>
    <definedName name="P_Z_8_R_LIBELLES_POSTES_8">#REF!</definedName>
    <definedName name="P_Z_8_R_LIBELLES_POSTES_9">#REF!</definedName>
    <definedName name="P_Z_8_R_LIBELLES_SOUS_OPERATIONS">#REF!</definedName>
    <definedName name="P_Z_8_R_LIBELLES_SOUS_OPERATIONS_1">#REF!</definedName>
    <definedName name="P_Z_8_R_LIBELLES_SOUS_OPERATIONS_10">#REF!</definedName>
    <definedName name="P_Z_8_R_LIBELLES_SOUS_OPERATIONS_11">#REF!</definedName>
    <definedName name="P_Z_8_R_LIBELLES_SOUS_OPERATIONS_12">#REF!</definedName>
    <definedName name="P_Z_8_R_LIBELLES_SOUS_OPERATIONS_13">#REF!</definedName>
    <definedName name="P_Z_8_R_LIBELLES_SOUS_OPERATIONS_14">#REF!</definedName>
    <definedName name="P_Z_8_R_LIBELLES_SOUS_OPERATIONS_15">#REF!</definedName>
    <definedName name="P_Z_8_R_LIBELLES_SOUS_OPERATIONS_16">#REF!</definedName>
    <definedName name="P_Z_8_R_LIBELLES_SOUS_OPERATIONS_17">#REF!</definedName>
    <definedName name="P_Z_8_R_LIBELLES_SOUS_OPERATIONS_18">#REF!</definedName>
    <definedName name="P_Z_8_R_LIBELLES_SOUS_OPERATIONS_19">#REF!</definedName>
    <definedName name="P_Z_8_R_LIBELLES_SOUS_OPERATIONS_2">#REF!</definedName>
    <definedName name="P_Z_8_R_LIBELLES_SOUS_OPERATIONS_20">#REF!</definedName>
    <definedName name="P_Z_8_R_LIBELLES_SOUS_OPERATIONS_3">#REF!</definedName>
    <definedName name="P_Z_8_R_LIBELLES_SOUS_OPERATIONS_4">#REF!</definedName>
    <definedName name="P_Z_8_R_LIBELLES_SOUS_OPERATIONS_5">#REF!</definedName>
    <definedName name="P_Z_8_R_LIBELLES_SOUS_OPERATIONS_6">#REF!</definedName>
    <definedName name="P_Z_8_R_LIBELLES_SOUS_OPERATIONS_7">#REF!</definedName>
    <definedName name="P_Z_8_R_LIBELLES_SOUS_OPERATIONS_8">#REF!</definedName>
    <definedName name="P_Z_8_R_LIBELLES_SOUS_OPERATIONS_9">#REF!</definedName>
    <definedName name="P_Z_F_B_TYPE_1_ACTIVE">#REF!</definedName>
    <definedName name="P_Z_F_B_TYPE_10_ACTIVE">#REF!</definedName>
    <definedName name="P_Z_F_B_TYPE_11_ACTIVE">#REF!</definedName>
    <definedName name="P_Z_F_B_TYPE_12_ACTIVE">#REF!</definedName>
    <definedName name="P_Z_F_B_TYPE_13_ACTIVE">#REF!</definedName>
    <definedName name="P_Z_F_B_TYPE_2_ACTIVE">#REF!</definedName>
    <definedName name="P_Z_F_B_TYPE_3_ACTIVE">#REF!</definedName>
    <definedName name="P_Z_F_B_TYPE_4_ACTIVE">#REF!</definedName>
    <definedName name="P_Z_F_B_TYPE_5_ACTIVE">#REF!</definedName>
    <definedName name="P_Z_F_B_TYPE_6_ACTIVE">#REF!</definedName>
    <definedName name="P_Z_F_B_TYPE_7_ACTIVE">#REF!</definedName>
    <definedName name="P_Z_F_B_TYPE_8_ACTIVE">#REF!</definedName>
    <definedName name="P_Z_F_B_TYPE_9_ACTIVE">#REF!</definedName>
    <definedName name="P_Z_F_N_CODE_INTERVENTION">#REF!</definedName>
    <definedName name="P_Z_F_N_CONSIGNES_UTILISATION">#REF!</definedName>
    <definedName name="P_Z_F_N_CONSIGNES_UTILISATION_FIN">#REF!</definedName>
    <definedName name="P_Z_F_N_LIBELLE_DISPOSITIF">#REF!</definedName>
    <definedName name="P_Z_F_N_NB_LOGOS_FINANCEURS">#REF!</definedName>
    <definedName name="P_Z_F_N_RAPPELS">#REF!</definedName>
    <definedName name="P_Z_G_R_G_BOOLEEN">#REF!</definedName>
    <definedName name="P_Z_G_R_G_BOOLEEN_NON">#REF!</definedName>
    <definedName name="P_Z_G_R_G_BOOLEEN_OUI">#REF!</definedName>
    <definedName name="P_Z_G_R_G_INTERVENTIONS_PSN">#REF!</definedName>
    <definedName name="P_Z_G_R_G_NB_CATEGORIES">#REF!</definedName>
    <definedName name="P_Z_G_R_G_NB_LOGOS_FINANCEURS">#REF!</definedName>
    <definedName name="_xlnm.Print_Area" localSheetId="0">Accueil!$B$1:$Y$36</definedName>
    <definedName name="zz" localSheetId="3">#REF!</definedName>
    <definedName name="zz">#REF!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1" i="89" l="1"/>
  <c r="F31" i="89"/>
  <c r="M29" i="84"/>
  <c r="M28" i="84"/>
  <c r="M27" i="84"/>
  <c r="H32" i="89"/>
  <c r="H31" i="89"/>
  <c r="F32" i="89"/>
  <c r="D32" i="89"/>
  <c r="D31" i="89"/>
  <c r="I28" i="84"/>
  <c r="I27" i="84"/>
  <c r="E9" i="77"/>
  <c r="K8" i="88" l="1"/>
  <c r="F58" i="77" l="1"/>
  <c r="F59" i="77"/>
  <c r="F60" i="77"/>
  <c r="F61" i="77"/>
  <c r="F57" i="77"/>
  <c r="Q27" i="84" l="1"/>
  <c r="Q29" i="84" s="1"/>
  <c r="Q28" i="84"/>
  <c r="P19" i="89" l="1"/>
  <c r="J29" i="77" s="1"/>
  <c r="J21" i="89"/>
  <c r="V13" i="67" a="1"/>
  <c r="V13" i="67" s="1"/>
  <c r="W13" i="67" s="1" a="1"/>
  <c r="W13" i="67" s="1"/>
  <c r="C17" i="84" l="1"/>
  <c r="B17" i="84"/>
  <c r="Q10" i="84" l="1"/>
  <c r="N19" i="89"/>
  <c r="O19" i="89"/>
  <c r="Q19" i="89"/>
  <c r="R19" i="89"/>
  <c r="N20" i="89"/>
  <c r="O20" i="89"/>
  <c r="P20" i="89"/>
  <c r="J30" i="77" s="1"/>
  <c r="Q20" i="89"/>
  <c r="R20" i="89"/>
  <c r="O18" i="89"/>
  <c r="P18" i="89"/>
  <c r="Q18" i="89"/>
  <c r="R18" i="89"/>
  <c r="N18" i="89"/>
  <c r="M20" i="89"/>
  <c r="J26" i="77" s="1"/>
  <c r="M19" i="89"/>
  <c r="J25" i="77" s="1"/>
  <c r="M18" i="89"/>
  <c r="J24" i="77" s="1"/>
  <c r="T32" i="89"/>
  <c r="J28" i="77" l="1"/>
  <c r="J27" i="77"/>
  <c r="M21" i="89"/>
  <c r="P21" i="89"/>
  <c r="K11" i="89"/>
  <c r="P17" i="84" l="1"/>
  <c r="M17" i="84"/>
  <c r="I12" i="86" l="1"/>
  <c r="M17" i="86"/>
  <c r="AH13" i="67"/>
  <c r="AH14" i="67"/>
  <c r="AH15" i="67"/>
  <c r="AH16" i="67"/>
  <c r="AH17" i="67"/>
  <c r="AH18" i="67"/>
  <c r="AH19" i="67"/>
  <c r="AH20" i="67"/>
  <c r="AH21" i="67"/>
  <c r="AH22" i="67"/>
  <c r="AH23" i="67"/>
  <c r="AH24" i="67"/>
  <c r="AH25" i="67"/>
  <c r="AH26" i="67"/>
  <c r="AH27" i="67"/>
  <c r="AH28" i="67"/>
  <c r="AH29" i="67"/>
  <c r="AH30" i="67"/>
  <c r="AH31" i="67"/>
  <c r="AH32" i="67"/>
  <c r="AH33" i="67"/>
  <c r="AH34" i="67"/>
  <c r="AH35" i="67"/>
  <c r="AH36" i="67"/>
  <c r="AH37" i="67"/>
  <c r="AH38" i="67"/>
  <c r="AH39" i="67"/>
  <c r="AH40" i="67"/>
  <c r="AH41" i="67"/>
  <c r="AH42" i="67"/>
  <c r="AH43" i="67"/>
  <c r="AH44" i="67"/>
  <c r="AH45" i="67"/>
  <c r="AH46" i="67"/>
  <c r="AH47" i="67"/>
  <c r="AH48" i="67"/>
  <c r="AH49" i="67"/>
  <c r="AH50" i="67"/>
  <c r="AH51" i="67"/>
  <c r="AH52" i="67"/>
  <c r="AH53" i="67"/>
  <c r="AH54" i="67"/>
  <c r="AH55" i="67"/>
  <c r="AH56" i="67"/>
  <c r="AH57" i="67"/>
  <c r="AH58" i="67"/>
  <c r="AH59" i="67"/>
  <c r="AH60" i="67"/>
  <c r="AH61" i="67"/>
  <c r="AH62" i="67"/>
  <c r="AH63" i="67"/>
  <c r="AH64" i="67"/>
  <c r="AH65" i="67"/>
  <c r="AH66" i="67"/>
  <c r="AH67" i="67"/>
  <c r="AH68" i="67"/>
  <c r="AH69" i="67"/>
  <c r="AH70" i="67"/>
  <c r="AH71" i="67"/>
  <c r="AH72" i="67"/>
  <c r="AH73" i="67"/>
  <c r="AH74" i="67"/>
  <c r="AH75" i="67"/>
  <c r="AH76" i="67"/>
  <c r="AH77" i="67"/>
  <c r="AH78" i="67"/>
  <c r="AH79" i="67"/>
  <c r="AH80" i="67"/>
  <c r="AH81" i="67"/>
  <c r="AH82" i="67"/>
  <c r="AH83" i="67"/>
  <c r="AH84" i="67"/>
  <c r="AH85" i="67"/>
  <c r="AH86" i="67"/>
  <c r="AH87" i="67"/>
  <c r="AH88" i="67"/>
  <c r="AH89" i="67"/>
  <c r="AH90" i="67"/>
  <c r="AH91" i="67"/>
  <c r="AH92" i="67"/>
  <c r="AH93" i="67"/>
  <c r="AH94" i="67"/>
  <c r="AH95" i="67"/>
  <c r="AH96" i="67"/>
  <c r="AH97" i="67"/>
  <c r="AH98" i="67"/>
  <c r="AH99" i="67"/>
  <c r="AH100" i="67"/>
  <c r="AH101" i="67"/>
  <c r="AH102" i="67"/>
  <c r="AH103" i="67"/>
  <c r="AH104" i="67"/>
  <c r="AH105" i="67"/>
  <c r="AH106" i="67"/>
  <c r="AH107" i="67"/>
  <c r="AH108" i="67"/>
  <c r="AH109" i="67"/>
  <c r="AH110" i="67"/>
  <c r="AH111" i="67"/>
  <c r="AH12" i="67"/>
  <c r="AI12" i="67"/>
  <c r="AG12" i="80"/>
  <c r="N12" i="87"/>
  <c r="N112" i="87" s="1"/>
  <c r="W13" i="80" a="1"/>
  <c r="W13" i="80" s="1"/>
  <c r="W12" i="80" a="1"/>
  <c r="W12" i="80" s="1"/>
  <c r="X12" i="80" s="1" a="1"/>
  <c r="X12" i="80" s="1"/>
  <c r="AL13" i="80"/>
  <c r="AC13" i="80"/>
  <c r="X13" i="80" l="1" a="1"/>
  <c r="X13" i="80" s="1"/>
  <c r="Y13" i="80" s="1"/>
  <c r="D17" i="84" l="1"/>
  <c r="I15" i="84"/>
  <c r="J15" i="84"/>
  <c r="H15" i="84"/>
  <c r="E64" i="77" l="1"/>
  <c r="E63" i="77"/>
  <c r="E58" i="77"/>
  <c r="E59" i="77"/>
  <c r="E60" i="77"/>
  <c r="E61" i="77"/>
  <c r="E57" i="77"/>
  <c r="E52" i="77"/>
  <c r="E53" i="77"/>
  <c r="E54" i="77"/>
  <c r="E55" i="77"/>
  <c r="E51" i="77"/>
  <c r="D20" i="51"/>
  <c r="D21" i="51"/>
  <c r="D22" i="51"/>
  <c r="D23" i="51"/>
  <c r="D24" i="51"/>
  <c r="D25" i="51"/>
  <c r="D26" i="51"/>
  <c r="D27" i="51"/>
  <c r="D28" i="51"/>
  <c r="D29" i="51"/>
  <c r="D30" i="51"/>
  <c r="D31" i="51"/>
  <c r="D32" i="51"/>
  <c r="D33" i="51"/>
  <c r="D34" i="51"/>
  <c r="D35" i="51"/>
  <c r="D36" i="51"/>
  <c r="D37" i="51"/>
  <c r="D38" i="51"/>
  <c r="D39" i="51"/>
  <c r="D40" i="51"/>
  <c r="D41" i="51"/>
  <c r="D42" i="51"/>
  <c r="D43" i="51"/>
  <c r="D44" i="51"/>
  <c r="D45" i="51"/>
  <c r="D46" i="51"/>
  <c r="D47" i="51"/>
  <c r="D48" i="51"/>
  <c r="D49" i="51"/>
  <c r="D50" i="51"/>
  <c r="D51" i="51"/>
  <c r="D52" i="51"/>
  <c r="D53" i="51"/>
  <c r="D54" i="51"/>
  <c r="D55" i="51"/>
  <c r="D56" i="51"/>
  <c r="D57" i="51"/>
  <c r="D58" i="51"/>
  <c r="D59" i="51"/>
  <c r="D60" i="51"/>
  <c r="D61" i="51"/>
  <c r="D62" i="51"/>
  <c r="D63" i="51"/>
  <c r="D64" i="51"/>
  <c r="D65" i="51"/>
  <c r="D66" i="51"/>
  <c r="D67" i="51"/>
  <c r="D68" i="51"/>
  <c r="D69" i="51"/>
  <c r="D70" i="51"/>
  <c r="D71" i="51"/>
  <c r="D72" i="51"/>
  <c r="D73" i="51"/>
  <c r="D74" i="51"/>
  <c r="D75" i="51"/>
  <c r="D76" i="51"/>
  <c r="D77" i="51"/>
  <c r="D78" i="51"/>
  <c r="D79" i="51"/>
  <c r="D80" i="51"/>
  <c r="D81" i="51"/>
  <c r="D82" i="51"/>
  <c r="D83" i="51"/>
  <c r="D84" i="51"/>
  <c r="D85" i="51"/>
  <c r="D86" i="51"/>
  <c r="D87" i="51"/>
  <c r="D88" i="51"/>
  <c r="D89" i="51"/>
  <c r="D90" i="51"/>
  <c r="D91" i="51"/>
  <c r="D92" i="51"/>
  <c r="D93" i="51"/>
  <c r="D94" i="51"/>
  <c r="D95" i="51"/>
  <c r="D96" i="51"/>
  <c r="D97" i="51"/>
  <c r="D98" i="51"/>
  <c r="D99" i="51"/>
  <c r="D100" i="51"/>
  <c r="D101" i="51"/>
  <c r="D102" i="51"/>
  <c r="D103" i="51"/>
  <c r="D104" i="51"/>
  <c r="D105" i="51"/>
  <c r="H10" i="88" l="1"/>
  <c r="Q12" i="87"/>
  <c r="G57" i="77" s="1"/>
  <c r="P12" i="87"/>
  <c r="H57" i="77" s="1"/>
  <c r="R12" i="87"/>
  <c r="S12" i="87"/>
  <c r="T12" i="87"/>
  <c r="Y12" i="87"/>
  <c r="N17" i="87"/>
  <c r="Y13" i="87"/>
  <c r="Z13" i="87"/>
  <c r="AA13" i="87"/>
  <c r="Y14" i="87"/>
  <c r="Z14" i="87"/>
  <c r="AA14" i="87"/>
  <c r="Y15" i="87"/>
  <c r="Z15" i="87"/>
  <c r="AA15" i="87"/>
  <c r="Y16" i="87"/>
  <c r="Z16" i="87"/>
  <c r="AA16" i="87"/>
  <c r="Y17" i="87"/>
  <c r="Z17" i="87"/>
  <c r="AA17" i="87"/>
  <c r="Y18" i="87"/>
  <c r="Z18" i="87"/>
  <c r="AA18" i="87"/>
  <c r="Y19" i="87"/>
  <c r="Z19" i="87"/>
  <c r="AA19" i="87"/>
  <c r="Y20" i="87"/>
  <c r="Z20" i="87"/>
  <c r="AA20" i="87"/>
  <c r="Y21" i="87"/>
  <c r="Z21" i="87"/>
  <c r="AA21" i="87"/>
  <c r="Y22" i="87"/>
  <c r="Z22" i="87"/>
  <c r="AA22" i="87"/>
  <c r="Y23" i="87"/>
  <c r="Z23" i="87"/>
  <c r="AA23" i="87"/>
  <c r="Y24" i="87"/>
  <c r="Z24" i="87"/>
  <c r="AA24" i="87"/>
  <c r="Y25" i="87"/>
  <c r="Z25" i="87"/>
  <c r="AA25" i="87"/>
  <c r="Y26" i="87"/>
  <c r="Z26" i="87"/>
  <c r="AA26" i="87"/>
  <c r="Y27" i="87"/>
  <c r="Z27" i="87"/>
  <c r="AA27" i="87"/>
  <c r="Y28" i="87"/>
  <c r="Z28" i="87"/>
  <c r="AA28" i="87"/>
  <c r="Y29" i="87"/>
  <c r="Z29" i="87"/>
  <c r="AA29" i="87"/>
  <c r="Y30" i="87"/>
  <c r="Z30" i="87"/>
  <c r="AA30" i="87"/>
  <c r="Y31" i="87"/>
  <c r="Z31" i="87"/>
  <c r="AA31" i="87"/>
  <c r="Y32" i="87"/>
  <c r="Z32" i="87"/>
  <c r="AA32" i="87"/>
  <c r="Y33" i="87"/>
  <c r="Z33" i="87"/>
  <c r="AA33" i="87"/>
  <c r="Y34" i="87"/>
  <c r="Z34" i="87"/>
  <c r="AA34" i="87"/>
  <c r="Y35" i="87"/>
  <c r="Z35" i="87"/>
  <c r="AA35" i="87"/>
  <c r="Y36" i="87"/>
  <c r="Z36" i="87"/>
  <c r="AA36" i="87"/>
  <c r="Y37" i="87"/>
  <c r="Z37" i="87"/>
  <c r="AA37" i="87"/>
  <c r="Y38" i="87"/>
  <c r="Z38" i="87"/>
  <c r="AA38" i="87"/>
  <c r="Y39" i="87"/>
  <c r="Z39" i="87"/>
  <c r="AA39" i="87"/>
  <c r="Y40" i="87"/>
  <c r="Z40" i="87"/>
  <c r="AA40" i="87"/>
  <c r="Y41" i="87"/>
  <c r="Z41" i="87"/>
  <c r="AA41" i="87"/>
  <c r="Y42" i="87"/>
  <c r="Z42" i="87"/>
  <c r="AA42" i="87"/>
  <c r="Y43" i="87"/>
  <c r="Z43" i="87"/>
  <c r="AA43" i="87"/>
  <c r="Y44" i="87"/>
  <c r="Z44" i="87"/>
  <c r="AA44" i="87"/>
  <c r="Y45" i="87"/>
  <c r="Z45" i="87"/>
  <c r="AA45" i="87"/>
  <c r="Y46" i="87"/>
  <c r="Z46" i="87"/>
  <c r="AA46" i="87"/>
  <c r="Y47" i="87"/>
  <c r="Z47" i="87"/>
  <c r="AA47" i="87"/>
  <c r="Y48" i="87"/>
  <c r="Z48" i="87"/>
  <c r="AA48" i="87"/>
  <c r="Y49" i="87"/>
  <c r="Z49" i="87"/>
  <c r="AA49" i="87"/>
  <c r="Y50" i="87"/>
  <c r="Z50" i="87"/>
  <c r="AA50" i="87"/>
  <c r="Y51" i="87"/>
  <c r="Z51" i="87"/>
  <c r="AA51" i="87"/>
  <c r="Y52" i="87"/>
  <c r="Z52" i="87"/>
  <c r="AA52" i="87"/>
  <c r="Y53" i="87"/>
  <c r="Z53" i="87"/>
  <c r="AA53" i="87"/>
  <c r="Y54" i="87"/>
  <c r="Z54" i="87"/>
  <c r="AA54" i="87"/>
  <c r="Y55" i="87"/>
  <c r="Z55" i="87"/>
  <c r="AA55" i="87"/>
  <c r="Y56" i="87"/>
  <c r="Z56" i="87"/>
  <c r="AA56" i="87"/>
  <c r="Y57" i="87"/>
  <c r="Z57" i="87"/>
  <c r="AA57" i="87"/>
  <c r="Y58" i="87"/>
  <c r="Z58" i="87"/>
  <c r="AA58" i="87"/>
  <c r="Y59" i="87"/>
  <c r="Z59" i="87"/>
  <c r="AA59" i="87"/>
  <c r="Y60" i="87"/>
  <c r="Z60" i="87"/>
  <c r="AA60" i="87"/>
  <c r="Y61" i="87"/>
  <c r="Z61" i="87"/>
  <c r="AA61" i="87"/>
  <c r="Y62" i="87"/>
  <c r="Z62" i="87"/>
  <c r="AA62" i="87"/>
  <c r="Y63" i="87"/>
  <c r="Z63" i="87"/>
  <c r="AA63" i="87"/>
  <c r="Y64" i="87"/>
  <c r="Z64" i="87"/>
  <c r="AA64" i="87"/>
  <c r="Y65" i="87"/>
  <c r="Z65" i="87"/>
  <c r="AA65" i="87"/>
  <c r="Y66" i="87"/>
  <c r="Z66" i="87"/>
  <c r="AA66" i="87"/>
  <c r="Y67" i="87"/>
  <c r="Z67" i="87"/>
  <c r="AA67" i="87"/>
  <c r="Y68" i="87"/>
  <c r="Z68" i="87"/>
  <c r="AA68" i="87"/>
  <c r="Y69" i="87"/>
  <c r="Z69" i="87"/>
  <c r="AA69" i="87"/>
  <c r="Y70" i="87"/>
  <c r="Z70" i="87"/>
  <c r="AA70" i="87"/>
  <c r="Y71" i="87"/>
  <c r="Z71" i="87"/>
  <c r="AA71" i="87"/>
  <c r="Y72" i="87"/>
  <c r="Z72" i="87"/>
  <c r="AA72" i="87"/>
  <c r="Y73" i="87"/>
  <c r="Z73" i="87"/>
  <c r="AA73" i="87"/>
  <c r="Y74" i="87"/>
  <c r="Z74" i="87"/>
  <c r="AA74" i="87"/>
  <c r="Y75" i="87"/>
  <c r="Z75" i="87"/>
  <c r="AA75" i="87"/>
  <c r="Y76" i="87"/>
  <c r="Z76" i="87"/>
  <c r="AA76" i="87"/>
  <c r="Y77" i="87"/>
  <c r="Z77" i="87"/>
  <c r="AA77" i="87"/>
  <c r="Y78" i="87"/>
  <c r="Z78" i="87"/>
  <c r="AA78" i="87"/>
  <c r="Y79" i="87"/>
  <c r="Z79" i="87"/>
  <c r="AA79" i="87"/>
  <c r="Y80" i="87"/>
  <c r="Z80" i="87"/>
  <c r="AA80" i="87"/>
  <c r="Y81" i="87"/>
  <c r="Z81" i="87"/>
  <c r="AA81" i="87"/>
  <c r="Y82" i="87"/>
  <c r="Z82" i="87"/>
  <c r="AA82" i="87"/>
  <c r="Y83" i="87"/>
  <c r="Z83" i="87"/>
  <c r="AA83" i="87"/>
  <c r="Y84" i="87"/>
  <c r="Z84" i="87"/>
  <c r="AA84" i="87"/>
  <c r="Y85" i="87"/>
  <c r="Z85" i="87"/>
  <c r="AA85" i="87"/>
  <c r="Y86" i="87"/>
  <c r="Z86" i="87"/>
  <c r="AA86" i="87"/>
  <c r="Y87" i="87"/>
  <c r="Z87" i="87"/>
  <c r="AA87" i="87"/>
  <c r="Y88" i="87"/>
  <c r="Z88" i="87"/>
  <c r="AA88" i="87"/>
  <c r="Y89" i="87"/>
  <c r="Z89" i="87"/>
  <c r="AA89" i="87"/>
  <c r="Y90" i="87"/>
  <c r="Z90" i="87"/>
  <c r="AA90" i="87"/>
  <c r="Y91" i="87"/>
  <c r="Z91" i="87"/>
  <c r="AA91" i="87"/>
  <c r="Y92" i="87"/>
  <c r="Z92" i="87"/>
  <c r="AA92" i="87"/>
  <c r="Y93" i="87"/>
  <c r="Z93" i="87"/>
  <c r="AA93" i="87"/>
  <c r="Y94" i="87"/>
  <c r="Z94" i="87"/>
  <c r="AA94" i="87"/>
  <c r="Y95" i="87"/>
  <c r="Z95" i="87"/>
  <c r="AA95" i="87"/>
  <c r="Y96" i="87"/>
  <c r="Z96" i="87"/>
  <c r="AA96" i="87"/>
  <c r="Y97" i="87"/>
  <c r="Z97" i="87"/>
  <c r="AA97" i="87"/>
  <c r="Y98" i="87"/>
  <c r="Z98" i="87"/>
  <c r="AA98" i="87"/>
  <c r="Y99" i="87"/>
  <c r="Z99" i="87"/>
  <c r="AA99" i="87"/>
  <c r="Y100" i="87"/>
  <c r="Z100" i="87"/>
  <c r="AA100" i="87"/>
  <c r="Y101" i="87"/>
  <c r="Z101" i="87"/>
  <c r="AA101" i="87"/>
  <c r="Y102" i="87"/>
  <c r="Z102" i="87"/>
  <c r="AA102" i="87"/>
  <c r="Y103" i="87"/>
  <c r="Z103" i="87"/>
  <c r="AA103" i="87"/>
  <c r="Y104" i="87"/>
  <c r="Z104" i="87"/>
  <c r="AA104" i="87"/>
  <c r="Y105" i="87"/>
  <c r="Z105" i="87"/>
  <c r="AA105" i="87"/>
  <c r="Y106" i="87"/>
  <c r="Z106" i="87"/>
  <c r="AA106" i="87"/>
  <c r="Y107" i="87"/>
  <c r="Z107" i="87"/>
  <c r="AA107" i="87"/>
  <c r="Y108" i="87"/>
  <c r="Z108" i="87"/>
  <c r="AA108" i="87"/>
  <c r="Y109" i="87"/>
  <c r="Z109" i="87"/>
  <c r="AA109" i="87"/>
  <c r="Y110" i="87"/>
  <c r="Z110" i="87"/>
  <c r="AA110" i="87"/>
  <c r="Y111" i="87"/>
  <c r="Z111" i="87"/>
  <c r="AA111" i="87"/>
  <c r="Z12" i="87"/>
  <c r="AA12" i="87"/>
  <c r="U12" i="87"/>
  <c r="V12" i="87"/>
  <c r="W12" i="87"/>
  <c r="X12" i="87"/>
  <c r="Q13" i="87"/>
  <c r="P13" i="87"/>
  <c r="H58" i="77" s="1"/>
  <c r="R13" i="87"/>
  <c r="S13" i="87"/>
  <c r="T13" i="87"/>
  <c r="U13" i="87"/>
  <c r="V13" i="87"/>
  <c r="W13" i="87"/>
  <c r="AC13" i="87" s="1"/>
  <c r="J58" i="77" s="1"/>
  <c r="X13" i="87"/>
  <c r="Q14" i="87"/>
  <c r="G59" i="77" s="1"/>
  <c r="P14" i="87"/>
  <c r="H59" i="77" s="1"/>
  <c r="R14" i="87"/>
  <c r="S14" i="87"/>
  <c r="T14" i="87"/>
  <c r="U14" i="87"/>
  <c r="V14" i="87"/>
  <c r="W14" i="87"/>
  <c r="AC14" i="87" s="1"/>
  <c r="J59" i="77" s="1"/>
  <c r="X14" i="87"/>
  <c r="Q15" i="87"/>
  <c r="G60" i="77" s="1"/>
  <c r="P15" i="87"/>
  <c r="H60" i="77" s="1"/>
  <c r="R15" i="87"/>
  <c r="S15" i="87"/>
  <c r="T15" i="87"/>
  <c r="U15" i="87"/>
  <c r="V15" i="87"/>
  <c r="W15" i="87"/>
  <c r="AC15" i="87" s="1"/>
  <c r="J60" i="77" s="1"/>
  <c r="X15" i="87"/>
  <c r="Q16" i="87"/>
  <c r="G61" i="77" s="1"/>
  <c r="P16" i="87"/>
  <c r="H61" i="77" s="1"/>
  <c r="R16" i="87"/>
  <c r="S16" i="87"/>
  <c r="T16" i="87"/>
  <c r="U16" i="87"/>
  <c r="V16" i="87"/>
  <c r="W16" i="87"/>
  <c r="AC16" i="87" s="1"/>
  <c r="J61" i="77" s="1"/>
  <c r="X16" i="87"/>
  <c r="Q17" i="87"/>
  <c r="P17" i="87"/>
  <c r="R17" i="87"/>
  <c r="S17" i="87"/>
  <c r="T17" i="87"/>
  <c r="U17" i="87"/>
  <c r="V17" i="87"/>
  <c r="W17" i="87"/>
  <c r="AC17" i="87" s="1"/>
  <c r="X17" i="87"/>
  <c r="Q18" i="87"/>
  <c r="P18" i="87"/>
  <c r="R18" i="87"/>
  <c r="S18" i="87"/>
  <c r="T18" i="87"/>
  <c r="U18" i="87"/>
  <c r="V18" i="87"/>
  <c r="W18" i="87"/>
  <c r="AC18" i="87" s="1"/>
  <c r="X18" i="87"/>
  <c r="Q19" i="87"/>
  <c r="P19" i="87"/>
  <c r="R19" i="87"/>
  <c r="S19" i="87"/>
  <c r="T19" i="87"/>
  <c r="U19" i="87"/>
  <c r="V19" i="87"/>
  <c r="W19" i="87"/>
  <c r="AC19" i="87" s="1"/>
  <c r="X19" i="87"/>
  <c r="Q20" i="87"/>
  <c r="P20" i="87"/>
  <c r="R20" i="87"/>
  <c r="S20" i="87"/>
  <c r="T20" i="87"/>
  <c r="U20" i="87"/>
  <c r="V20" i="87"/>
  <c r="W20" i="87"/>
  <c r="AC20" i="87" s="1"/>
  <c r="X20" i="87"/>
  <c r="Q21" i="87"/>
  <c r="P21" i="87"/>
  <c r="R21" i="87"/>
  <c r="S21" i="87"/>
  <c r="T21" i="87"/>
  <c r="U21" i="87"/>
  <c r="V21" i="87"/>
  <c r="W21" i="87"/>
  <c r="AC21" i="87" s="1"/>
  <c r="X21" i="87"/>
  <c r="Q22" i="87"/>
  <c r="P22" i="87"/>
  <c r="R22" i="87"/>
  <c r="S22" i="87"/>
  <c r="T22" i="87"/>
  <c r="U22" i="87"/>
  <c r="V22" i="87"/>
  <c r="W22" i="87"/>
  <c r="AC22" i="87" s="1"/>
  <c r="X22" i="87"/>
  <c r="Q23" i="87"/>
  <c r="P23" i="87"/>
  <c r="R23" i="87"/>
  <c r="S23" i="87"/>
  <c r="T23" i="87"/>
  <c r="U23" i="87"/>
  <c r="V23" i="87"/>
  <c r="W23" i="87"/>
  <c r="AC23" i="87" s="1"/>
  <c r="X23" i="87"/>
  <c r="Q24" i="87"/>
  <c r="P24" i="87"/>
  <c r="R24" i="87"/>
  <c r="S24" i="87"/>
  <c r="T24" i="87"/>
  <c r="U24" i="87"/>
  <c r="V24" i="87"/>
  <c r="W24" i="87"/>
  <c r="AC24" i="87" s="1"/>
  <c r="X24" i="87"/>
  <c r="Q25" i="87"/>
  <c r="P25" i="87"/>
  <c r="R25" i="87"/>
  <c r="S25" i="87"/>
  <c r="T25" i="87"/>
  <c r="U25" i="87"/>
  <c r="V25" i="87"/>
  <c r="W25" i="87"/>
  <c r="AC25" i="87" s="1"/>
  <c r="X25" i="87"/>
  <c r="Q26" i="87"/>
  <c r="P26" i="87"/>
  <c r="R26" i="87"/>
  <c r="S26" i="87"/>
  <c r="T26" i="87"/>
  <c r="U26" i="87"/>
  <c r="V26" i="87"/>
  <c r="W26" i="87"/>
  <c r="AC26" i="87" s="1"/>
  <c r="X26" i="87"/>
  <c r="Q27" i="87"/>
  <c r="P27" i="87"/>
  <c r="R27" i="87"/>
  <c r="S27" i="87"/>
  <c r="T27" i="87"/>
  <c r="U27" i="87"/>
  <c r="V27" i="87"/>
  <c r="W27" i="87"/>
  <c r="AC27" i="87" s="1"/>
  <c r="X27" i="87"/>
  <c r="Q28" i="87"/>
  <c r="P28" i="87"/>
  <c r="R28" i="87"/>
  <c r="S28" i="87"/>
  <c r="T28" i="87"/>
  <c r="U28" i="87"/>
  <c r="V28" i="87"/>
  <c r="W28" i="87"/>
  <c r="AC28" i="87" s="1"/>
  <c r="X28" i="87"/>
  <c r="Q29" i="87"/>
  <c r="P29" i="87"/>
  <c r="R29" i="87"/>
  <c r="S29" i="87"/>
  <c r="T29" i="87"/>
  <c r="U29" i="87"/>
  <c r="V29" i="87"/>
  <c r="W29" i="87"/>
  <c r="AC29" i="87" s="1"/>
  <c r="X29" i="87"/>
  <c r="Q30" i="87"/>
  <c r="P30" i="87"/>
  <c r="R30" i="87"/>
  <c r="S30" i="87"/>
  <c r="T30" i="87"/>
  <c r="U30" i="87"/>
  <c r="V30" i="87"/>
  <c r="W30" i="87"/>
  <c r="AC30" i="87" s="1"/>
  <c r="X30" i="87"/>
  <c r="Q31" i="87"/>
  <c r="P31" i="87"/>
  <c r="R31" i="87"/>
  <c r="S31" i="87"/>
  <c r="T31" i="87"/>
  <c r="U31" i="87"/>
  <c r="V31" i="87"/>
  <c r="W31" i="87"/>
  <c r="AC31" i="87" s="1"/>
  <c r="X31" i="87"/>
  <c r="Q32" i="87"/>
  <c r="P32" i="87"/>
  <c r="R32" i="87"/>
  <c r="S32" i="87"/>
  <c r="T32" i="87"/>
  <c r="U32" i="87"/>
  <c r="V32" i="87"/>
  <c r="W32" i="87"/>
  <c r="AC32" i="87" s="1"/>
  <c r="X32" i="87"/>
  <c r="Q33" i="87"/>
  <c r="P33" i="87"/>
  <c r="R33" i="87"/>
  <c r="S33" i="87"/>
  <c r="T33" i="87"/>
  <c r="U33" i="87"/>
  <c r="V33" i="87"/>
  <c r="W33" i="87"/>
  <c r="AC33" i="87" s="1"/>
  <c r="X33" i="87"/>
  <c r="Q34" i="87"/>
  <c r="P34" i="87"/>
  <c r="R34" i="87"/>
  <c r="S34" i="87"/>
  <c r="T34" i="87"/>
  <c r="U34" i="87"/>
  <c r="V34" i="87"/>
  <c r="W34" i="87"/>
  <c r="AC34" i="87" s="1"/>
  <c r="X34" i="87"/>
  <c r="Q35" i="87"/>
  <c r="P35" i="87"/>
  <c r="R35" i="87"/>
  <c r="S35" i="87"/>
  <c r="T35" i="87"/>
  <c r="U35" i="87"/>
  <c r="V35" i="87"/>
  <c r="W35" i="87"/>
  <c r="AC35" i="87" s="1"/>
  <c r="X35" i="87"/>
  <c r="Q36" i="87"/>
  <c r="P36" i="87"/>
  <c r="R36" i="87"/>
  <c r="S36" i="87"/>
  <c r="T36" i="87"/>
  <c r="U36" i="87"/>
  <c r="V36" i="87"/>
  <c r="W36" i="87"/>
  <c r="AC36" i="87" s="1"/>
  <c r="X36" i="87"/>
  <c r="Q37" i="87"/>
  <c r="P37" i="87"/>
  <c r="R37" i="87"/>
  <c r="S37" i="87"/>
  <c r="T37" i="87"/>
  <c r="U37" i="87"/>
  <c r="V37" i="87"/>
  <c r="W37" i="87"/>
  <c r="AC37" i="87" s="1"/>
  <c r="X37" i="87"/>
  <c r="Q38" i="87"/>
  <c r="P38" i="87"/>
  <c r="R38" i="87"/>
  <c r="S38" i="87"/>
  <c r="T38" i="87"/>
  <c r="U38" i="87"/>
  <c r="V38" i="87"/>
  <c r="W38" i="87"/>
  <c r="AC38" i="87" s="1"/>
  <c r="X38" i="87"/>
  <c r="Q39" i="87"/>
  <c r="P39" i="87"/>
  <c r="R39" i="87"/>
  <c r="S39" i="87"/>
  <c r="T39" i="87"/>
  <c r="U39" i="87"/>
  <c r="V39" i="87"/>
  <c r="W39" i="87"/>
  <c r="AC39" i="87" s="1"/>
  <c r="X39" i="87"/>
  <c r="Q40" i="87"/>
  <c r="P40" i="87"/>
  <c r="R40" i="87"/>
  <c r="S40" i="87"/>
  <c r="T40" i="87"/>
  <c r="U40" i="87"/>
  <c r="V40" i="87"/>
  <c r="W40" i="87"/>
  <c r="AC40" i="87" s="1"/>
  <c r="X40" i="87"/>
  <c r="Q41" i="87"/>
  <c r="P41" i="87"/>
  <c r="R41" i="87"/>
  <c r="S41" i="87"/>
  <c r="T41" i="87"/>
  <c r="U41" i="87"/>
  <c r="V41" i="87"/>
  <c r="W41" i="87"/>
  <c r="AC41" i="87" s="1"/>
  <c r="X41" i="87"/>
  <c r="Q42" i="87"/>
  <c r="P42" i="87"/>
  <c r="R42" i="87"/>
  <c r="S42" i="87"/>
  <c r="T42" i="87"/>
  <c r="U42" i="87"/>
  <c r="V42" i="87"/>
  <c r="W42" i="87"/>
  <c r="AC42" i="87" s="1"/>
  <c r="X42" i="87"/>
  <c r="Q43" i="87"/>
  <c r="P43" i="87"/>
  <c r="R43" i="87"/>
  <c r="S43" i="87"/>
  <c r="T43" i="87"/>
  <c r="U43" i="87"/>
  <c r="V43" i="87"/>
  <c r="W43" i="87"/>
  <c r="AC43" i="87" s="1"/>
  <c r="X43" i="87"/>
  <c r="Q44" i="87"/>
  <c r="P44" i="87"/>
  <c r="R44" i="87"/>
  <c r="S44" i="87"/>
  <c r="T44" i="87"/>
  <c r="U44" i="87"/>
  <c r="V44" i="87"/>
  <c r="W44" i="87"/>
  <c r="AC44" i="87" s="1"/>
  <c r="X44" i="87"/>
  <c r="Q45" i="87"/>
  <c r="P45" i="87"/>
  <c r="R45" i="87"/>
  <c r="S45" i="87"/>
  <c r="T45" i="87"/>
  <c r="U45" i="87"/>
  <c r="V45" i="87"/>
  <c r="W45" i="87"/>
  <c r="AC45" i="87" s="1"/>
  <c r="X45" i="87"/>
  <c r="Q46" i="87"/>
  <c r="P46" i="87"/>
  <c r="R46" i="87"/>
  <c r="S46" i="87"/>
  <c r="T46" i="87"/>
  <c r="U46" i="87"/>
  <c r="V46" i="87"/>
  <c r="W46" i="87"/>
  <c r="AC46" i="87" s="1"/>
  <c r="X46" i="87"/>
  <c r="Q47" i="87"/>
  <c r="P47" i="87"/>
  <c r="R47" i="87"/>
  <c r="S47" i="87"/>
  <c r="T47" i="87"/>
  <c r="U47" i="87"/>
  <c r="V47" i="87"/>
  <c r="W47" i="87"/>
  <c r="AC47" i="87" s="1"/>
  <c r="X47" i="87"/>
  <c r="Q48" i="87"/>
  <c r="P48" i="87"/>
  <c r="R48" i="87"/>
  <c r="S48" i="87"/>
  <c r="T48" i="87"/>
  <c r="U48" i="87"/>
  <c r="V48" i="87"/>
  <c r="W48" i="87"/>
  <c r="AC48" i="87" s="1"/>
  <c r="X48" i="87"/>
  <c r="Q49" i="87"/>
  <c r="P49" i="87"/>
  <c r="R49" i="87"/>
  <c r="S49" i="87"/>
  <c r="T49" i="87"/>
  <c r="U49" i="87"/>
  <c r="V49" i="87"/>
  <c r="W49" i="87"/>
  <c r="AC49" i="87" s="1"/>
  <c r="X49" i="87"/>
  <c r="Q50" i="87"/>
  <c r="P50" i="87"/>
  <c r="R50" i="87"/>
  <c r="S50" i="87"/>
  <c r="T50" i="87"/>
  <c r="U50" i="87"/>
  <c r="V50" i="87"/>
  <c r="W50" i="87"/>
  <c r="AC50" i="87" s="1"/>
  <c r="X50" i="87"/>
  <c r="Q51" i="87"/>
  <c r="P51" i="87"/>
  <c r="R51" i="87"/>
  <c r="S51" i="87"/>
  <c r="T51" i="87"/>
  <c r="U51" i="87"/>
  <c r="V51" i="87"/>
  <c r="W51" i="87"/>
  <c r="AC51" i="87" s="1"/>
  <c r="X51" i="87"/>
  <c r="Q52" i="87"/>
  <c r="P52" i="87"/>
  <c r="R52" i="87"/>
  <c r="S52" i="87"/>
  <c r="T52" i="87"/>
  <c r="U52" i="87"/>
  <c r="V52" i="87"/>
  <c r="W52" i="87"/>
  <c r="AC52" i="87" s="1"/>
  <c r="X52" i="87"/>
  <c r="Q53" i="87"/>
  <c r="P53" i="87"/>
  <c r="R53" i="87"/>
  <c r="S53" i="87"/>
  <c r="T53" i="87"/>
  <c r="U53" i="87"/>
  <c r="V53" i="87"/>
  <c r="W53" i="87"/>
  <c r="AC53" i="87" s="1"/>
  <c r="X53" i="87"/>
  <c r="Q54" i="87"/>
  <c r="P54" i="87"/>
  <c r="R54" i="87"/>
  <c r="S54" i="87"/>
  <c r="T54" i="87"/>
  <c r="U54" i="87"/>
  <c r="V54" i="87"/>
  <c r="W54" i="87"/>
  <c r="AC54" i="87" s="1"/>
  <c r="X54" i="87"/>
  <c r="Q55" i="87"/>
  <c r="P55" i="87"/>
  <c r="R55" i="87"/>
  <c r="S55" i="87"/>
  <c r="T55" i="87"/>
  <c r="U55" i="87"/>
  <c r="V55" i="87"/>
  <c r="W55" i="87"/>
  <c r="AC55" i="87" s="1"/>
  <c r="X55" i="87"/>
  <c r="Q56" i="87"/>
  <c r="P56" i="87"/>
  <c r="R56" i="87"/>
  <c r="S56" i="87"/>
  <c r="T56" i="87"/>
  <c r="U56" i="87"/>
  <c r="V56" i="87"/>
  <c r="W56" i="87"/>
  <c r="AC56" i="87" s="1"/>
  <c r="X56" i="87"/>
  <c r="Q57" i="87"/>
  <c r="P57" i="87"/>
  <c r="R57" i="87"/>
  <c r="S57" i="87"/>
  <c r="T57" i="87"/>
  <c r="U57" i="87"/>
  <c r="V57" i="87"/>
  <c r="W57" i="87"/>
  <c r="AC57" i="87" s="1"/>
  <c r="X57" i="87"/>
  <c r="Q58" i="87"/>
  <c r="P58" i="87"/>
  <c r="R58" i="87"/>
  <c r="S58" i="87"/>
  <c r="T58" i="87"/>
  <c r="U58" i="87"/>
  <c r="V58" i="87"/>
  <c r="W58" i="87"/>
  <c r="AC58" i="87" s="1"/>
  <c r="X58" i="87"/>
  <c r="Q59" i="87"/>
  <c r="P59" i="87"/>
  <c r="R59" i="87"/>
  <c r="S59" i="87"/>
  <c r="T59" i="87"/>
  <c r="U59" i="87"/>
  <c r="V59" i="87"/>
  <c r="W59" i="87"/>
  <c r="AC59" i="87" s="1"/>
  <c r="X59" i="87"/>
  <c r="Q60" i="87"/>
  <c r="P60" i="87"/>
  <c r="R60" i="87"/>
  <c r="S60" i="87"/>
  <c r="T60" i="87"/>
  <c r="U60" i="87"/>
  <c r="V60" i="87"/>
  <c r="W60" i="87"/>
  <c r="AC60" i="87" s="1"/>
  <c r="X60" i="87"/>
  <c r="Q61" i="87"/>
  <c r="P61" i="87"/>
  <c r="R61" i="87"/>
  <c r="S61" i="87"/>
  <c r="T61" i="87"/>
  <c r="U61" i="87"/>
  <c r="V61" i="87"/>
  <c r="W61" i="87"/>
  <c r="AC61" i="87" s="1"/>
  <c r="X61" i="87"/>
  <c r="Q62" i="87"/>
  <c r="P62" i="87"/>
  <c r="R62" i="87"/>
  <c r="S62" i="87"/>
  <c r="T62" i="87"/>
  <c r="U62" i="87"/>
  <c r="V62" i="87"/>
  <c r="W62" i="87"/>
  <c r="AC62" i="87" s="1"/>
  <c r="X62" i="87"/>
  <c r="Q63" i="87"/>
  <c r="P63" i="87"/>
  <c r="R63" i="87"/>
  <c r="S63" i="87"/>
  <c r="T63" i="87"/>
  <c r="U63" i="87"/>
  <c r="V63" i="87"/>
  <c r="W63" i="87"/>
  <c r="AC63" i="87" s="1"/>
  <c r="X63" i="87"/>
  <c r="Q64" i="87"/>
  <c r="P64" i="87"/>
  <c r="R64" i="87"/>
  <c r="S64" i="87"/>
  <c r="T64" i="87"/>
  <c r="U64" i="87"/>
  <c r="V64" i="87"/>
  <c r="W64" i="87"/>
  <c r="AC64" i="87" s="1"/>
  <c r="X64" i="87"/>
  <c r="Q65" i="87"/>
  <c r="P65" i="87"/>
  <c r="R65" i="87"/>
  <c r="S65" i="87"/>
  <c r="T65" i="87"/>
  <c r="U65" i="87"/>
  <c r="V65" i="87"/>
  <c r="W65" i="87"/>
  <c r="AC65" i="87" s="1"/>
  <c r="X65" i="87"/>
  <c r="Q66" i="87"/>
  <c r="P66" i="87"/>
  <c r="R66" i="87"/>
  <c r="S66" i="87"/>
  <c r="T66" i="87"/>
  <c r="U66" i="87"/>
  <c r="V66" i="87"/>
  <c r="W66" i="87"/>
  <c r="AC66" i="87" s="1"/>
  <c r="X66" i="87"/>
  <c r="Q67" i="87"/>
  <c r="P67" i="87"/>
  <c r="R67" i="87"/>
  <c r="S67" i="87"/>
  <c r="T67" i="87"/>
  <c r="U67" i="87"/>
  <c r="V67" i="87"/>
  <c r="W67" i="87"/>
  <c r="AC67" i="87" s="1"/>
  <c r="X67" i="87"/>
  <c r="Q68" i="87"/>
  <c r="P68" i="87"/>
  <c r="R68" i="87"/>
  <c r="S68" i="87"/>
  <c r="T68" i="87"/>
  <c r="U68" i="87"/>
  <c r="V68" i="87"/>
  <c r="W68" i="87"/>
  <c r="AC68" i="87" s="1"/>
  <c r="X68" i="87"/>
  <c r="Q69" i="87"/>
  <c r="P69" i="87"/>
  <c r="R69" i="87"/>
  <c r="S69" i="87"/>
  <c r="T69" i="87"/>
  <c r="U69" i="87"/>
  <c r="V69" i="87"/>
  <c r="W69" i="87"/>
  <c r="AC69" i="87" s="1"/>
  <c r="X69" i="87"/>
  <c r="Q70" i="87"/>
  <c r="P70" i="87"/>
  <c r="R70" i="87"/>
  <c r="S70" i="87"/>
  <c r="T70" i="87"/>
  <c r="U70" i="87"/>
  <c r="V70" i="87"/>
  <c r="W70" i="87"/>
  <c r="AC70" i="87" s="1"/>
  <c r="X70" i="87"/>
  <c r="Q71" i="87"/>
  <c r="P71" i="87"/>
  <c r="R71" i="87"/>
  <c r="S71" i="87"/>
  <c r="T71" i="87"/>
  <c r="U71" i="87"/>
  <c r="V71" i="87"/>
  <c r="W71" i="87"/>
  <c r="AC71" i="87" s="1"/>
  <c r="X71" i="87"/>
  <c r="Q72" i="87"/>
  <c r="P72" i="87"/>
  <c r="R72" i="87"/>
  <c r="S72" i="87"/>
  <c r="T72" i="87"/>
  <c r="U72" i="87"/>
  <c r="V72" i="87"/>
  <c r="W72" i="87"/>
  <c r="AC72" i="87" s="1"/>
  <c r="X72" i="87"/>
  <c r="Q73" i="87"/>
  <c r="P73" i="87"/>
  <c r="R73" i="87"/>
  <c r="S73" i="87"/>
  <c r="T73" i="87"/>
  <c r="U73" i="87"/>
  <c r="V73" i="87"/>
  <c r="W73" i="87"/>
  <c r="AC73" i="87" s="1"/>
  <c r="X73" i="87"/>
  <c r="Q74" i="87"/>
  <c r="P74" i="87"/>
  <c r="R74" i="87"/>
  <c r="S74" i="87"/>
  <c r="T74" i="87"/>
  <c r="U74" i="87"/>
  <c r="V74" i="87"/>
  <c r="W74" i="87"/>
  <c r="AC74" i="87" s="1"/>
  <c r="X74" i="87"/>
  <c r="Q75" i="87"/>
  <c r="P75" i="87"/>
  <c r="R75" i="87"/>
  <c r="S75" i="87"/>
  <c r="T75" i="87"/>
  <c r="U75" i="87"/>
  <c r="V75" i="87"/>
  <c r="W75" i="87"/>
  <c r="AC75" i="87" s="1"/>
  <c r="X75" i="87"/>
  <c r="Q76" i="87"/>
  <c r="P76" i="87"/>
  <c r="R76" i="87"/>
  <c r="S76" i="87"/>
  <c r="T76" i="87"/>
  <c r="U76" i="87"/>
  <c r="V76" i="87"/>
  <c r="W76" i="87"/>
  <c r="AC76" i="87" s="1"/>
  <c r="X76" i="87"/>
  <c r="Q77" i="87"/>
  <c r="P77" i="87"/>
  <c r="R77" i="87"/>
  <c r="S77" i="87"/>
  <c r="T77" i="87"/>
  <c r="U77" i="87"/>
  <c r="V77" i="87"/>
  <c r="W77" i="87"/>
  <c r="AC77" i="87" s="1"/>
  <c r="X77" i="87"/>
  <c r="Q78" i="87"/>
  <c r="P78" i="87"/>
  <c r="R78" i="87"/>
  <c r="S78" i="87"/>
  <c r="T78" i="87"/>
  <c r="U78" i="87"/>
  <c r="V78" i="87"/>
  <c r="W78" i="87"/>
  <c r="AC78" i="87" s="1"/>
  <c r="X78" i="87"/>
  <c r="Q79" i="87"/>
  <c r="P79" i="87"/>
  <c r="R79" i="87"/>
  <c r="S79" i="87"/>
  <c r="T79" i="87"/>
  <c r="U79" i="87"/>
  <c r="V79" i="87"/>
  <c r="W79" i="87"/>
  <c r="AC79" i="87" s="1"/>
  <c r="X79" i="87"/>
  <c r="Q80" i="87"/>
  <c r="P80" i="87"/>
  <c r="R80" i="87"/>
  <c r="S80" i="87"/>
  <c r="T80" i="87"/>
  <c r="U80" i="87"/>
  <c r="V80" i="87"/>
  <c r="W80" i="87"/>
  <c r="AC80" i="87" s="1"/>
  <c r="X80" i="87"/>
  <c r="Q81" i="87"/>
  <c r="P81" i="87"/>
  <c r="R81" i="87"/>
  <c r="S81" i="87"/>
  <c r="T81" i="87"/>
  <c r="U81" i="87"/>
  <c r="V81" i="87"/>
  <c r="W81" i="87"/>
  <c r="AC81" i="87" s="1"/>
  <c r="X81" i="87"/>
  <c r="Q82" i="87"/>
  <c r="P82" i="87"/>
  <c r="R82" i="87"/>
  <c r="S82" i="87"/>
  <c r="T82" i="87"/>
  <c r="U82" i="87"/>
  <c r="V82" i="87"/>
  <c r="W82" i="87"/>
  <c r="AC82" i="87" s="1"/>
  <c r="X82" i="87"/>
  <c r="Q83" i="87"/>
  <c r="P83" i="87"/>
  <c r="R83" i="87"/>
  <c r="S83" i="87"/>
  <c r="T83" i="87"/>
  <c r="U83" i="87"/>
  <c r="V83" i="87"/>
  <c r="W83" i="87"/>
  <c r="AC83" i="87" s="1"/>
  <c r="X83" i="87"/>
  <c r="Q84" i="87"/>
  <c r="P84" i="87"/>
  <c r="R84" i="87"/>
  <c r="S84" i="87"/>
  <c r="T84" i="87"/>
  <c r="U84" i="87"/>
  <c r="V84" i="87"/>
  <c r="W84" i="87"/>
  <c r="AC84" i="87" s="1"/>
  <c r="X84" i="87"/>
  <c r="Q85" i="87"/>
  <c r="P85" i="87"/>
  <c r="R85" i="87"/>
  <c r="S85" i="87"/>
  <c r="T85" i="87"/>
  <c r="U85" i="87"/>
  <c r="V85" i="87"/>
  <c r="W85" i="87"/>
  <c r="AC85" i="87" s="1"/>
  <c r="X85" i="87"/>
  <c r="Q86" i="87"/>
  <c r="P86" i="87"/>
  <c r="R86" i="87"/>
  <c r="S86" i="87"/>
  <c r="T86" i="87"/>
  <c r="U86" i="87"/>
  <c r="V86" i="87"/>
  <c r="W86" i="87"/>
  <c r="AC86" i="87" s="1"/>
  <c r="X86" i="87"/>
  <c r="Q87" i="87"/>
  <c r="P87" i="87"/>
  <c r="R87" i="87"/>
  <c r="S87" i="87"/>
  <c r="T87" i="87"/>
  <c r="U87" i="87"/>
  <c r="V87" i="87"/>
  <c r="W87" i="87"/>
  <c r="AC87" i="87" s="1"/>
  <c r="X87" i="87"/>
  <c r="Q88" i="87"/>
  <c r="P88" i="87"/>
  <c r="R88" i="87"/>
  <c r="S88" i="87"/>
  <c r="T88" i="87"/>
  <c r="U88" i="87"/>
  <c r="V88" i="87"/>
  <c r="W88" i="87"/>
  <c r="AC88" i="87" s="1"/>
  <c r="X88" i="87"/>
  <c r="Q89" i="87"/>
  <c r="P89" i="87"/>
  <c r="R89" i="87"/>
  <c r="S89" i="87"/>
  <c r="T89" i="87"/>
  <c r="U89" i="87"/>
  <c r="V89" i="87"/>
  <c r="W89" i="87"/>
  <c r="AC89" i="87" s="1"/>
  <c r="X89" i="87"/>
  <c r="Q90" i="87"/>
  <c r="P90" i="87"/>
  <c r="R90" i="87"/>
  <c r="S90" i="87"/>
  <c r="T90" i="87"/>
  <c r="U90" i="87"/>
  <c r="V90" i="87"/>
  <c r="W90" i="87"/>
  <c r="AC90" i="87" s="1"/>
  <c r="X90" i="87"/>
  <c r="Q91" i="87"/>
  <c r="P91" i="87"/>
  <c r="R91" i="87"/>
  <c r="S91" i="87"/>
  <c r="T91" i="87"/>
  <c r="U91" i="87"/>
  <c r="V91" i="87"/>
  <c r="W91" i="87"/>
  <c r="AC91" i="87" s="1"/>
  <c r="X91" i="87"/>
  <c r="Q92" i="87"/>
  <c r="P92" i="87"/>
  <c r="R92" i="87"/>
  <c r="S92" i="87"/>
  <c r="T92" i="87"/>
  <c r="U92" i="87"/>
  <c r="V92" i="87"/>
  <c r="W92" i="87"/>
  <c r="AC92" i="87" s="1"/>
  <c r="X92" i="87"/>
  <c r="Q93" i="87"/>
  <c r="P93" i="87"/>
  <c r="R93" i="87"/>
  <c r="S93" i="87"/>
  <c r="T93" i="87"/>
  <c r="U93" i="87"/>
  <c r="V93" i="87"/>
  <c r="W93" i="87"/>
  <c r="AC93" i="87" s="1"/>
  <c r="X93" i="87"/>
  <c r="Q94" i="87"/>
  <c r="P94" i="87"/>
  <c r="R94" i="87"/>
  <c r="S94" i="87"/>
  <c r="T94" i="87"/>
  <c r="U94" i="87"/>
  <c r="V94" i="87"/>
  <c r="W94" i="87"/>
  <c r="AC94" i="87" s="1"/>
  <c r="X94" i="87"/>
  <c r="Q95" i="87"/>
  <c r="P95" i="87"/>
  <c r="R95" i="87"/>
  <c r="S95" i="87"/>
  <c r="T95" i="87"/>
  <c r="U95" i="87"/>
  <c r="V95" i="87"/>
  <c r="W95" i="87"/>
  <c r="AC95" i="87" s="1"/>
  <c r="X95" i="87"/>
  <c r="Q96" i="87"/>
  <c r="P96" i="87"/>
  <c r="R96" i="87"/>
  <c r="S96" i="87"/>
  <c r="T96" i="87"/>
  <c r="U96" i="87"/>
  <c r="V96" i="87"/>
  <c r="W96" i="87"/>
  <c r="AC96" i="87" s="1"/>
  <c r="X96" i="87"/>
  <c r="Q97" i="87"/>
  <c r="P97" i="87"/>
  <c r="R97" i="87"/>
  <c r="S97" i="87"/>
  <c r="T97" i="87"/>
  <c r="U97" i="87"/>
  <c r="V97" i="87"/>
  <c r="W97" i="87"/>
  <c r="AC97" i="87" s="1"/>
  <c r="X97" i="87"/>
  <c r="Q98" i="87"/>
  <c r="P98" i="87"/>
  <c r="R98" i="87"/>
  <c r="S98" i="87"/>
  <c r="T98" i="87"/>
  <c r="U98" i="87"/>
  <c r="V98" i="87"/>
  <c r="W98" i="87"/>
  <c r="AC98" i="87" s="1"/>
  <c r="X98" i="87"/>
  <c r="Q99" i="87"/>
  <c r="P99" i="87"/>
  <c r="R99" i="87"/>
  <c r="S99" i="87"/>
  <c r="T99" i="87"/>
  <c r="U99" i="87"/>
  <c r="V99" i="87"/>
  <c r="W99" i="87"/>
  <c r="AC99" i="87" s="1"/>
  <c r="X99" i="87"/>
  <c r="Q100" i="87"/>
  <c r="P100" i="87"/>
  <c r="R100" i="87"/>
  <c r="S100" i="87"/>
  <c r="T100" i="87"/>
  <c r="U100" i="87"/>
  <c r="V100" i="87"/>
  <c r="W100" i="87"/>
  <c r="AC100" i="87" s="1"/>
  <c r="X100" i="87"/>
  <c r="Q101" i="87"/>
  <c r="P101" i="87"/>
  <c r="R101" i="87"/>
  <c r="S101" i="87"/>
  <c r="T101" i="87"/>
  <c r="U101" i="87"/>
  <c r="V101" i="87"/>
  <c r="W101" i="87"/>
  <c r="AC101" i="87" s="1"/>
  <c r="X101" i="87"/>
  <c r="Q102" i="87"/>
  <c r="P102" i="87"/>
  <c r="R102" i="87"/>
  <c r="S102" i="87"/>
  <c r="T102" i="87"/>
  <c r="U102" i="87"/>
  <c r="V102" i="87"/>
  <c r="W102" i="87"/>
  <c r="AC102" i="87" s="1"/>
  <c r="X102" i="87"/>
  <c r="Q103" i="87"/>
  <c r="P103" i="87"/>
  <c r="R103" i="87"/>
  <c r="S103" i="87"/>
  <c r="T103" i="87"/>
  <c r="U103" i="87"/>
  <c r="V103" i="87"/>
  <c r="W103" i="87"/>
  <c r="AC103" i="87" s="1"/>
  <c r="X103" i="87"/>
  <c r="Q104" i="87"/>
  <c r="P104" i="87"/>
  <c r="R104" i="87"/>
  <c r="S104" i="87"/>
  <c r="T104" i="87"/>
  <c r="U104" i="87"/>
  <c r="V104" i="87"/>
  <c r="W104" i="87"/>
  <c r="AC104" i="87" s="1"/>
  <c r="X104" i="87"/>
  <c r="Q105" i="87"/>
  <c r="P105" i="87"/>
  <c r="R105" i="87"/>
  <c r="S105" i="87"/>
  <c r="T105" i="87"/>
  <c r="U105" i="87"/>
  <c r="V105" i="87"/>
  <c r="W105" i="87"/>
  <c r="AC105" i="87" s="1"/>
  <c r="X105" i="87"/>
  <c r="Q106" i="87"/>
  <c r="P106" i="87"/>
  <c r="R106" i="87"/>
  <c r="S106" i="87"/>
  <c r="T106" i="87"/>
  <c r="U106" i="87"/>
  <c r="V106" i="87"/>
  <c r="W106" i="87"/>
  <c r="AC106" i="87" s="1"/>
  <c r="X106" i="87"/>
  <c r="Q107" i="87"/>
  <c r="P107" i="87"/>
  <c r="R107" i="87"/>
  <c r="S107" i="87"/>
  <c r="T107" i="87"/>
  <c r="U107" i="87"/>
  <c r="V107" i="87"/>
  <c r="W107" i="87"/>
  <c r="AC107" i="87" s="1"/>
  <c r="X107" i="87"/>
  <c r="Q108" i="87"/>
  <c r="P108" i="87"/>
  <c r="R108" i="87"/>
  <c r="S108" i="87"/>
  <c r="T108" i="87"/>
  <c r="U108" i="87"/>
  <c r="V108" i="87"/>
  <c r="W108" i="87"/>
  <c r="AC108" i="87" s="1"/>
  <c r="X108" i="87"/>
  <c r="Q109" i="87"/>
  <c r="P109" i="87"/>
  <c r="R109" i="87"/>
  <c r="S109" i="87"/>
  <c r="T109" i="87"/>
  <c r="U109" i="87"/>
  <c r="V109" i="87"/>
  <c r="W109" i="87"/>
  <c r="AC109" i="87" s="1"/>
  <c r="X109" i="87"/>
  <c r="Q110" i="87"/>
  <c r="P110" i="87"/>
  <c r="R110" i="87"/>
  <c r="S110" i="87"/>
  <c r="T110" i="87"/>
  <c r="U110" i="87"/>
  <c r="V110" i="87"/>
  <c r="W110" i="87"/>
  <c r="AC110" i="87" s="1"/>
  <c r="X110" i="87"/>
  <c r="Q111" i="87"/>
  <c r="P111" i="87"/>
  <c r="R111" i="87"/>
  <c r="S111" i="87"/>
  <c r="T111" i="87"/>
  <c r="U111" i="87"/>
  <c r="V111" i="87"/>
  <c r="W111" i="87"/>
  <c r="AC111" i="87" s="1"/>
  <c r="X111" i="87"/>
  <c r="N14" i="87"/>
  <c r="G58" i="77" l="1"/>
  <c r="AC12" i="87"/>
  <c r="J57" i="77" s="1"/>
  <c r="L12" i="86" l="1"/>
  <c r="M12" i="86"/>
  <c r="N12" i="86"/>
  <c r="O12" i="86"/>
  <c r="P12" i="86"/>
  <c r="Q12" i="86"/>
  <c r="AH11" i="80"/>
  <c r="AB11" i="80"/>
  <c r="Q32" i="89" l="1"/>
  <c r="Q31" i="89"/>
  <c r="Q33" i="89" s="1"/>
  <c r="H51" i="77"/>
  <c r="S12" i="86"/>
  <c r="J51" i="77" s="1"/>
  <c r="G51" i="77"/>
  <c r="AH11" i="67"/>
  <c r="AD11" i="67"/>
  <c r="AE11" i="67"/>
  <c r="Z13" i="67" l="1"/>
  <c r="AA13" i="67"/>
  <c r="AB13" i="67"/>
  <c r="AC13" i="67"/>
  <c r="AD13" i="67"/>
  <c r="AE13" i="67"/>
  <c r="AF13" i="67"/>
  <c r="AG13" i="67"/>
  <c r="AI13" i="67"/>
  <c r="Z14" i="67"/>
  <c r="AA14" i="67"/>
  <c r="AB14" i="67"/>
  <c r="AC14" i="67"/>
  <c r="AD14" i="67"/>
  <c r="AE14" i="67"/>
  <c r="AF14" i="67"/>
  <c r="AG14" i="67"/>
  <c r="AI14" i="67"/>
  <c r="Z15" i="67"/>
  <c r="AA15" i="67"/>
  <c r="AB15" i="67"/>
  <c r="AC15" i="67"/>
  <c r="AD15" i="67"/>
  <c r="AE15" i="67"/>
  <c r="AF15" i="67"/>
  <c r="AG15" i="67"/>
  <c r="AI15" i="67"/>
  <c r="Z16" i="67"/>
  <c r="AA16" i="67"/>
  <c r="AB16" i="67"/>
  <c r="AC16" i="67"/>
  <c r="AD16" i="67"/>
  <c r="AE16" i="67"/>
  <c r="AF16" i="67"/>
  <c r="AG16" i="67"/>
  <c r="AI16" i="67"/>
  <c r="Z17" i="67"/>
  <c r="AA17" i="67"/>
  <c r="AB17" i="67"/>
  <c r="AC17" i="67"/>
  <c r="AD17" i="67"/>
  <c r="AE17" i="67"/>
  <c r="AF17" i="67"/>
  <c r="AG17" i="67"/>
  <c r="AI17" i="67"/>
  <c r="Z18" i="67"/>
  <c r="AA18" i="67"/>
  <c r="AB18" i="67"/>
  <c r="AC18" i="67"/>
  <c r="AD18" i="67"/>
  <c r="AE18" i="67"/>
  <c r="AF18" i="67"/>
  <c r="AG18" i="67"/>
  <c r="AI18" i="67"/>
  <c r="Z19" i="67"/>
  <c r="AA19" i="67"/>
  <c r="AB19" i="67"/>
  <c r="AC19" i="67"/>
  <c r="AD19" i="67"/>
  <c r="AE19" i="67"/>
  <c r="AF19" i="67"/>
  <c r="AG19" i="67"/>
  <c r="AI19" i="67"/>
  <c r="Z20" i="67"/>
  <c r="AA20" i="67"/>
  <c r="AB20" i="67"/>
  <c r="AC20" i="67"/>
  <c r="AD20" i="67"/>
  <c r="AE20" i="67"/>
  <c r="AF20" i="67"/>
  <c r="AG20" i="67"/>
  <c r="AI20" i="67"/>
  <c r="Z21" i="67"/>
  <c r="AA21" i="67"/>
  <c r="AB21" i="67"/>
  <c r="AC21" i="67"/>
  <c r="AD21" i="67"/>
  <c r="AE21" i="67"/>
  <c r="AF21" i="67"/>
  <c r="AG21" i="67"/>
  <c r="AI21" i="67"/>
  <c r="Z22" i="67"/>
  <c r="AA22" i="67"/>
  <c r="AB22" i="67"/>
  <c r="AC22" i="67"/>
  <c r="AD22" i="67"/>
  <c r="AE22" i="67"/>
  <c r="AF22" i="67"/>
  <c r="AG22" i="67"/>
  <c r="AI22" i="67"/>
  <c r="Z23" i="67"/>
  <c r="AA23" i="67"/>
  <c r="AB23" i="67"/>
  <c r="AC23" i="67"/>
  <c r="AD23" i="67"/>
  <c r="AE23" i="67"/>
  <c r="AF23" i="67"/>
  <c r="AG23" i="67"/>
  <c r="AI23" i="67"/>
  <c r="Z24" i="67"/>
  <c r="AA24" i="67"/>
  <c r="AB24" i="67"/>
  <c r="AC24" i="67"/>
  <c r="AD24" i="67"/>
  <c r="AE24" i="67"/>
  <c r="AF24" i="67"/>
  <c r="AG24" i="67"/>
  <c r="AI24" i="67"/>
  <c r="Z25" i="67"/>
  <c r="AA25" i="67"/>
  <c r="AB25" i="67"/>
  <c r="AC25" i="67"/>
  <c r="AD25" i="67"/>
  <c r="AE25" i="67"/>
  <c r="AF25" i="67"/>
  <c r="AG25" i="67"/>
  <c r="AI25" i="67"/>
  <c r="Z26" i="67"/>
  <c r="AA26" i="67"/>
  <c r="AB26" i="67"/>
  <c r="AC26" i="67"/>
  <c r="AD26" i="67"/>
  <c r="AE26" i="67"/>
  <c r="AF26" i="67"/>
  <c r="AG26" i="67"/>
  <c r="AI26" i="67"/>
  <c r="Z27" i="67"/>
  <c r="AA27" i="67"/>
  <c r="AB27" i="67"/>
  <c r="AC27" i="67"/>
  <c r="AD27" i="67"/>
  <c r="AE27" i="67"/>
  <c r="AF27" i="67"/>
  <c r="AG27" i="67"/>
  <c r="AI27" i="67"/>
  <c r="Z28" i="67"/>
  <c r="AA28" i="67"/>
  <c r="AB28" i="67"/>
  <c r="AC28" i="67"/>
  <c r="AD28" i="67"/>
  <c r="AE28" i="67"/>
  <c r="AF28" i="67"/>
  <c r="AG28" i="67"/>
  <c r="AI28" i="67"/>
  <c r="Z29" i="67"/>
  <c r="AA29" i="67"/>
  <c r="AB29" i="67"/>
  <c r="AC29" i="67"/>
  <c r="AD29" i="67"/>
  <c r="AE29" i="67"/>
  <c r="AF29" i="67"/>
  <c r="AG29" i="67"/>
  <c r="AI29" i="67"/>
  <c r="Z30" i="67"/>
  <c r="AA30" i="67"/>
  <c r="AB30" i="67"/>
  <c r="AC30" i="67"/>
  <c r="AD30" i="67"/>
  <c r="AE30" i="67"/>
  <c r="AF30" i="67"/>
  <c r="AG30" i="67"/>
  <c r="AI30" i="67"/>
  <c r="Z31" i="67"/>
  <c r="AA31" i="67"/>
  <c r="AB31" i="67"/>
  <c r="AC31" i="67"/>
  <c r="AD31" i="67"/>
  <c r="AE31" i="67"/>
  <c r="AF31" i="67"/>
  <c r="AG31" i="67"/>
  <c r="AI31" i="67"/>
  <c r="Z32" i="67"/>
  <c r="AA32" i="67"/>
  <c r="AB32" i="67"/>
  <c r="AC32" i="67"/>
  <c r="AD32" i="67"/>
  <c r="AE32" i="67"/>
  <c r="AF32" i="67"/>
  <c r="AG32" i="67"/>
  <c r="AI32" i="67"/>
  <c r="Z33" i="67"/>
  <c r="AA33" i="67"/>
  <c r="AB33" i="67"/>
  <c r="AC33" i="67"/>
  <c r="AD33" i="67"/>
  <c r="AE33" i="67"/>
  <c r="AF33" i="67"/>
  <c r="AG33" i="67"/>
  <c r="AI33" i="67"/>
  <c r="Z34" i="67"/>
  <c r="AA34" i="67"/>
  <c r="AB34" i="67"/>
  <c r="AC34" i="67"/>
  <c r="AD34" i="67"/>
  <c r="AE34" i="67"/>
  <c r="AF34" i="67"/>
  <c r="AG34" i="67"/>
  <c r="AI34" i="67"/>
  <c r="Z35" i="67"/>
  <c r="AA35" i="67"/>
  <c r="AB35" i="67"/>
  <c r="AC35" i="67"/>
  <c r="AD35" i="67"/>
  <c r="AE35" i="67"/>
  <c r="AF35" i="67"/>
  <c r="AG35" i="67"/>
  <c r="AI35" i="67"/>
  <c r="Z36" i="67"/>
  <c r="AA36" i="67"/>
  <c r="AB36" i="67"/>
  <c r="AC36" i="67"/>
  <c r="AD36" i="67"/>
  <c r="AE36" i="67"/>
  <c r="AF36" i="67"/>
  <c r="AG36" i="67"/>
  <c r="AI36" i="67"/>
  <c r="Z37" i="67"/>
  <c r="AA37" i="67"/>
  <c r="AB37" i="67"/>
  <c r="AC37" i="67"/>
  <c r="AD37" i="67"/>
  <c r="AE37" i="67"/>
  <c r="AF37" i="67"/>
  <c r="AG37" i="67"/>
  <c r="AI37" i="67"/>
  <c r="Z38" i="67"/>
  <c r="AA38" i="67"/>
  <c r="AB38" i="67"/>
  <c r="AC38" i="67"/>
  <c r="AD38" i="67"/>
  <c r="AE38" i="67"/>
  <c r="AF38" i="67"/>
  <c r="AG38" i="67"/>
  <c r="AI38" i="67"/>
  <c r="Z39" i="67"/>
  <c r="AA39" i="67"/>
  <c r="AB39" i="67"/>
  <c r="AC39" i="67"/>
  <c r="AD39" i="67"/>
  <c r="AE39" i="67"/>
  <c r="AF39" i="67"/>
  <c r="AG39" i="67"/>
  <c r="AI39" i="67"/>
  <c r="Z40" i="67"/>
  <c r="AA40" i="67"/>
  <c r="AB40" i="67"/>
  <c r="AC40" i="67"/>
  <c r="AD40" i="67"/>
  <c r="AE40" i="67"/>
  <c r="AF40" i="67"/>
  <c r="AG40" i="67"/>
  <c r="AI40" i="67"/>
  <c r="Z41" i="67"/>
  <c r="AA41" i="67"/>
  <c r="AB41" i="67"/>
  <c r="AC41" i="67"/>
  <c r="AD41" i="67"/>
  <c r="AE41" i="67"/>
  <c r="AF41" i="67"/>
  <c r="AG41" i="67"/>
  <c r="AI41" i="67"/>
  <c r="Z42" i="67"/>
  <c r="AA42" i="67"/>
  <c r="AB42" i="67"/>
  <c r="AC42" i="67"/>
  <c r="AD42" i="67"/>
  <c r="AE42" i="67"/>
  <c r="AF42" i="67"/>
  <c r="AG42" i="67"/>
  <c r="AI42" i="67"/>
  <c r="Z43" i="67"/>
  <c r="AA43" i="67"/>
  <c r="AB43" i="67"/>
  <c r="AC43" i="67"/>
  <c r="AD43" i="67"/>
  <c r="AE43" i="67"/>
  <c r="AF43" i="67"/>
  <c r="AG43" i="67"/>
  <c r="AI43" i="67"/>
  <c r="Z44" i="67"/>
  <c r="AA44" i="67"/>
  <c r="AB44" i="67"/>
  <c r="AC44" i="67"/>
  <c r="AD44" i="67"/>
  <c r="AE44" i="67"/>
  <c r="AF44" i="67"/>
  <c r="AG44" i="67"/>
  <c r="AI44" i="67"/>
  <c r="Z45" i="67"/>
  <c r="AA45" i="67"/>
  <c r="AB45" i="67"/>
  <c r="AC45" i="67"/>
  <c r="AD45" i="67"/>
  <c r="AE45" i="67"/>
  <c r="AF45" i="67"/>
  <c r="AG45" i="67"/>
  <c r="AI45" i="67"/>
  <c r="Z46" i="67"/>
  <c r="AA46" i="67"/>
  <c r="AB46" i="67"/>
  <c r="AC46" i="67"/>
  <c r="AD46" i="67"/>
  <c r="AE46" i="67"/>
  <c r="AF46" i="67"/>
  <c r="AG46" i="67"/>
  <c r="AI46" i="67"/>
  <c r="Z47" i="67"/>
  <c r="AA47" i="67"/>
  <c r="AB47" i="67"/>
  <c r="AC47" i="67"/>
  <c r="AD47" i="67"/>
  <c r="AE47" i="67"/>
  <c r="AF47" i="67"/>
  <c r="AG47" i="67"/>
  <c r="AI47" i="67"/>
  <c r="Z48" i="67"/>
  <c r="AA48" i="67"/>
  <c r="AB48" i="67"/>
  <c r="AC48" i="67"/>
  <c r="AD48" i="67"/>
  <c r="AE48" i="67"/>
  <c r="AF48" i="67"/>
  <c r="AG48" i="67"/>
  <c r="AI48" i="67"/>
  <c r="Z49" i="67"/>
  <c r="AA49" i="67"/>
  <c r="AB49" i="67"/>
  <c r="AC49" i="67"/>
  <c r="AD49" i="67"/>
  <c r="AE49" i="67"/>
  <c r="AF49" i="67"/>
  <c r="AG49" i="67"/>
  <c r="AI49" i="67"/>
  <c r="Z50" i="67"/>
  <c r="AA50" i="67"/>
  <c r="AB50" i="67"/>
  <c r="AC50" i="67"/>
  <c r="AD50" i="67"/>
  <c r="AE50" i="67"/>
  <c r="AF50" i="67"/>
  <c r="AG50" i="67"/>
  <c r="AI50" i="67"/>
  <c r="Z51" i="67"/>
  <c r="AA51" i="67"/>
  <c r="AB51" i="67"/>
  <c r="AC51" i="67"/>
  <c r="AD51" i="67"/>
  <c r="AE51" i="67"/>
  <c r="AF51" i="67"/>
  <c r="AG51" i="67"/>
  <c r="AI51" i="67"/>
  <c r="Z52" i="67"/>
  <c r="AA52" i="67"/>
  <c r="AB52" i="67"/>
  <c r="AC52" i="67"/>
  <c r="AD52" i="67"/>
  <c r="AE52" i="67"/>
  <c r="AF52" i="67"/>
  <c r="AG52" i="67"/>
  <c r="AI52" i="67"/>
  <c r="Z53" i="67"/>
  <c r="AA53" i="67"/>
  <c r="AB53" i="67"/>
  <c r="AC53" i="67"/>
  <c r="AD53" i="67"/>
  <c r="AE53" i="67"/>
  <c r="AF53" i="67"/>
  <c r="AG53" i="67"/>
  <c r="AI53" i="67"/>
  <c r="Z54" i="67"/>
  <c r="AA54" i="67"/>
  <c r="AB54" i="67"/>
  <c r="AC54" i="67"/>
  <c r="AD54" i="67"/>
  <c r="AE54" i="67"/>
  <c r="AF54" i="67"/>
  <c r="AG54" i="67"/>
  <c r="AI54" i="67"/>
  <c r="Z55" i="67"/>
  <c r="AA55" i="67"/>
  <c r="AB55" i="67"/>
  <c r="AC55" i="67"/>
  <c r="AD55" i="67"/>
  <c r="AE55" i="67"/>
  <c r="AF55" i="67"/>
  <c r="AG55" i="67"/>
  <c r="AI55" i="67"/>
  <c r="Z56" i="67"/>
  <c r="AA56" i="67"/>
  <c r="AB56" i="67"/>
  <c r="AC56" i="67"/>
  <c r="AD56" i="67"/>
  <c r="AE56" i="67"/>
  <c r="AF56" i="67"/>
  <c r="AG56" i="67"/>
  <c r="AI56" i="67"/>
  <c r="Z57" i="67"/>
  <c r="AA57" i="67"/>
  <c r="AB57" i="67"/>
  <c r="AC57" i="67"/>
  <c r="AD57" i="67"/>
  <c r="AE57" i="67"/>
  <c r="AF57" i="67"/>
  <c r="AG57" i="67"/>
  <c r="AI57" i="67"/>
  <c r="Z58" i="67"/>
  <c r="AA58" i="67"/>
  <c r="AB58" i="67"/>
  <c r="AC58" i="67"/>
  <c r="AD58" i="67"/>
  <c r="AE58" i="67"/>
  <c r="AF58" i="67"/>
  <c r="AG58" i="67"/>
  <c r="AI58" i="67"/>
  <c r="Z59" i="67"/>
  <c r="AA59" i="67"/>
  <c r="AB59" i="67"/>
  <c r="AC59" i="67"/>
  <c r="AD59" i="67"/>
  <c r="AE59" i="67"/>
  <c r="AF59" i="67"/>
  <c r="AG59" i="67"/>
  <c r="AI59" i="67"/>
  <c r="Z60" i="67"/>
  <c r="AA60" i="67"/>
  <c r="AB60" i="67"/>
  <c r="AC60" i="67"/>
  <c r="AD60" i="67"/>
  <c r="AE60" i="67"/>
  <c r="AF60" i="67"/>
  <c r="AG60" i="67"/>
  <c r="AI60" i="67"/>
  <c r="Z61" i="67"/>
  <c r="AA61" i="67"/>
  <c r="AB61" i="67"/>
  <c r="AC61" i="67"/>
  <c r="AD61" i="67"/>
  <c r="AE61" i="67"/>
  <c r="AF61" i="67"/>
  <c r="AG61" i="67"/>
  <c r="AI61" i="67"/>
  <c r="Z62" i="67"/>
  <c r="AA62" i="67"/>
  <c r="AB62" i="67"/>
  <c r="AC62" i="67"/>
  <c r="AD62" i="67"/>
  <c r="AE62" i="67"/>
  <c r="AF62" i="67"/>
  <c r="AG62" i="67"/>
  <c r="AI62" i="67"/>
  <c r="Z63" i="67"/>
  <c r="AA63" i="67"/>
  <c r="AB63" i="67"/>
  <c r="AC63" i="67"/>
  <c r="AD63" i="67"/>
  <c r="AE63" i="67"/>
  <c r="AF63" i="67"/>
  <c r="AG63" i="67"/>
  <c r="AI63" i="67"/>
  <c r="Z64" i="67"/>
  <c r="AA64" i="67"/>
  <c r="AB64" i="67"/>
  <c r="AC64" i="67"/>
  <c r="AD64" i="67"/>
  <c r="AE64" i="67"/>
  <c r="AF64" i="67"/>
  <c r="AG64" i="67"/>
  <c r="AI64" i="67"/>
  <c r="Z65" i="67"/>
  <c r="AA65" i="67"/>
  <c r="AB65" i="67"/>
  <c r="AC65" i="67"/>
  <c r="AD65" i="67"/>
  <c r="AE65" i="67"/>
  <c r="AF65" i="67"/>
  <c r="AG65" i="67"/>
  <c r="AI65" i="67"/>
  <c r="Z66" i="67"/>
  <c r="AA66" i="67"/>
  <c r="AB66" i="67"/>
  <c r="AC66" i="67"/>
  <c r="AD66" i="67"/>
  <c r="AE66" i="67"/>
  <c r="AF66" i="67"/>
  <c r="AG66" i="67"/>
  <c r="AI66" i="67"/>
  <c r="Z67" i="67"/>
  <c r="AA67" i="67"/>
  <c r="AB67" i="67"/>
  <c r="AC67" i="67"/>
  <c r="AD67" i="67"/>
  <c r="AE67" i="67"/>
  <c r="AF67" i="67"/>
  <c r="AG67" i="67"/>
  <c r="AI67" i="67"/>
  <c r="Z68" i="67"/>
  <c r="AA68" i="67"/>
  <c r="AB68" i="67"/>
  <c r="AC68" i="67"/>
  <c r="AD68" i="67"/>
  <c r="AE68" i="67"/>
  <c r="AF68" i="67"/>
  <c r="AG68" i="67"/>
  <c r="AI68" i="67"/>
  <c r="Z69" i="67"/>
  <c r="AA69" i="67"/>
  <c r="AB69" i="67"/>
  <c r="AC69" i="67"/>
  <c r="AD69" i="67"/>
  <c r="AE69" i="67"/>
  <c r="AF69" i="67"/>
  <c r="AG69" i="67"/>
  <c r="AI69" i="67"/>
  <c r="Z70" i="67"/>
  <c r="AA70" i="67"/>
  <c r="AB70" i="67"/>
  <c r="AC70" i="67"/>
  <c r="AD70" i="67"/>
  <c r="AE70" i="67"/>
  <c r="AF70" i="67"/>
  <c r="AG70" i="67"/>
  <c r="AI70" i="67"/>
  <c r="Z71" i="67"/>
  <c r="AA71" i="67"/>
  <c r="AB71" i="67"/>
  <c r="AC71" i="67"/>
  <c r="AD71" i="67"/>
  <c r="AE71" i="67"/>
  <c r="AF71" i="67"/>
  <c r="AG71" i="67"/>
  <c r="AI71" i="67"/>
  <c r="Z72" i="67"/>
  <c r="AA72" i="67"/>
  <c r="AB72" i="67"/>
  <c r="AC72" i="67"/>
  <c r="AD72" i="67"/>
  <c r="AE72" i="67"/>
  <c r="AF72" i="67"/>
  <c r="AG72" i="67"/>
  <c r="AI72" i="67"/>
  <c r="Z73" i="67"/>
  <c r="AA73" i="67"/>
  <c r="AB73" i="67"/>
  <c r="AC73" i="67"/>
  <c r="AD73" i="67"/>
  <c r="AE73" i="67"/>
  <c r="AF73" i="67"/>
  <c r="AG73" i="67"/>
  <c r="AI73" i="67"/>
  <c r="Z74" i="67"/>
  <c r="AA74" i="67"/>
  <c r="AB74" i="67"/>
  <c r="AC74" i="67"/>
  <c r="AD74" i="67"/>
  <c r="AE74" i="67"/>
  <c r="AF74" i="67"/>
  <c r="AG74" i="67"/>
  <c r="AI74" i="67"/>
  <c r="Z75" i="67"/>
  <c r="AA75" i="67"/>
  <c r="AB75" i="67"/>
  <c r="AC75" i="67"/>
  <c r="AD75" i="67"/>
  <c r="AE75" i="67"/>
  <c r="AF75" i="67"/>
  <c r="AG75" i="67"/>
  <c r="AI75" i="67"/>
  <c r="Z76" i="67"/>
  <c r="AA76" i="67"/>
  <c r="AB76" i="67"/>
  <c r="AC76" i="67"/>
  <c r="AD76" i="67"/>
  <c r="AE76" i="67"/>
  <c r="AF76" i="67"/>
  <c r="AG76" i="67"/>
  <c r="AI76" i="67"/>
  <c r="Z77" i="67"/>
  <c r="AA77" i="67"/>
  <c r="AB77" i="67"/>
  <c r="AC77" i="67"/>
  <c r="AD77" i="67"/>
  <c r="AE77" i="67"/>
  <c r="AF77" i="67"/>
  <c r="AG77" i="67"/>
  <c r="AI77" i="67"/>
  <c r="Z78" i="67"/>
  <c r="AA78" i="67"/>
  <c r="AB78" i="67"/>
  <c r="AC78" i="67"/>
  <c r="AD78" i="67"/>
  <c r="AE78" i="67"/>
  <c r="AF78" i="67"/>
  <c r="AG78" i="67"/>
  <c r="AI78" i="67"/>
  <c r="Z79" i="67"/>
  <c r="AA79" i="67"/>
  <c r="AB79" i="67"/>
  <c r="AC79" i="67"/>
  <c r="AD79" i="67"/>
  <c r="AE79" i="67"/>
  <c r="AF79" i="67"/>
  <c r="AG79" i="67"/>
  <c r="AI79" i="67"/>
  <c r="Z80" i="67"/>
  <c r="AA80" i="67"/>
  <c r="AB80" i="67"/>
  <c r="AC80" i="67"/>
  <c r="AD80" i="67"/>
  <c r="AE80" i="67"/>
  <c r="AF80" i="67"/>
  <c r="AG80" i="67"/>
  <c r="AI80" i="67"/>
  <c r="Z81" i="67"/>
  <c r="AA81" i="67"/>
  <c r="AB81" i="67"/>
  <c r="AC81" i="67"/>
  <c r="AD81" i="67"/>
  <c r="AE81" i="67"/>
  <c r="AF81" i="67"/>
  <c r="AG81" i="67"/>
  <c r="AI81" i="67"/>
  <c r="Z82" i="67"/>
  <c r="AA82" i="67"/>
  <c r="AB82" i="67"/>
  <c r="AC82" i="67"/>
  <c r="AD82" i="67"/>
  <c r="AE82" i="67"/>
  <c r="AF82" i="67"/>
  <c r="AG82" i="67"/>
  <c r="AI82" i="67"/>
  <c r="Z83" i="67"/>
  <c r="AA83" i="67"/>
  <c r="AB83" i="67"/>
  <c r="AC83" i="67"/>
  <c r="AD83" i="67"/>
  <c r="AE83" i="67"/>
  <c r="AF83" i="67"/>
  <c r="AG83" i="67"/>
  <c r="AI83" i="67"/>
  <c r="Z84" i="67"/>
  <c r="AA84" i="67"/>
  <c r="AB84" i="67"/>
  <c r="AC84" i="67"/>
  <c r="AD84" i="67"/>
  <c r="AE84" i="67"/>
  <c r="AF84" i="67"/>
  <c r="AG84" i="67"/>
  <c r="AI84" i="67"/>
  <c r="Z85" i="67"/>
  <c r="AA85" i="67"/>
  <c r="AB85" i="67"/>
  <c r="AC85" i="67"/>
  <c r="AD85" i="67"/>
  <c r="AE85" i="67"/>
  <c r="AF85" i="67"/>
  <c r="AG85" i="67"/>
  <c r="AI85" i="67"/>
  <c r="Z86" i="67"/>
  <c r="AA86" i="67"/>
  <c r="AB86" i="67"/>
  <c r="AC86" i="67"/>
  <c r="AD86" i="67"/>
  <c r="AE86" i="67"/>
  <c r="AF86" i="67"/>
  <c r="AG86" i="67"/>
  <c r="AI86" i="67"/>
  <c r="Z87" i="67"/>
  <c r="AA87" i="67"/>
  <c r="AB87" i="67"/>
  <c r="AC87" i="67"/>
  <c r="AD87" i="67"/>
  <c r="AE87" i="67"/>
  <c r="AF87" i="67"/>
  <c r="AG87" i="67"/>
  <c r="AI87" i="67"/>
  <c r="Z88" i="67"/>
  <c r="AA88" i="67"/>
  <c r="AB88" i="67"/>
  <c r="AC88" i="67"/>
  <c r="AD88" i="67"/>
  <c r="AE88" i="67"/>
  <c r="AF88" i="67"/>
  <c r="AG88" i="67"/>
  <c r="AI88" i="67"/>
  <c r="Z89" i="67"/>
  <c r="AA89" i="67"/>
  <c r="AB89" i="67"/>
  <c r="AC89" i="67"/>
  <c r="AD89" i="67"/>
  <c r="AE89" i="67"/>
  <c r="AF89" i="67"/>
  <c r="AG89" i="67"/>
  <c r="AI89" i="67"/>
  <c r="Z90" i="67"/>
  <c r="AA90" i="67"/>
  <c r="AB90" i="67"/>
  <c r="AC90" i="67"/>
  <c r="AD90" i="67"/>
  <c r="AE90" i="67"/>
  <c r="AF90" i="67"/>
  <c r="AG90" i="67"/>
  <c r="AI90" i="67"/>
  <c r="Z91" i="67"/>
  <c r="AA91" i="67"/>
  <c r="AB91" i="67"/>
  <c r="AC91" i="67"/>
  <c r="AD91" i="67"/>
  <c r="AE91" i="67"/>
  <c r="AF91" i="67"/>
  <c r="AG91" i="67"/>
  <c r="AI91" i="67"/>
  <c r="Z92" i="67"/>
  <c r="AA92" i="67"/>
  <c r="AB92" i="67"/>
  <c r="AC92" i="67"/>
  <c r="AD92" i="67"/>
  <c r="AE92" i="67"/>
  <c r="AF92" i="67"/>
  <c r="AG92" i="67"/>
  <c r="AI92" i="67"/>
  <c r="Z93" i="67"/>
  <c r="AA93" i="67"/>
  <c r="AB93" i="67"/>
  <c r="AC93" i="67"/>
  <c r="AD93" i="67"/>
  <c r="AE93" i="67"/>
  <c r="AF93" i="67"/>
  <c r="AG93" i="67"/>
  <c r="AI93" i="67"/>
  <c r="Z94" i="67"/>
  <c r="AA94" i="67"/>
  <c r="AB94" i="67"/>
  <c r="AC94" i="67"/>
  <c r="AD94" i="67"/>
  <c r="AE94" i="67"/>
  <c r="AF94" i="67"/>
  <c r="AG94" i="67"/>
  <c r="AI94" i="67"/>
  <c r="Z95" i="67"/>
  <c r="AA95" i="67"/>
  <c r="AB95" i="67"/>
  <c r="AC95" i="67"/>
  <c r="AD95" i="67"/>
  <c r="AE95" i="67"/>
  <c r="AF95" i="67"/>
  <c r="AG95" i="67"/>
  <c r="AI95" i="67"/>
  <c r="Z96" i="67"/>
  <c r="AA96" i="67"/>
  <c r="AB96" i="67"/>
  <c r="AC96" i="67"/>
  <c r="AD96" i="67"/>
  <c r="AE96" i="67"/>
  <c r="AF96" i="67"/>
  <c r="AG96" i="67"/>
  <c r="AI96" i="67"/>
  <c r="Z97" i="67"/>
  <c r="AA97" i="67"/>
  <c r="AB97" i="67"/>
  <c r="AC97" i="67"/>
  <c r="AD97" i="67"/>
  <c r="AE97" i="67"/>
  <c r="AF97" i="67"/>
  <c r="AG97" i="67"/>
  <c r="AI97" i="67"/>
  <c r="Z98" i="67"/>
  <c r="AA98" i="67"/>
  <c r="AB98" i="67"/>
  <c r="AC98" i="67"/>
  <c r="AD98" i="67"/>
  <c r="AE98" i="67"/>
  <c r="AF98" i="67"/>
  <c r="AG98" i="67"/>
  <c r="AI98" i="67"/>
  <c r="Z99" i="67"/>
  <c r="AA99" i="67"/>
  <c r="AB99" i="67"/>
  <c r="AC99" i="67"/>
  <c r="AD99" i="67"/>
  <c r="AE99" i="67"/>
  <c r="AF99" i="67"/>
  <c r="AG99" i="67"/>
  <c r="AI99" i="67"/>
  <c r="Z100" i="67"/>
  <c r="AA100" i="67"/>
  <c r="AB100" i="67"/>
  <c r="AC100" i="67"/>
  <c r="AD100" i="67"/>
  <c r="AE100" i="67"/>
  <c r="AF100" i="67"/>
  <c r="AG100" i="67"/>
  <c r="AI100" i="67"/>
  <c r="Z101" i="67"/>
  <c r="AA101" i="67"/>
  <c r="AB101" i="67"/>
  <c r="AC101" i="67"/>
  <c r="AD101" i="67"/>
  <c r="AE101" i="67"/>
  <c r="AF101" i="67"/>
  <c r="AG101" i="67"/>
  <c r="AI101" i="67"/>
  <c r="Z102" i="67"/>
  <c r="AA102" i="67"/>
  <c r="AB102" i="67"/>
  <c r="AC102" i="67"/>
  <c r="AD102" i="67"/>
  <c r="AE102" i="67"/>
  <c r="AF102" i="67"/>
  <c r="AG102" i="67"/>
  <c r="AI102" i="67"/>
  <c r="Z103" i="67"/>
  <c r="AA103" i="67"/>
  <c r="AB103" i="67"/>
  <c r="AC103" i="67"/>
  <c r="AD103" i="67"/>
  <c r="AE103" i="67"/>
  <c r="AF103" i="67"/>
  <c r="AG103" i="67"/>
  <c r="AI103" i="67"/>
  <c r="Z104" i="67"/>
  <c r="AA104" i="67"/>
  <c r="AB104" i="67"/>
  <c r="AC104" i="67"/>
  <c r="AD104" i="67"/>
  <c r="AE104" i="67"/>
  <c r="AF104" i="67"/>
  <c r="AG104" i="67"/>
  <c r="AI104" i="67"/>
  <c r="Z105" i="67"/>
  <c r="AA105" i="67"/>
  <c r="AB105" i="67"/>
  <c r="AC105" i="67"/>
  <c r="AD105" i="67"/>
  <c r="AE105" i="67"/>
  <c r="AF105" i="67"/>
  <c r="AG105" i="67"/>
  <c r="AI105" i="67"/>
  <c r="Z106" i="67"/>
  <c r="AA106" i="67"/>
  <c r="AB106" i="67"/>
  <c r="AC106" i="67"/>
  <c r="AD106" i="67"/>
  <c r="AE106" i="67"/>
  <c r="AF106" i="67"/>
  <c r="AG106" i="67"/>
  <c r="AI106" i="67"/>
  <c r="Z107" i="67"/>
  <c r="AA107" i="67"/>
  <c r="AB107" i="67"/>
  <c r="AC107" i="67"/>
  <c r="AD107" i="67"/>
  <c r="AE107" i="67"/>
  <c r="AF107" i="67"/>
  <c r="AG107" i="67"/>
  <c r="AI107" i="67"/>
  <c r="Z108" i="67"/>
  <c r="AA108" i="67"/>
  <c r="AB108" i="67"/>
  <c r="AC108" i="67"/>
  <c r="AD108" i="67"/>
  <c r="AE108" i="67"/>
  <c r="AF108" i="67"/>
  <c r="AG108" i="67"/>
  <c r="AI108" i="67"/>
  <c r="Z109" i="67"/>
  <c r="AA109" i="67"/>
  <c r="AB109" i="67"/>
  <c r="AC109" i="67"/>
  <c r="AD109" i="67"/>
  <c r="AE109" i="67"/>
  <c r="AF109" i="67"/>
  <c r="AG109" i="67"/>
  <c r="AI109" i="67"/>
  <c r="Z110" i="67"/>
  <c r="AA110" i="67"/>
  <c r="AB110" i="67"/>
  <c r="AC110" i="67"/>
  <c r="AD110" i="67"/>
  <c r="AE110" i="67"/>
  <c r="AF110" i="67"/>
  <c r="AG110" i="67"/>
  <c r="AI110" i="67"/>
  <c r="Z111" i="67"/>
  <c r="AA111" i="67"/>
  <c r="AB111" i="67"/>
  <c r="AC111" i="67"/>
  <c r="AD111" i="67"/>
  <c r="AE111" i="67"/>
  <c r="AF111" i="67"/>
  <c r="AG111" i="67"/>
  <c r="AI111" i="67"/>
  <c r="AA12" i="67"/>
  <c r="AB12" i="67"/>
  <c r="AC12" i="67"/>
  <c r="AD12" i="67"/>
  <c r="AE12" i="67"/>
  <c r="AF12" i="67"/>
  <c r="AG12" i="67"/>
  <c r="AL12" i="80"/>
  <c r="AM12" i="80"/>
  <c r="AM13" i="80"/>
  <c r="AN13" i="80" s="1"/>
  <c r="AL14" i="80"/>
  <c r="AM14" i="80"/>
  <c r="AL15" i="80"/>
  <c r="AM15" i="80"/>
  <c r="AL16" i="80"/>
  <c r="AM16" i="80"/>
  <c r="AL17" i="80"/>
  <c r="AM17" i="80"/>
  <c r="AL18" i="80"/>
  <c r="AM18" i="80"/>
  <c r="AL19" i="80"/>
  <c r="AM19" i="80"/>
  <c r="AL20" i="80"/>
  <c r="AM20" i="80"/>
  <c r="AL21" i="80"/>
  <c r="AM21" i="80"/>
  <c r="AL22" i="80"/>
  <c r="AM22" i="80"/>
  <c r="AL23" i="80"/>
  <c r="AM23" i="80"/>
  <c r="AL24" i="80"/>
  <c r="AM24" i="80"/>
  <c r="AL25" i="80"/>
  <c r="AM25" i="80"/>
  <c r="AL26" i="80"/>
  <c r="AM26" i="80"/>
  <c r="AL27" i="80"/>
  <c r="AM27" i="80"/>
  <c r="AL28" i="80"/>
  <c r="AM28" i="80"/>
  <c r="AL29" i="80"/>
  <c r="AM29" i="80"/>
  <c r="AL30" i="80"/>
  <c r="AM30" i="80"/>
  <c r="AL31" i="80"/>
  <c r="AM31" i="80"/>
  <c r="AL32" i="80"/>
  <c r="AM32" i="80"/>
  <c r="AL33" i="80"/>
  <c r="AM33" i="80"/>
  <c r="AL34" i="80"/>
  <c r="AM34" i="80"/>
  <c r="AL35" i="80"/>
  <c r="AM35" i="80"/>
  <c r="AL36" i="80"/>
  <c r="AM36" i="80"/>
  <c r="AL37" i="80"/>
  <c r="AM37" i="80"/>
  <c r="AL38" i="80"/>
  <c r="AM38" i="80"/>
  <c r="AL39" i="80"/>
  <c r="AM39" i="80"/>
  <c r="AL40" i="80"/>
  <c r="AM40" i="80"/>
  <c r="AL41" i="80"/>
  <c r="AM41" i="80"/>
  <c r="AL42" i="80"/>
  <c r="AM42" i="80"/>
  <c r="AL43" i="80"/>
  <c r="AM43" i="80"/>
  <c r="AL44" i="80"/>
  <c r="AM44" i="80"/>
  <c r="AL45" i="80"/>
  <c r="AM45" i="80"/>
  <c r="AL46" i="80"/>
  <c r="AM46" i="80"/>
  <c r="AL47" i="80"/>
  <c r="AM47" i="80"/>
  <c r="AL48" i="80"/>
  <c r="AM48" i="80"/>
  <c r="AL49" i="80"/>
  <c r="AM49" i="80"/>
  <c r="AL50" i="80"/>
  <c r="AM50" i="80"/>
  <c r="AL51" i="80"/>
  <c r="AM51" i="80"/>
  <c r="AL52" i="80"/>
  <c r="AM52" i="80"/>
  <c r="AL53" i="80"/>
  <c r="AM53" i="80"/>
  <c r="AL54" i="80"/>
  <c r="AM54" i="80"/>
  <c r="AL55" i="80"/>
  <c r="AM55" i="80"/>
  <c r="AL56" i="80"/>
  <c r="AM56" i="80"/>
  <c r="AL57" i="80"/>
  <c r="AM57" i="80"/>
  <c r="AL58" i="80"/>
  <c r="AM58" i="80"/>
  <c r="AL59" i="80"/>
  <c r="AM59" i="80"/>
  <c r="AL60" i="80"/>
  <c r="AM60" i="80"/>
  <c r="AL61" i="80"/>
  <c r="AM61" i="80"/>
  <c r="AL62" i="80"/>
  <c r="AM62" i="80"/>
  <c r="AL63" i="80"/>
  <c r="AM63" i="80"/>
  <c r="AL64" i="80"/>
  <c r="AM64" i="80"/>
  <c r="AL65" i="80"/>
  <c r="AM65" i="80"/>
  <c r="AL66" i="80"/>
  <c r="AM66" i="80"/>
  <c r="AL67" i="80"/>
  <c r="AM67" i="80"/>
  <c r="AL68" i="80"/>
  <c r="AM68" i="80"/>
  <c r="AL69" i="80"/>
  <c r="AM69" i="80"/>
  <c r="AL70" i="80"/>
  <c r="AM70" i="80"/>
  <c r="AL71" i="80"/>
  <c r="AM71" i="80"/>
  <c r="AL72" i="80"/>
  <c r="AM72" i="80"/>
  <c r="AL73" i="80"/>
  <c r="AM73" i="80"/>
  <c r="AL74" i="80"/>
  <c r="AM74" i="80"/>
  <c r="AL75" i="80"/>
  <c r="AM75" i="80"/>
  <c r="AL76" i="80"/>
  <c r="AM76" i="80"/>
  <c r="AL77" i="80"/>
  <c r="AM77" i="80"/>
  <c r="AL78" i="80"/>
  <c r="AM78" i="80"/>
  <c r="AL79" i="80"/>
  <c r="AM79" i="80"/>
  <c r="AL80" i="80"/>
  <c r="AM80" i="80"/>
  <c r="AL81" i="80"/>
  <c r="AM81" i="80"/>
  <c r="AL82" i="80"/>
  <c r="AM82" i="80"/>
  <c r="AL83" i="80"/>
  <c r="AM83" i="80"/>
  <c r="AL84" i="80"/>
  <c r="AM84" i="80"/>
  <c r="AL85" i="80"/>
  <c r="AM85" i="80"/>
  <c r="AL86" i="80"/>
  <c r="AM86" i="80"/>
  <c r="AL87" i="80"/>
  <c r="AM87" i="80"/>
  <c r="AL88" i="80"/>
  <c r="AM88" i="80"/>
  <c r="AL89" i="80"/>
  <c r="AM89" i="80"/>
  <c r="AL90" i="80"/>
  <c r="AM90" i="80"/>
  <c r="AL91" i="80"/>
  <c r="AM91" i="80"/>
  <c r="AL92" i="80"/>
  <c r="AM92" i="80"/>
  <c r="AL93" i="80"/>
  <c r="AM93" i="80"/>
  <c r="AL94" i="80"/>
  <c r="AM94" i="80"/>
  <c r="AL95" i="80"/>
  <c r="AM95" i="80"/>
  <c r="AL96" i="80"/>
  <c r="AM96" i="80"/>
  <c r="AL97" i="80"/>
  <c r="AM97" i="80"/>
  <c r="AL98" i="80"/>
  <c r="AM98" i="80"/>
  <c r="AL99" i="80"/>
  <c r="AM99" i="80"/>
  <c r="AL100" i="80"/>
  <c r="AM100" i="80"/>
  <c r="AL101" i="80"/>
  <c r="AM101" i="80"/>
  <c r="AL102" i="80"/>
  <c r="AM102" i="80"/>
  <c r="AL103" i="80"/>
  <c r="AM103" i="80"/>
  <c r="AL104" i="80"/>
  <c r="AM104" i="80"/>
  <c r="AL105" i="80"/>
  <c r="AM105" i="80"/>
  <c r="AL106" i="80"/>
  <c r="AM106" i="80"/>
  <c r="AL107" i="80"/>
  <c r="AM107" i="80"/>
  <c r="AL108" i="80"/>
  <c r="AM108" i="80"/>
  <c r="AL109" i="80"/>
  <c r="AM109" i="80"/>
  <c r="AL110" i="80"/>
  <c r="AM110" i="80"/>
  <c r="AL111" i="80"/>
  <c r="AM111" i="80"/>
  <c r="AA13" i="80"/>
  <c r="AB13" i="80"/>
  <c r="AD13" i="80"/>
  <c r="AE13" i="80"/>
  <c r="AF13" i="80"/>
  <c r="AG13" i="80"/>
  <c r="AH13" i="80"/>
  <c r="AI13" i="80"/>
  <c r="AJ13" i="80"/>
  <c r="AK13" i="80"/>
  <c r="AA14" i="80"/>
  <c r="AB14" i="80"/>
  <c r="AC14" i="80"/>
  <c r="AD14" i="80"/>
  <c r="AE14" i="80"/>
  <c r="AF14" i="80"/>
  <c r="AG14" i="80"/>
  <c r="AH14" i="80"/>
  <c r="AI14" i="80"/>
  <c r="AJ14" i="80"/>
  <c r="AK14" i="80"/>
  <c r="AA15" i="80"/>
  <c r="AB15" i="80"/>
  <c r="AC15" i="80"/>
  <c r="AD15" i="80"/>
  <c r="AE15" i="80"/>
  <c r="AF15" i="80"/>
  <c r="AG15" i="80"/>
  <c r="AH15" i="80"/>
  <c r="AI15" i="80"/>
  <c r="AJ15" i="80"/>
  <c r="AK15" i="80"/>
  <c r="AA16" i="80"/>
  <c r="AB16" i="80"/>
  <c r="AC16" i="80"/>
  <c r="AD16" i="80"/>
  <c r="AE16" i="80"/>
  <c r="AF16" i="80"/>
  <c r="AG16" i="80"/>
  <c r="AH16" i="80"/>
  <c r="AI16" i="80"/>
  <c r="AJ16" i="80"/>
  <c r="AK16" i="80"/>
  <c r="AA17" i="80"/>
  <c r="AB17" i="80"/>
  <c r="AC17" i="80"/>
  <c r="AD17" i="80"/>
  <c r="AE17" i="80"/>
  <c r="AF17" i="80"/>
  <c r="AG17" i="80"/>
  <c r="AH17" i="80"/>
  <c r="AI17" i="80"/>
  <c r="AJ17" i="80"/>
  <c r="AK17" i="80"/>
  <c r="AA18" i="80"/>
  <c r="AB18" i="80"/>
  <c r="AC18" i="80"/>
  <c r="AD18" i="80"/>
  <c r="AE18" i="80"/>
  <c r="AF18" i="80"/>
  <c r="AG18" i="80"/>
  <c r="AH18" i="80"/>
  <c r="AI18" i="80"/>
  <c r="AJ18" i="80"/>
  <c r="AK18" i="80"/>
  <c r="AA19" i="80"/>
  <c r="AB19" i="80"/>
  <c r="AC19" i="80"/>
  <c r="AD19" i="80"/>
  <c r="AE19" i="80"/>
  <c r="AF19" i="80"/>
  <c r="AG19" i="80"/>
  <c r="AH19" i="80"/>
  <c r="AI19" i="80"/>
  <c r="AJ19" i="80"/>
  <c r="AK19" i="80"/>
  <c r="AA20" i="80"/>
  <c r="AB20" i="80"/>
  <c r="AC20" i="80"/>
  <c r="AD20" i="80"/>
  <c r="AE20" i="80"/>
  <c r="AF20" i="80"/>
  <c r="AG20" i="80"/>
  <c r="AH20" i="80"/>
  <c r="AI20" i="80"/>
  <c r="AJ20" i="80"/>
  <c r="AK20" i="80"/>
  <c r="AA21" i="80"/>
  <c r="AB21" i="80"/>
  <c r="AC21" i="80"/>
  <c r="AD21" i="80"/>
  <c r="AE21" i="80"/>
  <c r="AF21" i="80"/>
  <c r="AG21" i="80"/>
  <c r="AH21" i="80"/>
  <c r="AI21" i="80"/>
  <c r="AJ21" i="80"/>
  <c r="AK21" i="80"/>
  <c r="AA22" i="80"/>
  <c r="AB22" i="80"/>
  <c r="AC22" i="80"/>
  <c r="AD22" i="80"/>
  <c r="AE22" i="80"/>
  <c r="AF22" i="80"/>
  <c r="AG22" i="80"/>
  <c r="AH22" i="80"/>
  <c r="AI22" i="80"/>
  <c r="AJ22" i="80"/>
  <c r="AK22" i="80"/>
  <c r="AA23" i="80"/>
  <c r="AB23" i="80"/>
  <c r="AC23" i="80"/>
  <c r="AD23" i="80"/>
  <c r="AE23" i="80"/>
  <c r="AF23" i="80"/>
  <c r="AG23" i="80"/>
  <c r="AH23" i="80"/>
  <c r="AI23" i="80"/>
  <c r="AJ23" i="80"/>
  <c r="AK23" i="80"/>
  <c r="AA24" i="80"/>
  <c r="AB24" i="80"/>
  <c r="AC24" i="80"/>
  <c r="AD24" i="80"/>
  <c r="AE24" i="80"/>
  <c r="AF24" i="80"/>
  <c r="AG24" i="80"/>
  <c r="AH24" i="80"/>
  <c r="AI24" i="80"/>
  <c r="AJ24" i="80"/>
  <c r="AK24" i="80"/>
  <c r="AA25" i="80"/>
  <c r="AB25" i="80"/>
  <c r="AC25" i="80"/>
  <c r="AD25" i="80"/>
  <c r="AE25" i="80"/>
  <c r="AF25" i="80"/>
  <c r="AG25" i="80"/>
  <c r="AH25" i="80"/>
  <c r="AI25" i="80"/>
  <c r="AJ25" i="80"/>
  <c r="AK25" i="80"/>
  <c r="AA26" i="80"/>
  <c r="AB26" i="80"/>
  <c r="AC26" i="80"/>
  <c r="AD26" i="80"/>
  <c r="AE26" i="80"/>
  <c r="AF26" i="80"/>
  <c r="AG26" i="80"/>
  <c r="AH26" i="80"/>
  <c r="AI26" i="80"/>
  <c r="AJ26" i="80"/>
  <c r="AK26" i="80"/>
  <c r="AA27" i="80"/>
  <c r="AB27" i="80"/>
  <c r="AC27" i="80"/>
  <c r="AD27" i="80"/>
  <c r="AE27" i="80"/>
  <c r="AF27" i="80"/>
  <c r="AG27" i="80"/>
  <c r="AH27" i="80"/>
  <c r="AI27" i="80"/>
  <c r="AJ27" i="80"/>
  <c r="AK27" i="80"/>
  <c r="AA28" i="80"/>
  <c r="AB28" i="80"/>
  <c r="AC28" i="80"/>
  <c r="AD28" i="80"/>
  <c r="AE28" i="80"/>
  <c r="AF28" i="80"/>
  <c r="AG28" i="80"/>
  <c r="AH28" i="80"/>
  <c r="AI28" i="80"/>
  <c r="AJ28" i="80"/>
  <c r="AK28" i="80"/>
  <c r="AA29" i="80"/>
  <c r="AB29" i="80"/>
  <c r="AC29" i="80"/>
  <c r="AD29" i="80"/>
  <c r="AE29" i="80"/>
  <c r="AF29" i="80"/>
  <c r="AG29" i="80"/>
  <c r="AH29" i="80"/>
  <c r="AI29" i="80"/>
  <c r="AJ29" i="80"/>
  <c r="AK29" i="80"/>
  <c r="AA30" i="80"/>
  <c r="AB30" i="80"/>
  <c r="AC30" i="80"/>
  <c r="AD30" i="80"/>
  <c r="AE30" i="80"/>
  <c r="AF30" i="80"/>
  <c r="AG30" i="80"/>
  <c r="AH30" i="80"/>
  <c r="AI30" i="80"/>
  <c r="AJ30" i="80"/>
  <c r="AK30" i="80"/>
  <c r="AA31" i="80"/>
  <c r="AB31" i="80"/>
  <c r="AC31" i="80"/>
  <c r="AD31" i="80"/>
  <c r="AE31" i="80"/>
  <c r="AF31" i="80"/>
  <c r="AG31" i="80"/>
  <c r="AH31" i="80"/>
  <c r="AI31" i="80"/>
  <c r="AJ31" i="80"/>
  <c r="AK31" i="80"/>
  <c r="AA32" i="80"/>
  <c r="AB32" i="80"/>
  <c r="AC32" i="80"/>
  <c r="AD32" i="80"/>
  <c r="AE32" i="80"/>
  <c r="AF32" i="80"/>
  <c r="AG32" i="80"/>
  <c r="AH32" i="80"/>
  <c r="AI32" i="80"/>
  <c r="AJ32" i="80"/>
  <c r="AK32" i="80"/>
  <c r="AA33" i="80"/>
  <c r="AB33" i="80"/>
  <c r="AC33" i="80"/>
  <c r="AD33" i="80"/>
  <c r="AE33" i="80"/>
  <c r="AF33" i="80"/>
  <c r="AG33" i="80"/>
  <c r="AH33" i="80"/>
  <c r="AI33" i="80"/>
  <c r="AJ33" i="80"/>
  <c r="AK33" i="80"/>
  <c r="AA34" i="80"/>
  <c r="AB34" i="80"/>
  <c r="AC34" i="80"/>
  <c r="AD34" i="80"/>
  <c r="AE34" i="80"/>
  <c r="AF34" i="80"/>
  <c r="AG34" i="80"/>
  <c r="AH34" i="80"/>
  <c r="AI34" i="80"/>
  <c r="AJ34" i="80"/>
  <c r="AK34" i="80"/>
  <c r="AA35" i="80"/>
  <c r="AB35" i="80"/>
  <c r="AC35" i="80"/>
  <c r="AD35" i="80"/>
  <c r="AE35" i="80"/>
  <c r="AF35" i="80"/>
  <c r="AG35" i="80"/>
  <c r="AH35" i="80"/>
  <c r="AI35" i="80"/>
  <c r="AJ35" i="80"/>
  <c r="AK35" i="80"/>
  <c r="AA36" i="80"/>
  <c r="AB36" i="80"/>
  <c r="AC36" i="80"/>
  <c r="AD36" i="80"/>
  <c r="AE36" i="80"/>
  <c r="AF36" i="80"/>
  <c r="AG36" i="80"/>
  <c r="AH36" i="80"/>
  <c r="AI36" i="80"/>
  <c r="AJ36" i="80"/>
  <c r="AK36" i="80"/>
  <c r="AA37" i="80"/>
  <c r="AB37" i="80"/>
  <c r="AC37" i="80"/>
  <c r="AD37" i="80"/>
  <c r="AE37" i="80"/>
  <c r="AF37" i="80"/>
  <c r="AG37" i="80"/>
  <c r="AH37" i="80"/>
  <c r="AI37" i="80"/>
  <c r="AJ37" i="80"/>
  <c r="AK37" i="80"/>
  <c r="AA38" i="80"/>
  <c r="AB38" i="80"/>
  <c r="AC38" i="80"/>
  <c r="AD38" i="80"/>
  <c r="AE38" i="80"/>
  <c r="AF38" i="80"/>
  <c r="AG38" i="80"/>
  <c r="AH38" i="80"/>
  <c r="AI38" i="80"/>
  <c r="AJ38" i="80"/>
  <c r="AK38" i="80"/>
  <c r="AA39" i="80"/>
  <c r="AB39" i="80"/>
  <c r="AC39" i="80"/>
  <c r="AD39" i="80"/>
  <c r="AE39" i="80"/>
  <c r="AF39" i="80"/>
  <c r="AG39" i="80"/>
  <c r="AH39" i="80"/>
  <c r="AI39" i="80"/>
  <c r="AJ39" i="80"/>
  <c r="AK39" i="80"/>
  <c r="AA40" i="80"/>
  <c r="AB40" i="80"/>
  <c r="AC40" i="80"/>
  <c r="AD40" i="80"/>
  <c r="AE40" i="80"/>
  <c r="AF40" i="80"/>
  <c r="AG40" i="80"/>
  <c r="AH40" i="80"/>
  <c r="AI40" i="80"/>
  <c r="AJ40" i="80"/>
  <c r="AK40" i="80"/>
  <c r="AA41" i="80"/>
  <c r="AB41" i="80"/>
  <c r="AC41" i="80"/>
  <c r="AD41" i="80"/>
  <c r="AE41" i="80"/>
  <c r="AF41" i="80"/>
  <c r="AG41" i="80"/>
  <c r="AH41" i="80"/>
  <c r="AI41" i="80"/>
  <c r="AJ41" i="80"/>
  <c r="AK41" i="80"/>
  <c r="AA42" i="80"/>
  <c r="AB42" i="80"/>
  <c r="AC42" i="80"/>
  <c r="AD42" i="80"/>
  <c r="AE42" i="80"/>
  <c r="AF42" i="80"/>
  <c r="AG42" i="80"/>
  <c r="AH42" i="80"/>
  <c r="AI42" i="80"/>
  <c r="AJ42" i="80"/>
  <c r="AK42" i="80"/>
  <c r="AA43" i="80"/>
  <c r="AB43" i="80"/>
  <c r="AC43" i="80"/>
  <c r="AD43" i="80"/>
  <c r="AE43" i="80"/>
  <c r="AF43" i="80"/>
  <c r="AG43" i="80"/>
  <c r="AH43" i="80"/>
  <c r="AI43" i="80"/>
  <c r="AJ43" i="80"/>
  <c r="AK43" i="80"/>
  <c r="AA44" i="80"/>
  <c r="AB44" i="80"/>
  <c r="AC44" i="80"/>
  <c r="AD44" i="80"/>
  <c r="AE44" i="80"/>
  <c r="AF44" i="80"/>
  <c r="AG44" i="80"/>
  <c r="AH44" i="80"/>
  <c r="AI44" i="80"/>
  <c r="AJ44" i="80"/>
  <c r="AK44" i="80"/>
  <c r="AA45" i="80"/>
  <c r="AB45" i="80"/>
  <c r="AC45" i="80"/>
  <c r="AD45" i="80"/>
  <c r="AE45" i="80"/>
  <c r="AF45" i="80"/>
  <c r="AG45" i="80"/>
  <c r="AH45" i="80"/>
  <c r="AI45" i="80"/>
  <c r="AJ45" i="80"/>
  <c r="AK45" i="80"/>
  <c r="AA46" i="80"/>
  <c r="AB46" i="80"/>
  <c r="AC46" i="80"/>
  <c r="AD46" i="80"/>
  <c r="AE46" i="80"/>
  <c r="AF46" i="80"/>
  <c r="AG46" i="80"/>
  <c r="AH46" i="80"/>
  <c r="AI46" i="80"/>
  <c r="AJ46" i="80"/>
  <c r="AK46" i="80"/>
  <c r="AA47" i="80"/>
  <c r="AB47" i="80"/>
  <c r="AC47" i="80"/>
  <c r="AD47" i="80"/>
  <c r="AE47" i="80"/>
  <c r="AF47" i="80"/>
  <c r="AG47" i="80"/>
  <c r="AH47" i="80"/>
  <c r="AI47" i="80"/>
  <c r="AJ47" i="80"/>
  <c r="AK47" i="80"/>
  <c r="AA48" i="80"/>
  <c r="AB48" i="80"/>
  <c r="AC48" i="80"/>
  <c r="AD48" i="80"/>
  <c r="AE48" i="80"/>
  <c r="AF48" i="80"/>
  <c r="AG48" i="80"/>
  <c r="AH48" i="80"/>
  <c r="AI48" i="80"/>
  <c r="AJ48" i="80"/>
  <c r="AK48" i="80"/>
  <c r="AA49" i="80"/>
  <c r="AB49" i="80"/>
  <c r="AC49" i="80"/>
  <c r="AD49" i="80"/>
  <c r="AE49" i="80"/>
  <c r="AF49" i="80"/>
  <c r="AG49" i="80"/>
  <c r="AH49" i="80"/>
  <c r="AI49" i="80"/>
  <c r="AJ49" i="80"/>
  <c r="AK49" i="80"/>
  <c r="AA50" i="80"/>
  <c r="AB50" i="80"/>
  <c r="AC50" i="80"/>
  <c r="AD50" i="80"/>
  <c r="AE50" i="80"/>
  <c r="AF50" i="80"/>
  <c r="AG50" i="80"/>
  <c r="AH50" i="80"/>
  <c r="AI50" i="80"/>
  <c r="AJ50" i="80"/>
  <c r="AK50" i="80"/>
  <c r="AA51" i="80"/>
  <c r="AB51" i="80"/>
  <c r="AC51" i="80"/>
  <c r="AD51" i="80"/>
  <c r="AE51" i="80"/>
  <c r="AF51" i="80"/>
  <c r="AG51" i="80"/>
  <c r="AH51" i="80"/>
  <c r="AI51" i="80"/>
  <c r="AJ51" i="80"/>
  <c r="AK51" i="80"/>
  <c r="AA52" i="80"/>
  <c r="AB52" i="80"/>
  <c r="AC52" i="80"/>
  <c r="AD52" i="80"/>
  <c r="AE52" i="80"/>
  <c r="AF52" i="80"/>
  <c r="AG52" i="80"/>
  <c r="AH52" i="80"/>
  <c r="AI52" i="80"/>
  <c r="AJ52" i="80"/>
  <c r="AK52" i="80"/>
  <c r="AA53" i="80"/>
  <c r="AB53" i="80"/>
  <c r="AC53" i="80"/>
  <c r="AD53" i="80"/>
  <c r="AE53" i="80"/>
  <c r="AF53" i="80"/>
  <c r="AG53" i="80"/>
  <c r="AH53" i="80"/>
  <c r="AI53" i="80"/>
  <c r="AJ53" i="80"/>
  <c r="AK53" i="80"/>
  <c r="AA54" i="80"/>
  <c r="AB54" i="80"/>
  <c r="AC54" i="80"/>
  <c r="AD54" i="80"/>
  <c r="AE54" i="80"/>
  <c r="AF54" i="80"/>
  <c r="AG54" i="80"/>
  <c r="AH54" i="80"/>
  <c r="AI54" i="80"/>
  <c r="AJ54" i="80"/>
  <c r="AK54" i="80"/>
  <c r="AA55" i="80"/>
  <c r="AB55" i="80"/>
  <c r="AC55" i="80"/>
  <c r="AD55" i="80"/>
  <c r="AE55" i="80"/>
  <c r="AF55" i="80"/>
  <c r="AG55" i="80"/>
  <c r="AH55" i="80"/>
  <c r="AI55" i="80"/>
  <c r="AJ55" i="80"/>
  <c r="AK55" i="80"/>
  <c r="AA56" i="80"/>
  <c r="AB56" i="80"/>
  <c r="AC56" i="80"/>
  <c r="AD56" i="80"/>
  <c r="AE56" i="80"/>
  <c r="AF56" i="80"/>
  <c r="AG56" i="80"/>
  <c r="AH56" i="80"/>
  <c r="AI56" i="80"/>
  <c r="AJ56" i="80"/>
  <c r="AK56" i="80"/>
  <c r="AA57" i="80"/>
  <c r="AB57" i="80"/>
  <c r="AC57" i="80"/>
  <c r="AD57" i="80"/>
  <c r="AE57" i="80"/>
  <c r="AF57" i="80"/>
  <c r="AG57" i="80"/>
  <c r="AH57" i="80"/>
  <c r="AI57" i="80"/>
  <c r="AJ57" i="80"/>
  <c r="AK57" i="80"/>
  <c r="AA58" i="80"/>
  <c r="AB58" i="80"/>
  <c r="AC58" i="80"/>
  <c r="AD58" i="80"/>
  <c r="AE58" i="80"/>
  <c r="AF58" i="80"/>
  <c r="AG58" i="80"/>
  <c r="AH58" i="80"/>
  <c r="AI58" i="80"/>
  <c r="AJ58" i="80"/>
  <c r="AK58" i="80"/>
  <c r="AA59" i="80"/>
  <c r="AB59" i="80"/>
  <c r="AC59" i="80"/>
  <c r="AD59" i="80"/>
  <c r="AE59" i="80"/>
  <c r="AF59" i="80"/>
  <c r="AG59" i="80"/>
  <c r="AH59" i="80"/>
  <c r="AI59" i="80"/>
  <c r="AJ59" i="80"/>
  <c r="AK59" i="80"/>
  <c r="AA60" i="80"/>
  <c r="AB60" i="80"/>
  <c r="AC60" i="80"/>
  <c r="AD60" i="80"/>
  <c r="AE60" i="80"/>
  <c r="AF60" i="80"/>
  <c r="AG60" i="80"/>
  <c r="AH60" i="80"/>
  <c r="AI60" i="80"/>
  <c r="AJ60" i="80"/>
  <c r="AK60" i="80"/>
  <c r="AA61" i="80"/>
  <c r="AB61" i="80"/>
  <c r="AC61" i="80"/>
  <c r="AD61" i="80"/>
  <c r="AE61" i="80"/>
  <c r="AF61" i="80"/>
  <c r="AG61" i="80"/>
  <c r="AH61" i="80"/>
  <c r="AI61" i="80"/>
  <c r="AJ61" i="80"/>
  <c r="AK61" i="80"/>
  <c r="AA62" i="80"/>
  <c r="AB62" i="80"/>
  <c r="AC62" i="80"/>
  <c r="AD62" i="80"/>
  <c r="AE62" i="80"/>
  <c r="AF62" i="80"/>
  <c r="AG62" i="80"/>
  <c r="AH62" i="80"/>
  <c r="AI62" i="80"/>
  <c r="AJ62" i="80"/>
  <c r="AK62" i="80"/>
  <c r="AA63" i="80"/>
  <c r="AB63" i="80"/>
  <c r="AC63" i="80"/>
  <c r="AD63" i="80"/>
  <c r="AE63" i="80"/>
  <c r="AF63" i="80"/>
  <c r="AG63" i="80"/>
  <c r="AH63" i="80"/>
  <c r="AI63" i="80"/>
  <c r="AJ63" i="80"/>
  <c r="AK63" i="80"/>
  <c r="AA64" i="80"/>
  <c r="AB64" i="80"/>
  <c r="AC64" i="80"/>
  <c r="AD64" i="80"/>
  <c r="AE64" i="80"/>
  <c r="AF64" i="80"/>
  <c r="AG64" i="80"/>
  <c r="AH64" i="80"/>
  <c r="AI64" i="80"/>
  <c r="AJ64" i="80"/>
  <c r="AK64" i="80"/>
  <c r="AA65" i="80"/>
  <c r="AB65" i="80"/>
  <c r="AC65" i="80"/>
  <c r="AD65" i="80"/>
  <c r="AE65" i="80"/>
  <c r="AF65" i="80"/>
  <c r="AG65" i="80"/>
  <c r="AH65" i="80"/>
  <c r="AI65" i="80"/>
  <c r="AJ65" i="80"/>
  <c r="AK65" i="80"/>
  <c r="AA66" i="80"/>
  <c r="AB66" i="80"/>
  <c r="AC66" i="80"/>
  <c r="AD66" i="80"/>
  <c r="AE66" i="80"/>
  <c r="AF66" i="80"/>
  <c r="AG66" i="80"/>
  <c r="AH66" i="80"/>
  <c r="AI66" i="80"/>
  <c r="AJ66" i="80"/>
  <c r="AK66" i="80"/>
  <c r="AA67" i="80"/>
  <c r="AB67" i="80"/>
  <c r="AC67" i="80"/>
  <c r="AD67" i="80"/>
  <c r="AE67" i="80"/>
  <c r="AF67" i="80"/>
  <c r="AG67" i="80"/>
  <c r="AH67" i="80"/>
  <c r="AI67" i="80"/>
  <c r="AJ67" i="80"/>
  <c r="AK67" i="80"/>
  <c r="AA68" i="80"/>
  <c r="AB68" i="80"/>
  <c r="AC68" i="80"/>
  <c r="AD68" i="80"/>
  <c r="AE68" i="80"/>
  <c r="AF68" i="80"/>
  <c r="AG68" i="80"/>
  <c r="AH68" i="80"/>
  <c r="AI68" i="80"/>
  <c r="AJ68" i="80"/>
  <c r="AK68" i="80"/>
  <c r="AA69" i="80"/>
  <c r="AB69" i="80"/>
  <c r="AC69" i="80"/>
  <c r="AD69" i="80"/>
  <c r="AE69" i="80"/>
  <c r="AF69" i="80"/>
  <c r="AG69" i="80"/>
  <c r="AH69" i="80"/>
  <c r="AI69" i="80"/>
  <c r="AJ69" i="80"/>
  <c r="AK69" i="80"/>
  <c r="AA70" i="80"/>
  <c r="AB70" i="80"/>
  <c r="AC70" i="80"/>
  <c r="AD70" i="80"/>
  <c r="AE70" i="80"/>
  <c r="AF70" i="80"/>
  <c r="AG70" i="80"/>
  <c r="AH70" i="80"/>
  <c r="AI70" i="80"/>
  <c r="AJ70" i="80"/>
  <c r="AK70" i="80"/>
  <c r="AA71" i="80"/>
  <c r="AB71" i="80"/>
  <c r="AC71" i="80"/>
  <c r="AD71" i="80"/>
  <c r="AE71" i="80"/>
  <c r="AF71" i="80"/>
  <c r="AG71" i="80"/>
  <c r="AH71" i="80"/>
  <c r="AI71" i="80"/>
  <c r="AJ71" i="80"/>
  <c r="AK71" i="80"/>
  <c r="AA72" i="80"/>
  <c r="AB72" i="80"/>
  <c r="AC72" i="80"/>
  <c r="AD72" i="80"/>
  <c r="AE72" i="80"/>
  <c r="AF72" i="80"/>
  <c r="AG72" i="80"/>
  <c r="AH72" i="80"/>
  <c r="AI72" i="80"/>
  <c r="AJ72" i="80"/>
  <c r="AK72" i="80"/>
  <c r="AA73" i="80"/>
  <c r="AB73" i="80"/>
  <c r="AC73" i="80"/>
  <c r="AD73" i="80"/>
  <c r="AE73" i="80"/>
  <c r="AF73" i="80"/>
  <c r="AG73" i="80"/>
  <c r="AH73" i="80"/>
  <c r="AI73" i="80"/>
  <c r="AJ73" i="80"/>
  <c r="AK73" i="80"/>
  <c r="AA74" i="80"/>
  <c r="AB74" i="80"/>
  <c r="AC74" i="80"/>
  <c r="AD74" i="80"/>
  <c r="AE74" i="80"/>
  <c r="AF74" i="80"/>
  <c r="AG74" i="80"/>
  <c r="AH74" i="80"/>
  <c r="AI74" i="80"/>
  <c r="AJ74" i="80"/>
  <c r="AK74" i="80"/>
  <c r="AA75" i="80"/>
  <c r="AB75" i="80"/>
  <c r="AC75" i="80"/>
  <c r="AD75" i="80"/>
  <c r="AE75" i="80"/>
  <c r="AF75" i="80"/>
  <c r="AG75" i="80"/>
  <c r="AH75" i="80"/>
  <c r="AI75" i="80"/>
  <c r="AJ75" i="80"/>
  <c r="AK75" i="80"/>
  <c r="AA76" i="80"/>
  <c r="AB76" i="80"/>
  <c r="AC76" i="80"/>
  <c r="AD76" i="80"/>
  <c r="AE76" i="80"/>
  <c r="AF76" i="80"/>
  <c r="AG76" i="80"/>
  <c r="AH76" i="80"/>
  <c r="AI76" i="80"/>
  <c r="AJ76" i="80"/>
  <c r="AK76" i="80"/>
  <c r="AA77" i="80"/>
  <c r="AB77" i="80"/>
  <c r="AC77" i="80"/>
  <c r="AD77" i="80"/>
  <c r="AE77" i="80"/>
  <c r="AF77" i="80"/>
  <c r="AG77" i="80"/>
  <c r="AH77" i="80"/>
  <c r="AI77" i="80"/>
  <c r="AJ77" i="80"/>
  <c r="AK77" i="80"/>
  <c r="AA78" i="80"/>
  <c r="AB78" i="80"/>
  <c r="AC78" i="80"/>
  <c r="AD78" i="80"/>
  <c r="AE78" i="80"/>
  <c r="AF78" i="80"/>
  <c r="AG78" i="80"/>
  <c r="AH78" i="80"/>
  <c r="AI78" i="80"/>
  <c r="AJ78" i="80"/>
  <c r="AK78" i="80"/>
  <c r="AA79" i="80"/>
  <c r="AB79" i="80"/>
  <c r="AC79" i="80"/>
  <c r="AD79" i="80"/>
  <c r="AE79" i="80"/>
  <c r="AF79" i="80"/>
  <c r="AG79" i="80"/>
  <c r="AH79" i="80"/>
  <c r="AI79" i="80"/>
  <c r="AJ79" i="80"/>
  <c r="AK79" i="80"/>
  <c r="AA80" i="80"/>
  <c r="AB80" i="80"/>
  <c r="AC80" i="80"/>
  <c r="AD80" i="80"/>
  <c r="AE80" i="80"/>
  <c r="AF80" i="80"/>
  <c r="AG80" i="80"/>
  <c r="AH80" i="80"/>
  <c r="AI80" i="80"/>
  <c r="AJ80" i="80"/>
  <c r="AK80" i="80"/>
  <c r="AA81" i="80"/>
  <c r="AB81" i="80"/>
  <c r="AC81" i="80"/>
  <c r="AD81" i="80"/>
  <c r="AE81" i="80"/>
  <c r="AF81" i="80"/>
  <c r="AG81" i="80"/>
  <c r="AH81" i="80"/>
  <c r="AI81" i="80"/>
  <c r="AJ81" i="80"/>
  <c r="AK81" i="80"/>
  <c r="AA82" i="80"/>
  <c r="AB82" i="80"/>
  <c r="AC82" i="80"/>
  <c r="AD82" i="80"/>
  <c r="AE82" i="80"/>
  <c r="AF82" i="80"/>
  <c r="AG82" i="80"/>
  <c r="AH82" i="80"/>
  <c r="AI82" i="80"/>
  <c r="AJ82" i="80"/>
  <c r="AK82" i="80"/>
  <c r="AA83" i="80"/>
  <c r="AB83" i="80"/>
  <c r="AC83" i="80"/>
  <c r="AD83" i="80"/>
  <c r="AE83" i="80"/>
  <c r="AF83" i="80"/>
  <c r="AG83" i="80"/>
  <c r="AH83" i="80"/>
  <c r="AI83" i="80"/>
  <c r="AJ83" i="80"/>
  <c r="AK83" i="80"/>
  <c r="AA84" i="80"/>
  <c r="AB84" i="80"/>
  <c r="AC84" i="80"/>
  <c r="AD84" i="80"/>
  <c r="AE84" i="80"/>
  <c r="AF84" i="80"/>
  <c r="AG84" i="80"/>
  <c r="AH84" i="80"/>
  <c r="AI84" i="80"/>
  <c r="AJ84" i="80"/>
  <c r="AK84" i="80"/>
  <c r="AA85" i="80"/>
  <c r="AB85" i="80"/>
  <c r="AC85" i="80"/>
  <c r="AD85" i="80"/>
  <c r="AE85" i="80"/>
  <c r="AF85" i="80"/>
  <c r="AG85" i="80"/>
  <c r="AH85" i="80"/>
  <c r="AI85" i="80"/>
  <c r="AJ85" i="80"/>
  <c r="AK85" i="80"/>
  <c r="AA86" i="80"/>
  <c r="AB86" i="80"/>
  <c r="AC86" i="80"/>
  <c r="AD86" i="80"/>
  <c r="AE86" i="80"/>
  <c r="AF86" i="80"/>
  <c r="AG86" i="80"/>
  <c r="AH86" i="80"/>
  <c r="AI86" i="80"/>
  <c r="AJ86" i="80"/>
  <c r="AK86" i="80"/>
  <c r="AA87" i="80"/>
  <c r="AB87" i="80"/>
  <c r="AC87" i="80"/>
  <c r="AD87" i="80"/>
  <c r="AE87" i="80"/>
  <c r="AF87" i="80"/>
  <c r="AG87" i="80"/>
  <c r="AH87" i="80"/>
  <c r="AI87" i="80"/>
  <c r="AJ87" i="80"/>
  <c r="AK87" i="80"/>
  <c r="AA88" i="80"/>
  <c r="AB88" i="80"/>
  <c r="AC88" i="80"/>
  <c r="AD88" i="80"/>
  <c r="AE88" i="80"/>
  <c r="AF88" i="80"/>
  <c r="AG88" i="80"/>
  <c r="AH88" i="80"/>
  <c r="AI88" i="80"/>
  <c r="AJ88" i="80"/>
  <c r="AK88" i="80"/>
  <c r="AA89" i="80"/>
  <c r="AB89" i="80"/>
  <c r="AC89" i="80"/>
  <c r="AD89" i="80"/>
  <c r="AE89" i="80"/>
  <c r="AF89" i="80"/>
  <c r="AG89" i="80"/>
  <c r="AH89" i="80"/>
  <c r="AI89" i="80"/>
  <c r="AJ89" i="80"/>
  <c r="AK89" i="80"/>
  <c r="AA90" i="80"/>
  <c r="AB90" i="80"/>
  <c r="AC90" i="80"/>
  <c r="AD90" i="80"/>
  <c r="AE90" i="80"/>
  <c r="AF90" i="80"/>
  <c r="AG90" i="80"/>
  <c r="AH90" i="80"/>
  <c r="AI90" i="80"/>
  <c r="AJ90" i="80"/>
  <c r="AK90" i="80"/>
  <c r="AA91" i="80"/>
  <c r="AB91" i="80"/>
  <c r="AC91" i="80"/>
  <c r="AD91" i="80"/>
  <c r="AE91" i="80"/>
  <c r="AF91" i="80"/>
  <c r="AG91" i="80"/>
  <c r="AH91" i="80"/>
  <c r="AI91" i="80"/>
  <c r="AJ91" i="80"/>
  <c r="AK91" i="80"/>
  <c r="AA92" i="80"/>
  <c r="AB92" i="80"/>
  <c r="AC92" i="80"/>
  <c r="AD92" i="80"/>
  <c r="AE92" i="80"/>
  <c r="AF92" i="80"/>
  <c r="AG92" i="80"/>
  <c r="AH92" i="80"/>
  <c r="AI92" i="80"/>
  <c r="AJ92" i="80"/>
  <c r="AK92" i="80"/>
  <c r="AA93" i="80"/>
  <c r="AB93" i="80"/>
  <c r="AC93" i="80"/>
  <c r="AD93" i="80"/>
  <c r="AE93" i="80"/>
  <c r="AF93" i="80"/>
  <c r="AG93" i="80"/>
  <c r="AH93" i="80"/>
  <c r="AI93" i="80"/>
  <c r="AJ93" i="80"/>
  <c r="AK93" i="80"/>
  <c r="AA94" i="80"/>
  <c r="AB94" i="80"/>
  <c r="AC94" i="80"/>
  <c r="AD94" i="80"/>
  <c r="AE94" i="80"/>
  <c r="AF94" i="80"/>
  <c r="AG94" i="80"/>
  <c r="AH94" i="80"/>
  <c r="AI94" i="80"/>
  <c r="AJ94" i="80"/>
  <c r="AK94" i="80"/>
  <c r="AA95" i="80"/>
  <c r="AB95" i="80"/>
  <c r="AC95" i="80"/>
  <c r="AD95" i="80"/>
  <c r="AE95" i="80"/>
  <c r="AF95" i="80"/>
  <c r="AG95" i="80"/>
  <c r="AH95" i="80"/>
  <c r="AI95" i="80"/>
  <c r="AJ95" i="80"/>
  <c r="AK95" i="80"/>
  <c r="AA96" i="80"/>
  <c r="AB96" i="80"/>
  <c r="AC96" i="80"/>
  <c r="AD96" i="80"/>
  <c r="AE96" i="80"/>
  <c r="AF96" i="80"/>
  <c r="AG96" i="80"/>
  <c r="AH96" i="80"/>
  <c r="AI96" i="80"/>
  <c r="AJ96" i="80"/>
  <c r="AK96" i="80"/>
  <c r="AA97" i="80"/>
  <c r="AB97" i="80"/>
  <c r="AC97" i="80"/>
  <c r="AD97" i="80"/>
  <c r="AE97" i="80"/>
  <c r="AF97" i="80"/>
  <c r="AG97" i="80"/>
  <c r="AH97" i="80"/>
  <c r="AI97" i="80"/>
  <c r="AJ97" i="80"/>
  <c r="AK97" i="80"/>
  <c r="AA98" i="80"/>
  <c r="AB98" i="80"/>
  <c r="AC98" i="80"/>
  <c r="AD98" i="80"/>
  <c r="AE98" i="80"/>
  <c r="AF98" i="80"/>
  <c r="AG98" i="80"/>
  <c r="AH98" i="80"/>
  <c r="AI98" i="80"/>
  <c r="AJ98" i="80"/>
  <c r="AK98" i="80"/>
  <c r="AA99" i="80"/>
  <c r="AB99" i="80"/>
  <c r="AC99" i="80"/>
  <c r="AD99" i="80"/>
  <c r="AE99" i="80"/>
  <c r="AF99" i="80"/>
  <c r="AG99" i="80"/>
  <c r="AH99" i="80"/>
  <c r="AI99" i="80"/>
  <c r="AJ99" i="80"/>
  <c r="AK99" i="80"/>
  <c r="AA100" i="80"/>
  <c r="AB100" i="80"/>
  <c r="AC100" i="80"/>
  <c r="AD100" i="80"/>
  <c r="AE100" i="80"/>
  <c r="AF100" i="80"/>
  <c r="AG100" i="80"/>
  <c r="AH100" i="80"/>
  <c r="AI100" i="80"/>
  <c r="AJ100" i="80"/>
  <c r="AK100" i="80"/>
  <c r="AA101" i="80"/>
  <c r="AB101" i="80"/>
  <c r="AC101" i="80"/>
  <c r="AD101" i="80"/>
  <c r="AE101" i="80"/>
  <c r="AF101" i="80"/>
  <c r="AG101" i="80"/>
  <c r="AH101" i="80"/>
  <c r="AI101" i="80"/>
  <c r="AJ101" i="80"/>
  <c r="AK101" i="80"/>
  <c r="AA102" i="80"/>
  <c r="AB102" i="80"/>
  <c r="AC102" i="80"/>
  <c r="AD102" i="80"/>
  <c r="AE102" i="80"/>
  <c r="AF102" i="80"/>
  <c r="AG102" i="80"/>
  <c r="AH102" i="80"/>
  <c r="AI102" i="80"/>
  <c r="AJ102" i="80"/>
  <c r="AK102" i="80"/>
  <c r="AA103" i="80"/>
  <c r="AB103" i="80"/>
  <c r="AC103" i="80"/>
  <c r="AD103" i="80"/>
  <c r="AE103" i="80"/>
  <c r="AF103" i="80"/>
  <c r="AG103" i="80"/>
  <c r="AH103" i="80"/>
  <c r="AI103" i="80"/>
  <c r="AJ103" i="80"/>
  <c r="AK103" i="80"/>
  <c r="AA104" i="80"/>
  <c r="AB104" i="80"/>
  <c r="AC104" i="80"/>
  <c r="AD104" i="80"/>
  <c r="AE104" i="80"/>
  <c r="AF104" i="80"/>
  <c r="AG104" i="80"/>
  <c r="AH104" i="80"/>
  <c r="AI104" i="80"/>
  <c r="AJ104" i="80"/>
  <c r="AK104" i="80"/>
  <c r="AA105" i="80"/>
  <c r="AB105" i="80"/>
  <c r="AC105" i="80"/>
  <c r="AD105" i="80"/>
  <c r="AE105" i="80"/>
  <c r="AF105" i="80"/>
  <c r="AG105" i="80"/>
  <c r="AH105" i="80"/>
  <c r="AI105" i="80"/>
  <c r="AJ105" i="80"/>
  <c r="AK105" i="80"/>
  <c r="AA106" i="80"/>
  <c r="AB106" i="80"/>
  <c r="AC106" i="80"/>
  <c r="AD106" i="80"/>
  <c r="AE106" i="80"/>
  <c r="AF106" i="80"/>
  <c r="AG106" i="80"/>
  <c r="AH106" i="80"/>
  <c r="AI106" i="80"/>
  <c r="AJ106" i="80"/>
  <c r="AK106" i="80"/>
  <c r="AA107" i="80"/>
  <c r="AB107" i="80"/>
  <c r="AC107" i="80"/>
  <c r="AD107" i="80"/>
  <c r="AE107" i="80"/>
  <c r="AF107" i="80"/>
  <c r="AG107" i="80"/>
  <c r="AH107" i="80"/>
  <c r="AI107" i="80"/>
  <c r="AJ107" i="80"/>
  <c r="AK107" i="80"/>
  <c r="AA108" i="80"/>
  <c r="AB108" i="80"/>
  <c r="AC108" i="80"/>
  <c r="AD108" i="80"/>
  <c r="AE108" i="80"/>
  <c r="AF108" i="80"/>
  <c r="AG108" i="80"/>
  <c r="AH108" i="80"/>
  <c r="AI108" i="80"/>
  <c r="AJ108" i="80"/>
  <c r="AK108" i="80"/>
  <c r="AA109" i="80"/>
  <c r="AB109" i="80"/>
  <c r="AC109" i="80"/>
  <c r="AD109" i="80"/>
  <c r="AE109" i="80"/>
  <c r="AF109" i="80"/>
  <c r="AG109" i="80"/>
  <c r="AH109" i="80"/>
  <c r="AI109" i="80"/>
  <c r="AJ109" i="80"/>
  <c r="AK109" i="80"/>
  <c r="AA110" i="80"/>
  <c r="AB110" i="80"/>
  <c r="AC110" i="80"/>
  <c r="AD110" i="80"/>
  <c r="AE110" i="80"/>
  <c r="AF110" i="80"/>
  <c r="AG110" i="80"/>
  <c r="AH110" i="80"/>
  <c r="AI110" i="80"/>
  <c r="AJ110" i="80"/>
  <c r="AK110" i="80"/>
  <c r="AA111" i="80"/>
  <c r="AB111" i="80"/>
  <c r="AC111" i="80"/>
  <c r="AD111" i="80"/>
  <c r="AE111" i="80"/>
  <c r="AF111" i="80"/>
  <c r="AG111" i="80"/>
  <c r="AH111" i="80"/>
  <c r="AI111" i="80"/>
  <c r="AJ111" i="80"/>
  <c r="AK111" i="80"/>
  <c r="AB12" i="80"/>
  <c r="AC12" i="80"/>
  <c r="AD12" i="80"/>
  <c r="AE12" i="80"/>
  <c r="AF12" i="80"/>
  <c r="AH12" i="80"/>
  <c r="AI12" i="80"/>
  <c r="AJ12" i="80"/>
  <c r="AK12" i="80"/>
  <c r="H9" i="88"/>
  <c r="G64" i="77" s="1"/>
  <c r="H8" i="88"/>
  <c r="G63" i="77" s="1"/>
  <c r="K7" i="88"/>
  <c r="J7" i="88"/>
  <c r="O7" i="88" s="1"/>
  <c r="I7" i="88"/>
  <c r="N7" i="88" s="1" a="1"/>
  <c r="N7" i="88" s="1"/>
  <c r="H7" i="88"/>
  <c r="F7" i="88"/>
  <c r="L7" i="88" s="1"/>
  <c r="N111" i="87" l="1"/>
  <c r="N110" i="87"/>
  <c r="N109" i="87"/>
  <c r="N108" i="87"/>
  <c r="N107" i="87"/>
  <c r="N106" i="87"/>
  <c r="N105" i="87"/>
  <c r="N104" i="87"/>
  <c r="N103" i="87"/>
  <c r="N102" i="87"/>
  <c r="N101" i="87"/>
  <c r="N100" i="87"/>
  <c r="N99" i="87"/>
  <c r="N98" i="87"/>
  <c r="N97" i="87"/>
  <c r="N96" i="87"/>
  <c r="N95" i="87"/>
  <c r="N94" i="87"/>
  <c r="N93" i="87"/>
  <c r="N92" i="87"/>
  <c r="N91" i="87"/>
  <c r="N90" i="87"/>
  <c r="N89" i="87"/>
  <c r="N88" i="87"/>
  <c r="N87" i="87"/>
  <c r="N86" i="87"/>
  <c r="N85" i="87"/>
  <c r="N84" i="87"/>
  <c r="N83" i="87"/>
  <c r="N82" i="87"/>
  <c r="N81" i="87"/>
  <c r="N80" i="87"/>
  <c r="N79" i="87"/>
  <c r="N78" i="87"/>
  <c r="N77" i="87"/>
  <c r="N76" i="87"/>
  <c r="N75" i="87"/>
  <c r="N74" i="87"/>
  <c r="N73" i="87"/>
  <c r="N72" i="87"/>
  <c r="N71" i="87"/>
  <c r="N70" i="87"/>
  <c r="N69" i="87"/>
  <c r="N68" i="87"/>
  <c r="N67" i="87"/>
  <c r="N66" i="87"/>
  <c r="N65" i="87"/>
  <c r="N64" i="87"/>
  <c r="N63" i="87"/>
  <c r="N62" i="87"/>
  <c r="N61" i="87"/>
  <c r="N60" i="87"/>
  <c r="N59" i="87"/>
  <c r="N58" i="87"/>
  <c r="N57" i="87"/>
  <c r="N56" i="87"/>
  <c r="N55" i="87"/>
  <c r="N54" i="87"/>
  <c r="N53" i="87"/>
  <c r="N52" i="87"/>
  <c r="N51" i="87"/>
  <c r="N50" i="87"/>
  <c r="N49" i="87"/>
  <c r="N48" i="87"/>
  <c r="N47" i="87"/>
  <c r="N46" i="87"/>
  <c r="N45" i="87"/>
  <c r="N44" i="87"/>
  <c r="N43" i="87"/>
  <c r="N42" i="87"/>
  <c r="N41" i="87"/>
  <c r="N40" i="87"/>
  <c r="N39" i="87"/>
  <c r="N38" i="87"/>
  <c r="N37" i="87"/>
  <c r="N36" i="87"/>
  <c r="N35" i="87"/>
  <c r="N34" i="87"/>
  <c r="N33" i="87"/>
  <c r="N32" i="87"/>
  <c r="N31" i="87"/>
  <c r="N30" i="87"/>
  <c r="N29" i="87"/>
  <c r="N28" i="87"/>
  <c r="N27" i="87"/>
  <c r="N26" i="87"/>
  <c r="N25" i="87"/>
  <c r="N24" i="87"/>
  <c r="N23" i="87"/>
  <c r="N22" i="87"/>
  <c r="N21" i="87"/>
  <c r="N20" i="87"/>
  <c r="N19" i="87"/>
  <c r="N18" i="87"/>
  <c r="N16" i="87"/>
  <c r="N15" i="87"/>
  <c r="AE14" i="87" a="1"/>
  <c r="AE14" i="87" s="1"/>
  <c r="N13" i="87"/>
  <c r="AF12" i="87"/>
  <c r="N11" i="87"/>
  <c r="Q111" i="86"/>
  <c r="O111" i="86"/>
  <c r="P111" i="86"/>
  <c r="N111" i="86"/>
  <c r="S111" i="86" s="1"/>
  <c r="M111" i="86"/>
  <c r="L111" i="86"/>
  <c r="K111" i="86"/>
  <c r="I111" i="86"/>
  <c r="Q110" i="86"/>
  <c r="O110" i="86"/>
  <c r="P110" i="86"/>
  <c r="N110" i="86"/>
  <c r="S110" i="86" s="1"/>
  <c r="M110" i="86"/>
  <c r="L110" i="86"/>
  <c r="K110" i="86"/>
  <c r="I110" i="86"/>
  <c r="Q109" i="86"/>
  <c r="O109" i="86"/>
  <c r="P109" i="86"/>
  <c r="N109" i="86"/>
  <c r="S109" i="86" s="1"/>
  <c r="M109" i="86"/>
  <c r="L109" i="86"/>
  <c r="K109" i="86"/>
  <c r="I109" i="86"/>
  <c r="Q108" i="86"/>
  <c r="O108" i="86"/>
  <c r="P108" i="86"/>
  <c r="N108" i="86"/>
  <c r="S108" i="86" s="1"/>
  <c r="M108" i="86"/>
  <c r="L108" i="86"/>
  <c r="K108" i="86"/>
  <c r="I108" i="86"/>
  <c r="Q107" i="86"/>
  <c r="O107" i="86"/>
  <c r="P107" i="86"/>
  <c r="N107" i="86"/>
  <c r="S107" i="86" s="1"/>
  <c r="M107" i="86"/>
  <c r="L107" i="86"/>
  <c r="K107" i="86"/>
  <c r="I107" i="86"/>
  <c r="Q106" i="86"/>
  <c r="O106" i="86"/>
  <c r="P106" i="86"/>
  <c r="N106" i="86"/>
  <c r="S106" i="86" s="1"/>
  <c r="M106" i="86"/>
  <c r="L106" i="86"/>
  <c r="K106" i="86"/>
  <c r="I106" i="86"/>
  <c r="Q105" i="86"/>
  <c r="O105" i="86"/>
  <c r="P105" i="86"/>
  <c r="N105" i="86"/>
  <c r="S105" i="86" s="1"/>
  <c r="M105" i="86"/>
  <c r="L105" i="86"/>
  <c r="K105" i="86"/>
  <c r="I105" i="86"/>
  <c r="Q104" i="86"/>
  <c r="O104" i="86"/>
  <c r="P104" i="86"/>
  <c r="N104" i="86"/>
  <c r="S104" i="86" s="1"/>
  <c r="M104" i="86"/>
  <c r="L104" i="86"/>
  <c r="K104" i="86"/>
  <c r="I104" i="86"/>
  <c r="Q103" i="86"/>
  <c r="O103" i="86"/>
  <c r="P103" i="86"/>
  <c r="N103" i="86"/>
  <c r="S103" i="86" s="1"/>
  <c r="M103" i="86"/>
  <c r="L103" i="86"/>
  <c r="K103" i="86"/>
  <c r="I103" i="86"/>
  <c r="Q102" i="86"/>
  <c r="O102" i="86"/>
  <c r="P102" i="86"/>
  <c r="N102" i="86"/>
  <c r="S102" i="86" s="1"/>
  <c r="M102" i="86"/>
  <c r="L102" i="86"/>
  <c r="K102" i="86"/>
  <c r="I102" i="86"/>
  <c r="Q101" i="86"/>
  <c r="O101" i="86"/>
  <c r="P101" i="86"/>
  <c r="N101" i="86"/>
  <c r="S101" i="86" s="1"/>
  <c r="M101" i="86"/>
  <c r="L101" i="86"/>
  <c r="K101" i="86"/>
  <c r="I101" i="86"/>
  <c r="Q100" i="86"/>
  <c r="O100" i="86"/>
  <c r="P100" i="86"/>
  <c r="N100" i="86"/>
  <c r="S100" i="86" s="1"/>
  <c r="M100" i="86"/>
  <c r="L100" i="86"/>
  <c r="K100" i="86"/>
  <c r="I100" i="86"/>
  <c r="Q99" i="86"/>
  <c r="O99" i="86"/>
  <c r="P99" i="86"/>
  <c r="N99" i="86"/>
  <c r="S99" i="86" s="1"/>
  <c r="M99" i="86"/>
  <c r="L99" i="86"/>
  <c r="K99" i="86"/>
  <c r="I99" i="86"/>
  <c r="Q98" i="86"/>
  <c r="O98" i="86"/>
  <c r="P98" i="86"/>
  <c r="N98" i="86"/>
  <c r="S98" i="86" s="1"/>
  <c r="M98" i="86"/>
  <c r="L98" i="86"/>
  <c r="K98" i="86"/>
  <c r="I98" i="86"/>
  <c r="Q97" i="86"/>
  <c r="O97" i="86"/>
  <c r="P97" i="86"/>
  <c r="N97" i="86"/>
  <c r="S97" i="86" s="1"/>
  <c r="M97" i="86"/>
  <c r="L97" i="86"/>
  <c r="K97" i="86"/>
  <c r="I97" i="86"/>
  <c r="Q96" i="86"/>
  <c r="O96" i="86"/>
  <c r="P96" i="86"/>
  <c r="N96" i="86"/>
  <c r="S96" i="86" s="1"/>
  <c r="M96" i="86"/>
  <c r="L96" i="86"/>
  <c r="K96" i="86"/>
  <c r="I96" i="86"/>
  <c r="Q95" i="86"/>
  <c r="O95" i="86"/>
  <c r="P95" i="86"/>
  <c r="N95" i="86"/>
  <c r="S95" i="86" s="1"/>
  <c r="M95" i="86"/>
  <c r="L95" i="86"/>
  <c r="K95" i="86"/>
  <c r="I95" i="86"/>
  <c r="Q94" i="86"/>
  <c r="O94" i="86"/>
  <c r="P94" i="86"/>
  <c r="N94" i="86"/>
  <c r="S94" i="86" s="1"/>
  <c r="M94" i="86"/>
  <c r="L94" i="86"/>
  <c r="K94" i="86"/>
  <c r="I94" i="86"/>
  <c r="Q93" i="86"/>
  <c r="O93" i="86"/>
  <c r="P93" i="86"/>
  <c r="N93" i="86"/>
  <c r="S93" i="86" s="1"/>
  <c r="M93" i="86"/>
  <c r="L93" i="86"/>
  <c r="K93" i="86"/>
  <c r="I93" i="86"/>
  <c r="Q92" i="86"/>
  <c r="O92" i="86"/>
  <c r="P92" i="86"/>
  <c r="N92" i="86"/>
  <c r="S92" i="86" s="1"/>
  <c r="M92" i="86"/>
  <c r="L92" i="86"/>
  <c r="K92" i="86"/>
  <c r="I92" i="86"/>
  <c r="Q91" i="86"/>
  <c r="O91" i="86"/>
  <c r="P91" i="86"/>
  <c r="N91" i="86"/>
  <c r="M91" i="86"/>
  <c r="L91" i="86"/>
  <c r="K91" i="86"/>
  <c r="I91" i="86"/>
  <c r="Q90" i="86"/>
  <c r="O90" i="86"/>
  <c r="P90" i="86"/>
  <c r="N90" i="86"/>
  <c r="S90" i="86" s="1"/>
  <c r="M90" i="86"/>
  <c r="L90" i="86"/>
  <c r="K90" i="86"/>
  <c r="I90" i="86"/>
  <c r="Q89" i="86"/>
  <c r="O89" i="86"/>
  <c r="P89" i="86"/>
  <c r="N89" i="86"/>
  <c r="S89" i="86" s="1"/>
  <c r="M89" i="86"/>
  <c r="L89" i="86"/>
  <c r="K89" i="86"/>
  <c r="I89" i="86"/>
  <c r="Q88" i="86"/>
  <c r="O88" i="86"/>
  <c r="P88" i="86"/>
  <c r="N88" i="86"/>
  <c r="S88" i="86" s="1"/>
  <c r="M88" i="86"/>
  <c r="L88" i="86"/>
  <c r="K88" i="86"/>
  <c r="I88" i="86"/>
  <c r="Q87" i="86"/>
  <c r="O87" i="86"/>
  <c r="P87" i="86"/>
  <c r="N87" i="86"/>
  <c r="S87" i="86" s="1"/>
  <c r="M87" i="86"/>
  <c r="L87" i="86"/>
  <c r="K87" i="86"/>
  <c r="I87" i="86"/>
  <c r="Q86" i="86"/>
  <c r="O86" i="86"/>
  <c r="P86" i="86"/>
  <c r="N86" i="86"/>
  <c r="S86" i="86" s="1"/>
  <c r="M86" i="86"/>
  <c r="L86" i="86"/>
  <c r="K86" i="86"/>
  <c r="I86" i="86"/>
  <c r="Q85" i="86"/>
  <c r="O85" i="86"/>
  <c r="P85" i="86"/>
  <c r="N85" i="86"/>
  <c r="S85" i="86" s="1"/>
  <c r="M85" i="86"/>
  <c r="L85" i="86"/>
  <c r="K85" i="86"/>
  <c r="I85" i="86"/>
  <c r="Q84" i="86"/>
  <c r="O84" i="86"/>
  <c r="P84" i="86"/>
  <c r="N84" i="86"/>
  <c r="S84" i="86" s="1"/>
  <c r="M84" i="86"/>
  <c r="L84" i="86"/>
  <c r="K84" i="86"/>
  <c r="I84" i="86"/>
  <c r="Q83" i="86"/>
  <c r="O83" i="86"/>
  <c r="P83" i="86"/>
  <c r="N83" i="86"/>
  <c r="S83" i="86" s="1"/>
  <c r="M83" i="86"/>
  <c r="L83" i="86"/>
  <c r="K83" i="86"/>
  <c r="I83" i="86"/>
  <c r="Q82" i="86"/>
  <c r="O82" i="86"/>
  <c r="P82" i="86"/>
  <c r="N82" i="86"/>
  <c r="S82" i="86" s="1"/>
  <c r="M82" i="86"/>
  <c r="L82" i="86"/>
  <c r="K82" i="86"/>
  <c r="I82" i="86"/>
  <c r="Q81" i="86"/>
  <c r="O81" i="86"/>
  <c r="P81" i="86"/>
  <c r="N81" i="86"/>
  <c r="S81" i="86" s="1"/>
  <c r="M81" i="86"/>
  <c r="L81" i="86"/>
  <c r="K81" i="86"/>
  <c r="I81" i="86"/>
  <c r="Q80" i="86"/>
  <c r="O80" i="86"/>
  <c r="P80" i="86"/>
  <c r="N80" i="86"/>
  <c r="S80" i="86" s="1"/>
  <c r="M80" i="86"/>
  <c r="L80" i="86"/>
  <c r="K80" i="86"/>
  <c r="I80" i="86"/>
  <c r="Q79" i="86"/>
  <c r="O79" i="86"/>
  <c r="P79" i="86"/>
  <c r="N79" i="86"/>
  <c r="S79" i="86" s="1"/>
  <c r="M79" i="86"/>
  <c r="L79" i="86"/>
  <c r="K79" i="86"/>
  <c r="I79" i="86"/>
  <c r="Q78" i="86"/>
  <c r="O78" i="86"/>
  <c r="P78" i="86"/>
  <c r="N78" i="86"/>
  <c r="S78" i="86" s="1"/>
  <c r="M78" i="86"/>
  <c r="L78" i="86"/>
  <c r="K78" i="86"/>
  <c r="I78" i="86"/>
  <c r="Q77" i="86"/>
  <c r="O77" i="86"/>
  <c r="P77" i="86"/>
  <c r="N77" i="86"/>
  <c r="S77" i="86" s="1"/>
  <c r="M77" i="86"/>
  <c r="L77" i="86"/>
  <c r="K77" i="86"/>
  <c r="I77" i="86"/>
  <c r="Q76" i="86"/>
  <c r="O76" i="86"/>
  <c r="P76" i="86"/>
  <c r="N76" i="86"/>
  <c r="S76" i="86" s="1"/>
  <c r="M76" i="86"/>
  <c r="L76" i="86"/>
  <c r="K76" i="86"/>
  <c r="I76" i="86"/>
  <c r="Q75" i="86"/>
  <c r="O75" i="86"/>
  <c r="P75" i="86"/>
  <c r="N75" i="86"/>
  <c r="S75" i="86" s="1"/>
  <c r="M75" i="86"/>
  <c r="L75" i="86"/>
  <c r="K75" i="86"/>
  <c r="I75" i="86"/>
  <c r="Q74" i="86"/>
  <c r="O74" i="86"/>
  <c r="P74" i="86"/>
  <c r="N74" i="86"/>
  <c r="S74" i="86" s="1"/>
  <c r="M74" i="86"/>
  <c r="L74" i="86"/>
  <c r="K74" i="86"/>
  <c r="I74" i="86"/>
  <c r="Q73" i="86"/>
  <c r="O73" i="86"/>
  <c r="P73" i="86"/>
  <c r="N73" i="86"/>
  <c r="S73" i="86" s="1"/>
  <c r="M73" i="86"/>
  <c r="L73" i="86"/>
  <c r="K73" i="86"/>
  <c r="I73" i="86"/>
  <c r="Q72" i="86"/>
  <c r="O72" i="86"/>
  <c r="P72" i="86"/>
  <c r="N72" i="86"/>
  <c r="S72" i="86" s="1"/>
  <c r="M72" i="86"/>
  <c r="L72" i="86"/>
  <c r="K72" i="86"/>
  <c r="I72" i="86"/>
  <c r="Q71" i="86"/>
  <c r="O71" i="86"/>
  <c r="P71" i="86"/>
  <c r="N71" i="86"/>
  <c r="S71" i="86" s="1"/>
  <c r="M71" i="86"/>
  <c r="L71" i="86"/>
  <c r="K71" i="86"/>
  <c r="I71" i="86"/>
  <c r="Q70" i="86"/>
  <c r="O70" i="86"/>
  <c r="P70" i="86"/>
  <c r="N70" i="86"/>
  <c r="S70" i="86" s="1"/>
  <c r="M70" i="86"/>
  <c r="L70" i="86"/>
  <c r="K70" i="86"/>
  <c r="I70" i="86"/>
  <c r="Q69" i="86"/>
  <c r="O69" i="86"/>
  <c r="P69" i="86"/>
  <c r="N69" i="86"/>
  <c r="S69" i="86" s="1"/>
  <c r="M69" i="86"/>
  <c r="L69" i="86"/>
  <c r="K69" i="86"/>
  <c r="I69" i="86"/>
  <c r="Q68" i="86"/>
  <c r="O68" i="86"/>
  <c r="P68" i="86"/>
  <c r="N68" i="86"/>
  <c r="S68" i="86" s="1"/>
  <c r="M68" i="86"/>
  <c r="L68" i="86"/>
  <c r="K68" i="86"/>
  <c r="I68" i="86"/>
  <c r="Q67" i="86"/>
  <c r="O67" i="86"/>
  <c r="P67" i="86"/>
  <c r="N67" i="86"/>
  <c r="S67" i="86" s="1"/>
  <c r="M67" i="86"/>
  <c r="L67" i="86"/>
  <c r="K67" i="86"/>
  <c r="I67" i="86"/>
  <c r="Q66" i="86"/>
  <c r="O66" i="86"/>
  <c r="P66" i="86"/>
  <c r="N66" i="86"/>
  <c r="S66" i="86" s="1"/>
  <c r="M66" i="86"/>
  <c r="L66" i="86"/>
  <c r="K66" i="86"/>
  <c r="I66" i="86"/>
  <c r="Q65" i="86"/>
  <c r="O65" i="86"/>
  <c r="P65" i="86"/>
  <c r="N65" i="86"/>
  <c r="S65" i="86" s="1"/>
  <c r="M65" i="86"/>
  <c r="L65" i="86"/>
  <c r="K65" i="86"/>
  <c r="I65" i="86"/>
  <c r="Q64" i="86"/>
  <c r="O64" i="86"/>
  <c r="P64" i="86"/>
  <c r="N64" i="86"/>
  <c r="S64" i="86" s="1"/>
  <c r="M64" i="86"/>
  <c r="L64" i="86"/>
  <c r="K64" i="86"/>
  <c r="I64" i="86"/>
  <c r="Q63" i="86"/>
  <c r="O63" i="86"/>
  <c r="P63" i="86"/>
  <c r="N63" i="86"/>
  <c r="S63" i="86" s="1"/>
  <c r="M63" i="86"/>
  <c r="L63" i="86"/>
  <c r="K63" i="86"/>
  <c r="I63" i="86"/>
  <c r="Q62" i="86"/>
  <c r="O62" i="86"/>
  <c r="P62" i="86"/>
  <c r="N62" i="86"/>
  <c r="S62" i="86" s="1"/>
  <c r="M62" i="86"/>
  <c r="L62" i="86"/>
  <c r="K62" i="86"/>
  <c r="I62" i="86"/>
  <c r="Q61" i="86"/>
  <c r="O61" i="86"/>
  <c r="P61" i="86"/>
  <c r="N61" i="86"/>
  <c r="S61" i="86" s="1"/>
  <c r="M61" i="86"/>
  <c r="L61" i="86"/>
  <c r="K61" i="86"/>
  <c r="I61" i="86"/>
  <c r="Q60" i="86"/>
  <c r="O60" i="86"/>
  <c r="P60" i="86"/>
  <c r="N60" i="86"/>
  <c r="S60" i="86" s="1"/>
  <c r="M60" i="86"/>
  <c r="L60" i="86"/>
  <c r="K60" i="86"/>
  <c r="I60" i="86"/>
  <c r="Q59" i="86"/>
  <c r="O59" i="86"/>
  <c r="P59" i="86"/>
  <c r="N59" i="86"/>
  <c r="S59" i="86" s="1"/>
  <c r="M59" i="86"/>
  <c r="L59" i="86"/>
  <c r="K59" i="86"/>
  <c r="I59" i="86"/>
  <c r="Q58" i="86"/>
  <c r="O58" i="86"/>
  <c r="P58" i="86"/>
  <c r="N58" i="86"/>
  <c r="S58" i="86" s="1"/>
  <c r="M58" i="86"/>
  <c r="L58" i="86"/>
  <c r="K58" i="86"/>
  <c r="I58" i="86"/>
  <c r="Q57" i="86"/>
  <c r="O57" i="86"/>
  <c r="P57" i="86"/>
  <c r="N57" i="86"/>
  <c r="S57" i="86" s="1"/>
  <c r="M57" i="86"/>
  <c r="L57" i="86"/>
  <c r="K57" i="86"/>
  <c r="I57" i="86"/>
  <c r="Q56" i="86"/>
  <c r="O56" i="86"/>
  <c r="P56" i="86"/>
  <c r="N56" i="86"/>
  <c r="S56" i="86" s="1"/>
  <c r="M56" i="86"/>
  <c r="L56" i="86"/>
  <c r="K56" i="86"/>
  <c r="I56" i="86"/>
  <c r="Q55" i="86"/>
  <c r="O55" i="86"/>
  <c r="P55" i="86"/>
  <c r="N55" i="86"/>
  <c r="S55" i="86" s="1"/>
  <c r="M55" i="86"/>
  <c r="L55" i="86"/>
  <c r="K55" i="86"/>
  <c r="I55" i="86"/>
  <c r="Q54" i="86"/>
  <c r="O54" i="86"/>
  <c r="P54" i="86"/>
  <c r="N54" i="86"/>
  <c r="S54" i="86" s="1"/>
  <c r="M54" i="86"/>
  <c r="L54" i="86"/>
  <c r="K54" i="86"/>
  <c r="I54" i="86"/>
  <c r="Q53" i="86"/>
  <c r="O53" i="86"/>
  <c r="P53" i="86"/>
  <c r="N53" i="86"/>
  <c r="S53" i="86" s="1"/>
  <c r="M53" i="86"/>
  <c r="L53" i="86"/>
  <c r="K53" i="86"/>
  <c r="I53" i="86"/>
  <c r="Q52" i="86"/>
  <c r="O52" i="86"/>
  <c r="P52" i="86"/>
  <c r="N52" i="86"/>
  <c r="S52" i="86" s="1"/>
  <c r="M52" i="86"/>
  <c r="L52" i="86"/>
  <c r="K52" i="86"/>
  <c r="I52" i="86"/>
  <c r="Q51" i="86"/>
  <c r="O51" i="86"/>
  <c r="P51" i="86"/>
  <c r="N51" i="86"/>
  <c r="S51" i="86" s="1"/>
  <c r="M51" i="86"/>
  <c r="L51" i="86"/>
  <c r="K51" i="86"/>
  <c r="I51" i="86"/>
  <c r="Q50" i="86"/>
  <c r="O50" i="86"/>
  <c r="P50" i="86"/>
  <c r="N50" i="86"/>
  <c r="S50" i="86" s="1"/>
  <c r="M50" i="86"/>
  <c r="L50" i="86"/>
  <c r="K50" i="86"/>
  <c r="I50" i="86"/>
  <c r="Q49" i="86"/>
  <c r="O49" i="86"/>
  <c r="P49" i="86"/>
  <c r="N49" i="86"/>
  <c r="S49" i="86" s="1"/>
  <c r="M49" i="86"/>
  <c r="L49" i="86"/>
  <c r="K49" i="86"/>
  <c r="I49" i="86"/>
  <c r="Q48" i="86"/>
  <c r="O48" i="86"/>
  <c r="P48" i="86"/>
  <c r="N48" i="86"/>
  <c r="S48" i="86" s="1"/>
  <c r="M48" i="86"/>
  <c r="L48" i="86"/>
  <c r="K48" i="86"/>
  <c r="I48" i="86"/>
  <c r="Q47" i="86"/>
  <c r="O47" i="86"/>
  <c r="P47" i="86"/>
  <c r="N47" i="86"/>
  <c r="S47" i="86" s="1"/>
  <c r="M47" i="86"/>
  <c r="L47" i="86"/>
  <c r="K47" i="86"/>
  <c r="I47" i="86"/>
  <c r="Q46" i="86"/>
  <c r="O46" i="86"/>
  <c r="P46" i="86"/>
  <c r="N46" i="86"/>
  <c r="S46" i="86" s="1"/>
  <c r="M46" i="86"/>
  <c r="L46" i="86"/>
  <c r="K46" i="86"/>
  <c r="I46" i="86"/>
  <c r="Q45" i="86"/>
  <c r="O45" i="86"/>
  <c r="P45" i="86"/>
  <c r="N45" i="86"/>
  <c r="M45" i="86"/>
  <c r="L45" i="86"/>
  <c r="K45" i="86"/>
  <c r="I45" i="86"/>
  <c r="Q44" i="86"/>
  <c r="O44" i="86"/>
  <c r="P44" i="86"/>
  <c r="N44" i="86"/>
  <c r="S44" i="86" s="1"/>
  <c r="M44" i="86"/>
  <c r="L44" i="86"/>
  <c r="K44" i="86"/>
  <c r="I44" i="86"/>
  <c r="Q43" i="86"/>
  <c r="O43" i="86"/>
  <c r="P43" i="86"/>
  <c r="N43" i="86"/>
  <c r="S43" i="86" s="1"/>
  <c r="M43" i="86"/>
  <c r="L43" i="86"/>
  <c r="K43" i="86"/>
  <c r="I43" i="86"/>
  <c r="Q42" i="86"/>
  <c r="O42" i="86"/>
  <c r="P42" i="86"/>
  <c r="N42" i="86"/>
  <c r="S42" i="86" s="1"/>
  <c r="M42" i="86"/>
  <c r="L42" i="86"/>
  <c r="K42" i="86"/>
  <c r="I42" i="86"/>
  <c r="Q41" i="86"/>
  <c r="O41" i="86"/>
  <c r="P41" i="86"/>
  <c r="N41" i="86"/>
  <c r="S41" i="86" s="1"/>
  <c r="M41" i="86"/>
  <c r="L41" i="86"/>
  <c r="K41" i="86"/>
  <c r="I41" i="86"/>
  <c r="Q40" i="86"/>
  <c r="O40" i="86"/>
  <c r="P40" i="86"/>
  <c r="N40" i="86"/>
  <c r="S40" i="86" s="1"/>
  <c r="M40" i="86"/>
  <c r="L40" i="86"/>
  <c r="K40" i="86"/>
  <c r="I40" i="86"/>
  <c r="Q39" i="86"/>
  <c r="O39" i="86"/>
  <c r="P39" i="86"/>
  <c r="N39" i="86"/>
  <c r="S39" i="86" s="1"/>
  <c r="M39" i="86"/>
  <c r="L39" i="86"/>
  <c r="K39" i="86"/>
  <c r="I39" i="86"/>
  <c r="Q38" i="86"/>
  <c r="O38" i="86"/>
  <c r="P38" i="86"/>
  <c r="N38" i="86"/>
  <c r="S38" i="86" s="1"/>
  <c r="M38" i="86"/>
  <c r="L38" i="86"/>
  <c r="K38" i="86"/>
  <c r="I38" i="86"/>
  <c r="Q37" i="86"/>
  <c r="O37" i="86"/>
  <c r="P37" i="86"/>
  <c r="N37" i="86"/>
  <c r="S37" i="86" s="1"/>
  <c r="M37" i="86"/>
  <c r="L37" i="86"/>
  <c r="K37" i="86"/>
  <c r="I37" i="86"/>
  <c r="Q36" i="86"/>
  <c r="O36" i="86"/>
  <c r="P36" i="86"/>
  <c r="N36" i="86"/>
  <c r="S36" i="86" s="1"/>
  <c r="M36" i="86"/>
  <c r="L36" i="86"/>
  <c r="K36" i="86"/>
  <c r="I36" i="86"/>
  <c r="Q35" i="86"/>
  <c r="O35" i="86"/>
  <c r="P35" i="86"/>
  <c r="N35" i="86"/>
  <c r="S35" i="86" s="1"/>
  <c r="M35" i="86"/>
  <c r="L35" i="86"/>
  <c r="K35" i="86"/>
  <c r="I35" i="86"/>
  <c r="Q34" i="86"/>
  <c r="O34" i="86"/>
  <c r="P34" i="86"/>
  <c r="N34" i="86"/>
  <c r="S34" i="86" s="1"/>
  <c r="M34" i="86"/>
  <c r="L34" i="86"/>
  <c r="K34" i="86"/>
  <c r="I34" i="86"/>
  <c r="Q33" i="86"/>
  <c r="O33" i="86"/>
  <c r="P33" i="86"/>
  <c r="N33" i="86"/>
  <c r="S33" i="86" s="1"/>
  <c r="M33" i="86"/>
  <c r="L33" i="86"/>
  <c r="K33" i="86"/>
  <c r="I33" i="86"/>
  <c r="Q32" i="86"/>
  <c r="O32" i="86"/>
  <c r="P32" i="86"/>
  <c r="N32" i="86"/>
  <c r="S32" i="86" s="1"/>
  <c r="M32" i="86"/>
  <c r="L32" i="86"/>
  <c r="K32" i="86"/>
  <c r="I32" i="86"/>
  <c r="Q31" i="86"/>
  <c r="O31" i="86"/>
  <c r="P31" i="86"/>
  <c r="N31" i="86"/>
  <c r="S31" i="86" s="1"/>
  <c r="M31" i="86"/>
  <c r="L31" i="86"/>
  <c r="K31" i="86"/>
  <c r="I31" i="86"/>
  <c r="Q30" i="86"/>
  <c r="O30" i="86"/>
  <c r="P30" i="86"/>
  <c r="N30" i="86"/>
  <c r="S30" i="86" s="1"/>
  <c r="M30" i="86"/>
  <c r="L30" i="86"/>
  <c r="K30" i="86"/>
  <c r="I30" i="86"/>
  <c r="Q29" i="86"/>
  <c r="O29" i="86"/>
  <c r="P29" i="86"/>
  <c r="N29" i="86"/>
  <c r="S29" i="86" s="1"/>
  <c r="M29" i="86"/>
  <c r="L29" i="86"/>
  <c r="K29" i="86"/>
  <c r="I29" i="86"/>
  <c r="Q28" i="86"/>
  <c r="O28" i="86"/>
  <c r="P28" i="86"/>
  <c r="N28" i="86"/>
  <c r="S28" i="86" s="1"/>
  <c r="M28" i="86"/>
  <c r="L28" i="86"/>
  <c r="K28" i="86"/>
  <c r="I28" i="86"/>
  <c r="Q27" i="86"/>
  <c r="O27" i="86"/>
  <c r="P27" i="86"/>
  <c r="N27" i="86"/>
  <c r="S27" i="86" s="1"/>
  <c r="M27" i="86"/>
  <c r="L27" i="86"/>
  <c r="K27" i="86"/>
  <c r="I27" i="86"/>
  <c r="Q26" i="86"/>
  <c r="O26" i="86"/>
  <c r="P26" i="86"/>
  <c r="N26" i="86"/>
  <c r="S26" i="86" s="1"/>
  <c r="M26" i="86"/>
  <c r="L26" i="86"/>
  <c r="K26" i="86"/>
  <c r="I26" i="86"/>
  <c r="Q25" i="86"/>
  <c r="O25" i="86"/>
  <c r="P25" i="86"/>
  <c r="N25" i="86"/>
  <c r="S25" i="86" s="1"/>
  <c r="M25" i="86"/>
  <c r="L25" i="86"/>
  <c r="K25" i="86"/>
  <c r="I25" i="86"/>
  <c r="Q24" i="86"/>
  <c r="O24" i="86"/>
  <c r="P24" i="86"/>
  <c r="N24" i="86"/>
  <c r="S24" i="86" s="1"/>
  <c r="M24" i="86"/>
  <c r="L24" i="86"/>
  <c r="K24" i="86"/>
  <c r="I24" i="86"/>
  <c r="Q23" i="86"/>
  <c r="O23" i="86"/>
  <c r="P23" i="86"/>
  <c r="N23" i="86"/>
  <c r="S23" i="86" s="1"/>
  <c r="M23" i="86"/>
  <c r="L23" i="86"/>
  <c r="K23" i="86"/>
  <c r="I23" i="86"/>
  <c r="Q22" i="86"/>
  <c r="O22" i="86"/>
  <c r="P22" i="86"/>
  <c r="N22" i="86"/>
  <c r="S22" i="86" s="1"/>
  <c r="M22" i="86"/>
  <c r="L22" i="86"/>
  <c r="K22" i="86"/>
  <c r="I22" i="86"/>
  <c r="Q21" i="86"/>
  <c r="O21" i="86"/>
  <c r="P21" i="86"/>
  <c r="N21" i="86"/>
  <c r="S21" i="86" s="1"/>
  <c r="M21" i="86"/>
  <c r="L21" i="86"/>
  <c r="K21" i="86"/>
  <c r="I21" i="86"/>
  <c r="Q20" i="86"/>
  <c r="O20" i="86"/>
  <c r="P20" i="86"/>
  <c r="N20" i="86"/>
  <c r="S20" i="86" s="1"/>
  <c r="M20" i="86"/>
  <c r="L20" i="86"/>
  <c r="K20" i="86"/>
  <c r="I20" i="86"/>
  <c r="Q19" i="86"/>
  <c r="O19" i="86"/>
  <c r="P19" i="86"/>
  <c r="N19" i="86"/>
  <c r="S19" i="86" s="1"/>
  <c r="M19" i="86"/>
  <c r="L19" i="86"/>
  <c r="K19" i="86"/>
  <c r="I19" i="86"/>
  <c r="Q18" i="86"/>
  <c r="O18" i="86"/>
  <c r="P18" i="86"/>
  <c r="N18" i="86"/>
  <c r="S18" i="86" s="1"/>
  <c r="M18" i="86"/>
  <c r="L18" i="86"/>
  <c r="K18" i="86"/>
  <c r="I18" i="86"/>
  <c r="Q17" i="86"/>
  <c r="O17" i="86"/>
  <c r="P17" i="86"/>
  <c r="N17" i="86"/>
  <c r="S17" i="86" s="1"/>
  <c r="L17" i="86"/>
  <c r="K17" i="86"/>
  <c r="I17" i="86"/>
  <c r="Q16" i="86"/>
  <c r="O16" i="86"/>
  <c r="P16" i="86"/>
  <c r="J55" i="77" s="1"/>
  <c r="N16" i="86"/>
  <c r="M16" i="86"/>
  <c r="L16" i="86"/>
  <c r="K16" i="86"/>
  <c r="F55" i="77" s="1"/>
  <c r="I16" i="86"/>
  <c r="Q15" i="86"/>
  <c r="O15" i="86"/>
  <c r="P15" i="86"/>
  <c r="J54" i="77" s="1"/>
  <c r="N15" i="86"/>
  <c r="M15" i="86"/>
  <c r="L15" i="86"/>
  <c r="K15" i="86"/>
  <c r="F54" i="77" s="1"/>
  <c r="I15" i="86"/>
  <c r="Q14" i="86"/>
  <c r="O14" i="86"/>
  <c r="P14" i="86"/>
  <c r="J53" i="77" s="1"/>
  <c r="N14" i="86"/>
  <c r="M14" i="86"/>
  <c r="L14" i="86"/>
  <c r="K14" i="86"/>
  <c r="F53" i="77" s="1"/>
  <c r="I14" i="86"/>
  <c r="Q13" i="86"/>
  <c r="O13" i="86"/>
  <c r="P13" i="86"/>
  <c r="J52" i="77" s="1"/>
  <c r="N13" i="86"/>
  <c r="M13" i="86"/>
  <c r="L13" i="86"/>
  <c r="K13" i="86"/>
  <c r="F52" i="77" s="1"/>
  <c r="I13" i="86"/>
  <c r="K12" i="86"/>
  <c r="F51" i="77" s="1"/>
  <c r="V12" i="86"/>
  <c r="Q11" i="86"/>
  <c r="O11" i="86"/>
  <c r="P11" i="86"/>
  <c r="N11" i="86"/>
  <c r="M11" i="86"/>
  <c r="L11" i="86"/>
  <c r="K11" i="86"/>
  <c r="I11" i="86"/>
  <c r="S11" i="86" s="1"/>
  <c r="S45" i="86" l="1"/>
  <c r="S91" i="86"/>
  <c r="S16" i="86"/>
  <c r="H55" i="77"/>
  <c r="S13" i="86"/>
  <c r="H52" i="77"/>
  <c r="V20" i="86"/>
  <c r="S15" i="86"/>
  <c r="H54" i="77"/>
  <c r="I112" i="86"/>
  <c r="F8" i="84" s="1"/>
  <c r="S14" i="86"/>
  <c r="H53" i="77"/>
  <c r="AE81" i="87" a="1"/>
  <c r="AE81" i="87" s="1"/>
  <c r="AE19" i="87" a="1"/>
  <c r="AE19" i="87" s="1"/>
  <c r="AE35" i="87" a="1"/>
  <c r="AE35" i="87" s="1"/>
  <c r="AE51" i="87" a="1"/>
  <c r="AE51" i="87" s="1"/>
  <c r="AE20" i="87" a="1"/>
  <c r="AE20" i="87" s="1"/>
  <c r="AE36" i="87" a="1"/>
  <c r="AE36" i="87" s="1"/>
  <c r="AE52" i="87" a="1"/>
  <c r="AE52" i="87" s="1"/>
  <c r="AE68" i="87" a="1"/>
  <c r="AE68" i="87" s="1"/>
  <c r="AE84" i="87" a="1"/>
  <c r="AE84" i="87" s="1"/>
  <c r="AE100" i="87" a="1"/>
  <c r="AE100" i="87" s="1"/>
  <c r="AE17" i="87" a="1"/>
  <c r="AE17" i="87" s="1"/>
  <c r="AE22" i="87" a="1"/>
  <c r="AE22" i="87" s="1"/>
  <c r="AE54" i="87" a="1"/>
  <c r="AE54" i="87" s="1"/>
  <c r="AE70" i="87" a="1"/>
  <c r="AE70" i="87" s="1"/>
  <c r="AE86" i="87" a="1"/>
  <c r="AE86" i="87" s="1"/>
  <c r="AE102" i="87" a="1"/>
  <c r="AE102" i="87" s="1"/>
  <c r="AE23" i="87" a="1"/>
  <c r="AE23" i="87" s="1"/>
  <c r="AE39" i="87" a="1"/>
  <c r="AE39" i="87" s="1"/>
  <c r="AE55" i="87" a="1"/>
  <c r="AE55" i="87" s="1"/>
  <c r="AE56" i="87" a="1"/>
  <c r="AE56" i="87" s="1"/>
  <c r="AE72" i="87" a="1"/>
  <c r="AE72" i="87" s="1"/>
  <c r="AE88" i="87" a="1"/>
  <c r="AE88" i="87" s="1"/>
  <c r="AE104" i="87" a="1"/>
  <c r="AE104" i="87" s="1"/>
  <c r="AE49" i="87" a="1"/>
  <c r="AE49" i="87" s="1"/>
  <c r="AE25" i="87" a="1"/>
  <c r="AE25" i="87" s="1"/>
  <c r="AE41" i="87" a="1"/>
  <c r="AE41" i="87" s="1"/>
  <c r="AE57" i="87" a="1"/>
  <c r="AE57" i="87" s="1"/>
  <c r="AE73" i="87" a="1"/>
  <c r="AE73" i="87" s="1"/>
  <c r="AE89" i="87" a="1"/>
  <c r="AE89" i="87" s="1"/>
  <c r="AE105" i="87" a="1"/>
  <c r="AE105" i="87" s="1"/>
  <c r="AE65" i="87" a="1"/>
  <c r="AE65" i="87" s="1"/>
  <c r="AE33" i="87" a="1"/>
  <c r="AE33" i="87" s="1"/>
  <c r="AE27" i="87" a="1"/>
  <c r="AE27" i="87" s="1"/>
  <c r="AE43" i="87" a="1"/>
  <c r="AE43" i="87" s="1"/>
  <c r="AE60" i="87" a="1"/>
  <c r="AE60" i="87" s="1"/>
  <c r="AE76" i="87" a="1"/>
  <c r="AE76" i="87" s="1"/>
  <c r="AE92" i="87" a="1"/>
  <c r="AE92" i="87" s="1"/>
  <c r="AE108" i="87" a="1"/>
  <c r="AE108" i="87" s="1"/>
  <c r="AE30" i="87" a="1"/>
  <c r="AE30" i="87" s="1"/>
  <c r="AE62" i="87" a="1"/>
  <c r="AE62" i="87" s="1"/>
  <c r="AE78" i="87" a="1"/>
  <c r="AE78" i="87" s="1"/>
  <c r="AE94" i="87" a="1"/>
  <c r="AE94" i="87" s="1"/>
  <c r="AE15" i="87" a="1"/>
  <c r="AE15" i="87" s="1"/>
  <c r="AE31" i="87" a="1"/>
  <c r="AE31" i="87" s="1"/>
  <c r="AE47" i="87" a="1"/>
  <c r="AE47" i="87" s="1"/>
  <c r="AE110" i="87" a="1"/>
  <c r="AE110" i="87" s="1"/>
  <c r="AE97" i="87" a="1"/>
  <c r="AE97" i="87" s="1"/>
  <c r="AE48" i="87" a="1"/>
  <c r="AE48" i="87" s="1"/>
  <c r="AE64" i="87" a="1"/>
  <c r="AE64" i="87" s="1"/>
  <c r="AE80" i="87" a="1"/>
  <c r="AE80" i="87" s="1"/>
  <c r="AE96" i="87" a="1"/>
  <c r="AE96" i="87" s="1"/>
  <c r="AF97" i="87"/>
  <c r="AF68" i="87"/>
  <c r="AF60" i="87"/>
  <c r="AF84" i="87"/>
  <c r="AF100" i="87"/>
  <c r="AF65" i="87"/>
  <c r="AF73" i="87"/>
  <c r="AF20" i="87"/>
  <c r="AF36" i="87"/>
  <c r="AF52" i="87"/>
  <c r="AF17" i="87"/>
  <c r="AF33" i="87"/>
  <c r="AF49" i="87"/>
  <c r="AF64" i="87"/>
  <c r="AF88" i="87"/>
  <c r="AE28" i="87" a="1"/>
  <c r="AE28" i="87" s="1"/>
  <c r="AE44" i="87" a="1"/>
  <c r="AE44" i="87" s="1"/>
  <c r="AF62" i="87"/>
  <c r="AF86" i="87"/>
  <c r="AF105" i="87"/>
  <c r="AF25" i="87"/>
  <c r="AF41" i="87"/>
  <c r="AF57" i="87"/>
  <c r="AF81" i="87"/>
  <c r="AF102" i="87"/>
  <c r="V30" i="86"/>
  <c r="U31" i="86" a="1"/>
  <c r="U31" i="86" s="1"/>
  <c r="U33" i="86" a="1"/>
  <c r="U33" i="86" s="1"/>
  <c r="V36" i="86"/>
  <c r="V50" i="86"/>
  <c r="U51" i="86" a="1"/>
  <c r="U51" i="86" s="1"/>
  <c r="V53" i="86"/>
  <c r="U54" i="86" a="1"/>
  <c r="U54" i="86" s="1"/>
  <c r="U57" i="86" a="1"/>
  <c r="U57" i="86" s="1"/>
  <c r="U58" i="86" a="1"/>
  <c r="U58" i="86" s="1"/>
  <c r="V62" i="86"/>
  <c r="V65" i="86"/>
  <c r="U69" i="86" a="1"/>
  <c r="U69" i="86" s="1"/>
  <c r="U78" i="86" a="1"/>
  <c r="U78" i="86" s="1"/>
  <c r="U79" i="86" a="1"/>
  <c r="U79" i="86" s="1"/>
  <c r="V80" i="86"/>
  <c r="U84" i="86" a="1"/>
  <c r="U84" i="86" s="1"/>
  <c r="U85" i="86" a="1"/>
  <c r="U85" i="86" s="1"/>
  <c r="V86" i="86"/>
  <c r="V88" i="86"/>
  <c r="U89" i="86" a="1"/>
  <c r="U89" i="86" s="1"/>
  <c r="U91" i="86" a="1"/>
  <c r="U91" i="86" s="1"/>
  <c r="U95" i="86" a="1"/>
  <c r="U95" i="86" s="1"/>
  <c r="V96" i="86"/>
  <c r="U103" i="86" a="1"/>
  <c r="U103" i="86" s="1"/>
  <c r="U104" i="86" a="1"/>
  <c r="U104" i="86" s="1"/>
  <c r="V105" i="86"/>
  <c r="U107" i="86" a="1"/>
  <c r="U107" i="86" s="1"/>
  <c r="U111" i="86" a="1"/>
  <c r="U111" i="86" s="1"/>
  <c r="U26" i="86" a="1"/>
  <c r="U26" i="86" s="1"/>
  <c r="U29" i="86" a="1"/>
  <c r="U29" i="86" s="1"/>
  <c r="U22" i="86" a="1"/>
  <c r="U22" i="86" s="1"/>
  <c r="U77" i="86" a="1"/>
  <c r="U77" i="86" s="1"/>
  <c r="U27" i="86" a="1"/>
  <c r="U27" i="86" s="1"/>
  <c r="U87" i="86" a="1"/>
  <c r="U87" i="86" s="1"/>
  <c r="V37" i="86"/>
  <c r="U55" i="86" a="1"/>
  <c r="U55" i="86" s="1"/>
  <c r="U56" i="86" a="1"/>
  <c r="U56" i="86" s="1"/>
  <c r="U70" i="86" a="1"/>
  <c r="U70" i="86" s="1"/>
  <c r="V73" i="86"/>
  <c r="U74" i="86" a="1"/>
  <c r="U74" i="86" s="1"/>
  <c r="U75" i="86" a="1"/>
  <c r="U75" i="86" s="1"/>
  <c r="U76" i="86" a="1"/>
  <c r="U76" i="86" s="1"/>
  <c r="V15" i="86"/>
  <c r="V17" i="86"/>
  <c r="U18" i="86" a="1"/>
  <c r="U18" i="86" s="1"/>
  <c r="U21" i="86" a="1"/>
  <c r="U21" i="86" s="1"/>
  <c r="V59" i="86"/>
  <c r="U98" i="86" a="1"/>
  <c r="U98" i="86" s="1"/>
  <c r="U101" i="86" a="1"/>
  <c r="U101" i="86" s="1"/>
  <c r="U39" i="86" a="1"/>
  <c r="U39" i="86" s="1"/>
  <c r="U40" i="86" a="1"/>
  <c r="U40" i="86" s="1"/>
  <c r="U42" i="86" a="1"/>
  <c r="U42" i="86" s="1"/>
  <c r="U47" i="86" a="1"/>
  <c r="U47" i="86" s="1"/>
  <c r="U48" i="86" a="1"/>
  <c r="U48" i="86" s="1"/>
  <c r="U28" i="86" a="1"/>
  <c r="U28" i="86" s="1"/>
  <c r="U37" i="86" a="1"/>
  <c r="U37" i="86" s="1"/>
  <c r="U90" i="86" a="1"/>
  <c r="U90" i="86" s="1"/>
  <c r="U93" i="86" a="1"/>
  <c r="U93" i="86" s="1"/>
  <c r="U97" i="86" a="1"/>
  <c r="U97" i="86" s="1"/>
  <c r="V99" i="86"/>
  <c r="U100" i="86" a="1"/>
  <c r="U100" i="86" s="1"/>
  <c r="V102" i="86"/>
  <c r="V54" i="86"/>
  <c r="U71" i="86" a="1"/>
  <c r="U71" i="86" s="1"/>
  <c r="U72" i="86" a="1"/>
  <c r="U72" i="86" s="1"/>
  <c r="V29" i="86"/>
  <c r="V57" i="86"/>
  <c r="U82" i="86" a="1"/>
  <c r="U82" i="86" s="1"/>
  <c r="U24" i="86" a="1"/>
  <c r="U24" i="86" s="1"/>
  <c r="V26" i="86"/>
  <c r="U32" i="86" a="1"/>
  <c r="U32" i="86" s="1"/>
  <c r="U34" i="86" a="1"/>
  <c r="U34" i="86" s="1"/>
  <c r="V38" i="86"/>
  <c r="V41" i="86"/>
  <c r="U43" i="86" a="1"/>
  <c r="U43" i="86" s="1"/>
  <c r="V44" i="86"/>
  <c r="U63" i="86" a="1"/>
  <c r="U63" i="86" s="1"/>
  <c r="U64" i="86" a="1"/>
  <c r="U64" i="86" s="1"/>
  <c r="U66" i="86" a="1"/>
  <c r="U66" i="86" s="1"/>
  <c r="U67" i="86" a="1"/>
  <c r="U67" i="86" s="1"/>
  <c r="U68" i="86" a="1"/>
  <c r="U68" i="86" s="1"/>
  <c r="U106" i="86" a="1"/>
  <c r="U106" i="86" s="1"/>
  <c r="U109" i="86" a="1"/>
  <c r="U109" i="86" s="1"/>
  <c r="U49" i="86" a="1"/>
  <c r="U49" i="86" s="1"/>
  <c r="U16" i="86" a="1"/>
  <c r="U16" i="86" s="1"/>
  <c r="U19" i="86" a="1"/>
  <c r="U19" i="86" s="1"/>
  <c r="U23" i="86" a="1"/>
  <c r="U23" i="86" s="1"/>
  <c r="V31" i="86"/>
  <c r="U45" i="86" a="1"/>
  <c r="U45" i="86" s="1"/>
  <c r="V46" i="86"/>
  <c r="V104" i="86"/>
  <c r="AF16" i="87"/>
  <c r="AE16" i="87" a="1"/>
  <c r="AE16" i="87" s="1"/>
  <c r="AF32" i="87"/>
  <c r="AE32" i="87" a="1"/>
  <c r="AE32" i="87" s="1"/>
  <c r="AF40" i="87"/>
  <c r="AE40" i="87" a="1"/>
  <c r="AE40" i="87" s="1"/>
  <c r="AF24" i="87"/>
  <c r="AE24" i="87" a="1"/>
  <c r="AE24" i="87" s="1"/>
  <c r="AE59" i="87" a="1"/>
  <c r="AE59" i="87" s="1"/>
  <c r="AF59" i="87"/>
  <c r="AE63" i="87" a="1"/>
  <c r="AE63" i="87" s="1"/>
  <c r="AE74" i="87" a="1"/>
  <c r="AE74" i="87" s="1"/>
  <c r="AE83" i="87" a="1"/>
  <c r="AE83" i="87" s="1"/>
  <c r="AF83" i="87"/>
  <c r="AE87" i="87" a="1"/>
  <c r="AE87" i="87" s="1"/>
  <c r="AE98" i="87" a="1"/>
  <c r="AE98" i="87" s="1"/>
  <c r="AE107" i="87" a="1"/>
  <c r="AE107" i="87" s="1"/>
  <c r="AF107" i="87"/>
  <c r="AE111" i="87" a="1"/>
  <c r="AE111" i="87" s="1"/>
  <c r="AF111" i="87"/>
  <c r="AE38" i="87" a="1"/>
  <c r="AE38" i="87" s="1"/>
  <c r="AF38" i="87"/>
  <c r="AF31" i="87"/>
  <c r="AE34" i="87" a="1"/>
  <c r="AE34" i="87" s="1"/>
  <c r="AF19" i="87"/>
  <c r="AE21" i="87" a="1"/>
  <c r="AE21" i="87" s="1"/>
  <c r="AF22" i="87"/>
  <c r="AF27" i="87"/>
  <c r="AE29" i="87" a="1"/>
  <c r="AE29" i="87" s="1"/>
  <c r="AF30" i="87"/>
  <c r="AF35" i="87"/>
  <c r="AE37" i="87" a="1"/>
  <c r="AE37" i="87" s="1"/>
  <c r="AF43" i="87"/>
  <c r="AE45" i="87" a="1"/>
  <c r="AE45" i="87" s="1"/>
  <c r="AF48" i="87"/>
  <c r="AF51" i="87"/>
  <c r="AE53" i="87" a="1"/>
  <c r="AE53" i="87" s="1"/>
  <c r="AF54" i="87"/>
  <c r="AF56" i="87"/>
  <c r="AE67" i="87" a="1"/>
  <c r="AE67" i="87" s="1"/>
  <c r="AF67" i="87"/>
  <c r="AE71" i="87" a="1"/>
  <c r="AE71" i="87" s="1"/>
  <c r="AF71" i="87"/>
  <c r="AF72" i="87"/>
  <c r="AF108" i="87"/>
  <c r="AF110" i="87"/>
  <c r="AF15" i="87"/>
  <c r="AE50" i="87" a="1"/>
  <c r="AE50" i="87" s="1"/>
  <c r="AE82" i="87" a="1"/>
  <c r="AE82" i="87" s="1"/>
  <c r="AE91" i="87" a="1"/>
  <c r="AE91" i="87" s="1"/>
  <c r="AF91" i="87"/>
  <c r="AE95" i="87" a="1"/>
  <c r="AE95" i="87" s="1"/>
  <c r="AF96" i="87"/>
  <c r="AE18" i="87" a="1"/>
  <c r="AE18" i="87" s="1"/>
  <c r="AE58" i="87" a="1"/>
  <c r="AE58" i="87" s="1"/>
  <c r="AF14" i="87"/>
  <c r="AF92" i="87"/>
  <c r="AF94" i="87"/>
  <c r="AE106" i="87" a="1"/>
  <c r="AE106" i="87" s="1"/>
  <c r="AF23" i="87"/>
  <c r="AF39" i="87"/>
  <c r="AE42" i="87" a="1"/>
  <c r="AE42" i="87" s="1"/>
  <c r="AE61" i="87" a="1"/>
  <c r="AE61" i="87" s="1"/>
  <c r="AE13" i="87" a="1"/>
  <c r="AE13" i="87" s="1"/>
  <c r="AF70" i="87"/>
  <c r="AE66" i="87" a="1"/>
  <c r="AE66" i="87" s="1"/>
  <c r="AE75" i="87" a="1"/>
  <c r="AE75" i="87" s="1"/>
  <c r="AF75" i="87"/>
  <c r="AE79" i="87" a="1"/>
  <c r="AE79" i="87" s="1"/>
  <c r="AF80" i="87"/>
  <c r="AF89" i="87"/>
  <c r="AE46" i="87" a="1"/>
  <c r="AE46" i="87" s="1"/>
  <c r="AF46" i="87"/>
  <c r="AE26" i="87" a="1"/>
  <c r="AE26" i="87" s="1"/>
  <c r="AF47" i="87"/>
  <c r="AF55" i="87"/>
  <c r="AE12" i="87" a="1"/>
  <c r="AE12" i="87" s="1"/>
  <c r="AF76" i="87"/>
  <c r="AF78" i="87"/>
  <c r="AE90" i="87" a="1"/>
  <c r="AE90" i="87" s="1"/>
  <c r="AE99" i="87" a="1"/>
  <c r="AE99" i="87" s="1"/>
  <c r="AF99" i="87"/>
  <c r="AE103" i="87" a="1"/>
  <c r="AE103" i="87" s="1"/>
  <c r="AF104" i="87"/>
  <c r="AE69" i="87" a="1"/>
  <c r="AE69" i="87" s="1"/>
  <c r="AE77" i="87" a="1"/>
  <c r="AE77" i="87" s="1"/>
  <c r="AE85" i="87" a="1"/>
  <c r="AE85" i="87" s="1"/>
  <c r="AE93" i="87" a="1"/>
  <c r="AE93" i="87" s="1"/>
  <c r="AE101" i="87" a="1"/>
  <c r="AE101" i="87" s="1"/>
  <c r="AE109" i="87" a="1"/>
  <c r="AE109" i="87" s="1"/>
  <c r="U61" i="86" a="1"/>
  <c r="U61" i="86" s="1"/>
  <c r="V61" i="86"/>
  <c r="U25" i="86" a="1"/>
  <c r="U25" i="86" s="1"/>
  <c r="V25" i="86"/>
  <c r="V51" i="86"/>
  <c r="V49" i="86"/>
  <c r="U41" i="86" a="1"/>
  <c r="U41" i="86" s="1"/>
  <c r="V58" i="86"/>
  <c r="U83" i="86" a="1"/>
  <c r="U83" i="86" s="1"/>
  <c r="V83" i="86"/>
  <c r="V35" i="86"/>
  <c r="U35" i="86" a="1"/>
  <c r="U35" i="86" s="1"/>
  <c r="V81" i="86"/>
  <c r="U81" i="86" a="1"/>
  <c r="U81" i="86" s="1"/>
  <c r="V89" i="86"/>
  <c r="V92" i="86"/>
  <c r="U92" i="86" a="1"/>
  <c r="U92" i="86" s="1"/>
  <c r="V94" i="86"/>
  <c r="U94" i="86" a="1"/>
  <c r="U94" i="86" s="1"/>
  <c r="V111" i="86"/>
  <c r="V79" i="86"/>
  <c r="U59" i="86" a="1"/>
  <c r="U59" i="86" s="1"/>
  <c r="U105" i="86" a="1"/>
  <c r="U105" i="86" s="1"/>
  <c r="V108" i="86"/>
  <c r="U108" i="86" a="1"/>
  <c r="U108" i="86" s="1"/>
  <c r="V110" i="86"/>
  <c r="U110" i="86" a="1"/>
  <c r="U110" i="86" s="1"/>
  <c r="V95" i="86"/>
  <c r="V11" i="86"/>
  <c r="U12" i="86" a="1"/>
  <c r="U12" i="86" s="1"/>
  <c r="S112" i="86" l="1"/>
  <c r="G8" i="84"/>
  <c r="AF95" i="87"/>
  <c r="AF109" i="87"/>
  <c r="AF63" i="87"/>
  <c r="AF21" i="87"/>
  <c r="AF79" i="87"/>
  <c r="AF90" i="87"/>
  <c r="AF61" i="87"/>
  <c r="AF26" i="87"/>
  <c r="AF82" i="87"/>
  <c r="AF101" i="87"/>
  <c r="AF44" i="87"/>
  <c r="AF93" i="87"/>
  <c r="AF103" i="87"/>
  <c r="AF87" i="87"/>
  <c r="AF28" i="87"/>
  <c r="V84" i="86"/>
  <c r="U50" i="86" a="1"/>
  <c r="U50" i="86" s="1"/>
  <c r="V103" i="86"/>
  <c r="U62" i="86" a="1"/>
  <c r="U62" i="86" s="1"/>
  <c r="U86" i="86" a="1"/>
  <c r="U86" i="86" s="1"/>
  <c r="U53" i="86" a="1"/>
  <c r="U53" i="86" s="1"/>
  <c r="V69" i="86"/>
  <c r="U88" i="86" a="1"/>
  <c r="U88" i="86" s="1"/>
  <c r="V78" i="86"/>
  <c r="U30" i="86" a="1"/>
  <c r="U30" i="86" s="1"/>
  <c r="U65" i="86" a="1"/>
  <c r="U65" i="86" s="1"/>
  <c r="U96" i="86" a="1"/>
  <c r="U96" i="86" s="1"/>
  <c r="U38" i="86" a="1"/>
  <c r="U38" i="86" s="1"/>
  <c r="U80" i="86" a="1"/>
  <c r="U80" i="86" s="1"/>
  <c r="U36" i="86" a="1"/>
  <c r="U36" i="86" s="1"/>
  <c r="V91" i="86"/>
  <c r="U14" i="86" a="1"/>
  <c r="U14" i="86" s="1"/>
  <c r="U15" i="86" a="1"/>
  <c r="U15" i="86" s="1"/>
  <c r="V33" i="86"/>
  <c r="V107" i="86"/>
  <c r="V40" i="86"/>
  <c r="V85" i="86"/>
  <c r="U13" i="86" a="1"/>
  <c r="U13" i="86" s="1"/>
  <c r="V71" i="86"/>
  <c r="V14" i="86"/>
  <c r="V77" i="86"/>
  <c r="V66" i="86"/>
  <c r="V47" i="86"/>
  <c r="V42" i="86"/>
  <c r="V39" i="86"/>
  <c r="U102" i="86" a="1"/>
  <c r="U102" i="86" s="1"/>
  <c r="U17" i="86" a="1"/>
  <c r="U17" i="86" s="1"/>
  <c r="V22" i="86"/>
  <c r="V18" i="86"/>
  <c r="V48" i="86"/>
  <c r="V55" i="86"/>
  <c r="V100" i="86"/>
  <c r="V56" i="86"/>
  <c r="V82" i="86"/>
  <c r="V97" i="86"/>
  <c r="U99" i="86" a="1"/>
  <c r="U99" i="86" s="1"/>
  <c r="V21" i="86"/>
  <c r="V32" i="86"/>
  <c r="V98" i="86"/>
  <c r="V19" i="86"/>
  <c r="V27" i="86"/>
  <c r="V76" i="86"/>
  <c r="V87" i="86"/>
  <c r="V75" i="86"/>
  <c r="V72" i="86"/>
  <c r="V106" i="86"/>
  <c r="V63" i="86"/>
  <c r="V93" i="86"/>
  <c r="U44" i="86" a="1"/>
  <c r="U44" i="86" s="1"/>
  <c r="U46" i="86" a="1"/>
  <c r="U46" i="86" s="1"/>
  <c r="V74" i="86"/>
  <c r="V90" i="86"/>
  <c r="V43" i="86"/>
  <c r="V28" i="86"/>
  <c r="U73" i="86" a="1"/>
  <c r="U73" i="86" s="1"/>
  <c r="V101" i="86"/>
  <c r="V70" i="86"/>
  <c r="V24" i="86"/>
  <c r="V64" i="86"/>
  <c r="V45" i="86"/>
  <c r="V67" i="86"/>
  <c r="V109" i="86"/>
  <c r="V34" i="86"/>
  <c r="V23" i="86"/>
  <c r="V16" i="86"/>
  <c r="V68" i="86"/>
  <c r="AF42" i="87"/>
  <c r="AF50" i="87"/>
  <c r="AF77" i="87"/>
  <c r="AF66" i="87"/>
  <c r="AF106" i="87"/>
  <c r="AF18" i="87"/>
  <c r="AF53" i="87"/>
  <c r="AF69" i="87"/>
  <c r="AF98" i="87"/>
  <c r="AC112" i="87"/>
  <c r="K25" i="89" s="1"/>
  <c r="AF45" i="87"/>
  <c r="AF13" i="87"/>
  <c r="AF58" i="87"/>
  <c r="AF34" i="87"/>
  <c r="AF74" i="87"/>
  <c r="AF29" i="87"/>
  <c r="AF85" i="87"/>
  <c r="AF37" i="87"/>
  <c r="V60" i="86"/>
  <c r="U60" i="86" a="1"/>
  <c r="U60" i="86" s="1"/>
  <c r="V52" i="86"/>
  <c r="U52" i="86" a="1"/>
  <c r="U52" i="86" s="1"/>
  <c r="U20" i="86" a="1"/>
  <c r="U20" i="86" s="1"/>
  <c r="F23" i="77" l="1"/>
  <c r="J25" i="89"/>
  <c r="F24" i="77"/>
  <c r="V13" i="86"/>
  <c r="V112" i="86" s="1"/>
  <c r="AF112" i="87"/>
  <c r="AS12" i="67" l="1"/>
  <c r="AS13" i="67"/>
  <c r="AP12" i="67"/>
  <c r="E40" i="77" l="1"/>
  <c r="E41" i="77"/>
  <c r="E42" i="77"/>
  <c r="E43" i="77"/>
  <c r="E39" i="77"/>
  <c r="E45" i="77"/>
  <c r="E12" i="77" l="1"/>
  <c r="E10" i="77"/>
  <c r="E11" i="77"/>
  <c r="W111" i="80" l="1" a="1"/>
  <c r="W111" i="80" s="1"/>
  <c r="X111" i="80" s="1" a="1"/>
  <c r="X111" i="80" s="1"/>
  <c r="W110" i="80" a="1"/>
  <c r="W110" i="80" s="1"/>
  <c r="X110" i="80" s="1" a="1"/>
  <c r="X110" i="80" s="1"/>
  <c r="W109" i="80" a="1"/>
  <c r="W109" i="80" s="1"/>
  <c r="X109" i="80" s="1" a="1"/>
  <c r="X109" i="80" s="1"/>
  <c r="W108" i="80" a="1"/>
  <c r="W108" i="80" s="1"/>
  <c r="X108" i="80" s="1" a="1"/>
  <c r="X108" i="80" s="1"/>
  <c r="W107" i="80" a="1"/>
  <c r="W107" i="80" s="1"/>
  <c r="X107" i="80" s="1" a="1"/>
  <c r="X107" i="80" s="1"/>
  <c r="W106" i="80" a="1"/>
  <c r="W106" i="80" s="1"/>
  <c r="X106" i="80" s="1" a="1"/>
  <c r="X106" i="80" s="1"/>
  <c r="W105" i="80" a="1"/>
  <c r="W105" i="80" s="1"/>
  <c r="X105" i="80" s="1" a="1"/>
  <c r="X105" i="80" s="1"/>
  <c r="W104" i="80" a="1"/>
  <c r="W104" i="80" s="1"/>
  <c r="X104" i="80" s="1" a="1"/>
  <c r="X104" i="80" s="1"/>
  <c r="W103" i="80" a="1"/>
  <c r="W103" i="80" s="1"/>
  <c r="X103" i="80" s="1" a="1"/>
  <c r="X103" i="80" s="1"/>
  <c r="W102" i="80" a="1"/>
  <c r="W102" i="80" s="1"/>
  <c r="X102" i="80" s="1" a="1"/>
  <c r="X102" i="80" s="1"/>
  <c r="Y102" i="80" s="1"/>
  <c r="W101" i="80" a="1"/>
  <c r="W101" i="80" s="1"/>
  <c r="X101" i="80" s="1" a="1"/>
  <c r="X101" i="80" s="1"/>
  <c r="W100" i="80" a="1"/>
  <c r="W100" i="80" s="1"/>
  <c r="X100" i="80" s="1" a="1"/>
  <c r="X100" i="80" s="1"/>
  <c r="W99" i="80" a="1"/>
  <c r="W99" i="80" s="1"/>
  <c r="W98" i="80" a="1"/>
  <c r="W98" i="80" s="1"/>
  <c r="X98" i="80" s="1" a="1"/>
  <c r="X98" i="80" s="1"/>
  <c r="Y98" i="80" s="1"/>
  <c r="W97" i="80" a="1"/>
  <c r="W97" i="80" s="1"/>
  <c r="X97" i="80" s="1" a="1"/>
  <c r="X97" i="80" s="1"/>
  <c r="Y97" i="80" s="1"/>
  <c r="W96" i="80" a="1"/>
  <c r="W96" i="80" s="1"/>
  <c r="X96" i="80" s="1" a="1"/>
  <c r="X96" i="80" s="1"/>
  <c r="Y96" i="80" s="1"/>
  <c r="W95" i="80" a="1"/>
  <c r="W95" i="80" s="1"/>
  <c r="X95" i="80" s="1" a="1"/>
  <c r="X95" i="80" s="1"/>
  <c r="W94" i="80" a="1"/>
  <c r="W94" i="80" s="1"/>
  <c r="X94" i="80" s="1" a="1"/>
  <c r="X94" i="80" s="1"/>
  <c r="W93" i="80" a="1"/>
  <c r="W93" i="80" s="1"/>
  <c r="X93" i="80" s="1" a="1"/>
  <c r="X93" i="80" s="1"/>
  <c r="Y93" i="80" s="1"/>
  <c r="W92" i="80" a="1"/>
  <c r="W92" i="80" s="1"/>
  <c r="X92" i="80" s="1" a="1"/>
  <c r="X92" i="80" s="1"/>
  <c r="Y92" i="80" s="1"/>
  <c r="W91" i="80" a="1"/>
  <c r="W91" i="80" s="1"/>
  <c r="X91" i="80" s="1" a="1"/>
  <c r="X91" i="80" s="1"/>
  <c r="Y91" i="80" s="1"/>
  <c r="W90" i="80" a="1"/>
  <c r="W90" i="80" s="1"/>
  <c r="X90" i="80" s="1" a="1"/>
  <c r="X90" i="80" s="1"/>
  <c r="W89" i="80" a="1"/>
  <c r="W89" i="80" s="1"/>
  <c r="X89" i="80" s="1" a="1"/>
  <c r="X89" i="80" s="1"/>
  <c r="W88" i="80" a="1"/>
  <c r="W88" i="80" s="1"/>
  <c r="X88" i="80" s="1" a="1"/>
  <c r="X88" i="80" s="1"/>
  <c r="W87" i="80" a="1"/>
  <c r="W87" i="80" s="1"/>
  <c r="X87" i="80" s="1" a="1"/>
  <c r="X87" i="80" s="1"/>
  <c r="W86" i="80" a="1"/>
  <c r="W86" i="80" s="1"/>
  <c r="X86" i="80" s="1" a="1"/>
  <c r="X86" i="80" s="1"/>
  <c r="Y86" i="80" s="1"/>
  <c r="W85" i="80" a="1"/>
  <c r="W85" i="80" s="1"/>
  <c r="X85" i="80" s="1" a="1"/>
  <c r="X85" i="80" s="1"/>
  <c r="W84" i="80" a="1"/>
  <c r="W84" i="80" s="1"/>
  <c r="X84" i="80" s="1" a="1"/>
  <c r="X84" i="80" s="1"/>
  <c r="W83" i="80" a="1"/>
  <c r="W83" i="80" s="1"/>
  <c r="X83" i="80" s="1" a="1"/>
  <c r="X83" i="80" s="1"/>
  <c r="Y83" i="80" s="1"/>
  <c r="W82" i="80" a="1"/>
  <c r="W82" i="80" s="1"/>
  <c r="W81" i="80" a="1"/>
  <c r="W81" i="80" s="1"/>
  <c r="X81" i="80" s="1" a="1"/>
  <c r="X81" i="80" s="1"/>
  <c r="Y81" i="80" s="1"/>
  <c r="W80" i="80" a="1"/>
  <c r="W80" i="80" s="1"/>
  <c r="X80" i="80" s="1" a="1"/>
  <c r="X80" i="80" s="1"/>
  <c r="W79" i="80" a="1"/>
  <c r="W79" i="80" s="1"/>
  <c r="W78" i="80" a="1"/>
  <c r="W78" i="80" s="1"/>
  <c r="X78" i="80" s="1" a="1"/>
  <c r="X78" i="80" s="1"/>
  <c r="Y78" i="80" s="1"/>
  <c r="W77" i="80" a="1"/>
  <c r="W77" i="80" s="1"/>
  <c r="X77" i="80" s="1" a="1"/>
  <c r="X77" i="80" s="1"/>
  <c r="W76" i="80" a="1"/>
  <c r="W76" i="80" s="1"/>
  <c r="X76" i="80" s="1" a="1"/>
  <c r="X76" i="80" s="1"/>
  <c r="Y76" i="80" s="1"/>
  <c r="W75" i="80" a="1"/>
  <c r="W75" i="80" s="1"/>
  <c r="X75" i="80" s="1" a="1"/>
  <c r="X75" i="80" s="1"/>
  <c r="W74" i="80" a="1"/>
  <c r="W74" i="80" s="1"/>
  <c r="X74" i="80" s="1" a="1"/>
  <c r="X74" i="80" s="1"/>
  <c r="Y74" i="80" s="1"/>
  <c r="W73" i="80" a="1"/>
  <c r="W73" i="80" s="1"/>
  <c r="X73" i="80" s="1" a="1"/>
  <c r="X73" i="80" s="1"/>
  <c r="W72" i="80" a="1"/>
  <c r="W72" i="80" s="1"/>
  <c r="X72" i="80" s="1" a="1"/>
  <c r="X72" i="80" s="1"/>
  <c r="Y72" i="80" s="1"/>
  <c r="W71" i="80" a="1"/>
  <c r="W71" i="80" s="1"/>
  <c r="W70" i="80" a="1"/>
  <c r="W70" i="80" s="1"/>
  <c r="X70" i="80" s="1" a="1"/>
  <c r="X70" i="80" s="1"/>
  <c r="Y70" i="80" s="1"/>
  <c r="W69" i="80" a="1"/>
  <c r="W69" i="80" s="1"/>
  <c r="X69" i="80" s="1" a="1"/>
  <c r="X69" i="80" s="1"/>
  <c r="W68" i="80" a="1"/>
  <c r="W68" i="80" s="1"/>
  <c r="X68" i="80" s="1" a="1"/>
  <c r="X68" i="80" s="1"/>
  <c r="W67" i="80" a="1"/>
  <c r="W67" i="80" s="1"/>
  <c r="X67" i="80" s="1" a="1"/>
  <c r="X67" i="80" s="1"/>
  <c r="W66" i="80" a="1"/>
  <c r="W66" i="80" s="1"/>
  <c r="X66" i="80" s="1" a="1"/>
  <c r="X66" i="80" s="1"/>
  <c r="W65" i="80" a="1"/>
  <c r="W65" i="80" s="1"/>
  <c r="X65" i="80" s="1" a="1"/>
  <c r="X65" i="80" s="1"/>
  <c r="W64" i="80" a="1"/>
  <c r="W64" i="80" s="1"/>
  <c r="X64" i="80" s="1" a="1"/>
  <c r="X64" i="80" s="1"/>
  <c r="W63" i="80" a="1"/>
  <c r="W63" i="80" s="1"/>
  <c r="X63" i="80" s="1" a="1"/>
  <c r="X63" i="80" s="1"/>
  <c r="Y63" i="80" s="1"/>
  <c r="W62" i="80" a="1"/>
  <c r="W62" i="80" s="1"/>
  <c r="X62" i="80" s="1" a="1"/>
  <c r="X62" i="80" s="1"/>
  <c r="W61" i="80" a="1"/>
  <c r="W61" i="80" s="1"/>
  <c r="X61" i="80" s="1" a="1"/>
  <c r="X61" i="80" s="1"/>
  <c r="W60" i="80" a="1"/>
  <c r="W60" i="80" s="1"/>
  <c r="X60" i="80" s="1" a="1"/>
  <c r="X60" i="80" s="1"/>
  <c r="W59" i="80" a="1"/>
  <c r="W59" i="80" s="1"/>
  <c r="X59" i="80" s="1" a="1"/>
  <c r="X59" i="80" s="1"/>
  <c r="W58" i="80" a="1"/>
  <c r="W58" i="80" s="1"/>
  <c r="X58" i="80" s="1" a="1"/>
  <c r="X58" i="80" s="1"/>
  <c r="W57" i="80" a="1"/>
  <c r="W57" i="80" s="1"/>
  <c r="X57" i="80" s="1" a="1"/>
  <c r="X57" i="80" s="1"/>
  <c r="W56" i="80" a="1"/>
  <c r="W56" i="80" s="1"/>
  <c r="X56" i="80" s="1" a="1"/>
  <c r="X56" i="80" s="1"/>
  <c r="W55" i="80" a="1"/>
  <c r="W55" i="80" s="1"/>
  <c r="X55" i="80" s="1" a="1"/>
  <c r="X55" i="80" s="1"/>
  <c r="Y55" i="80" s="1"/>
  <c r="W54" i="80" a="1"/>
  <c r="W54" i="80" s="1"/>
  <c r="X54" i="80" s="1" a="1"/>
  <c r="X54" i="80" s="1"/>
  <c r="Y54" i="80" s="1"/>
  <c r="W53" i="80" a="1"/>
  <c r="W53" i="80" s="1"/>
  <c r="X53" i="80" s="1" a="1"/>
  <c r="X53" i="80" s="1"/>
  <c r="W52" i="80" a="1"/>
  <c r="W52" i="80" s="1"/>
  <c r="X52" i="80" s="1" a="1"/>
  <c r="X52" i="80" s="1"/>
  <c r="Y52" i="80" s="1"/>
  <c r="W51" i="80" a="1"/>
  <c r="W51" i="80" s="1"/>
  <c r="X51" i="80" s="1" a="1"/>
  <c r="X51" i="80" s="1"/>
  <c r="W50" i="80" a="1"/>
  <c r="W50" i="80" s="1"/>
  <c r="X50" i="80" s="1" a="1"/>
  <c r="X50" i="80" s="1"/>
  <c r="Y50" i="80" s="1"/>
  <c r="W49" i="80" a="1"/>
  <c r="W49" i="80" s="1"/>
  <c r="X49" i="80" s="1" a="1"/>
  <c r="X49" i="80" s="1"/>
  <c r="Y49" i="80" s="1"/>
  <c r="W48" i="80" a="1"/>
  <c r="W48" i="80" s="1"/>
  <c r="X48" i="80" s="1" a="1"/>
  <c r="X48" i="80" s="1"/>
  <c r="W47" i="80" a="1"/>
  <c r="W47" i="80" s="1"/>
  <c r="X47" i="80" s="1" a="1"/>
  <c r="X47" i="80" s="1"/>
  <c r="W46" i="80" a="1"/>
  <c r="W46" i="80" s="1"/>
  <c r="X46" i="80" s="1" a="1"/>
  <c r="X46" i="80" s="1"/>
  <c r="W45" i="80" a="1"/>
  <c r="W45" i="80" s="1"/>
  <c r="X45" i="80" s="1" a="1"/>
  <c r="X45" i="80" s="1"/>
  <c r="W44" i="80" a="1"/>
  <c r="W44" i="80" s="1"/>
  <c r="X44" i="80" s="1" a="1"/>
  <c r="X44" i="80" s="1"/>
  <c r="W43" i="80" a="1"/>
  <c r="W43" i="80" s="1"/>
  <c r="X43" i="80" s="1" a="1"/>
  <c r="X43" i="80" s="1"/>
  <c r="W42" i="80" a="1"/>
  <c r="W42" i="80" s="1"/>
  <c r="X42" i="80" s="1" a="1"/>
  <c r="X42" i="80" s="1"/>
  <c r="W41" i="80" a="1"/>
  <c r="W41" i="80" s="1"/>
  <c r="X41" i="80" s="1" a="1"/>
  <c r="X41" i="80" s="1"/>
  <c r="W40" i="80" a="1"/>
  <c r="W40" i="80" s="1"/>
  <c r="X40" i="80" s="1" a="1"/>
  <c r="X40" i="80" s="1"/>
  <c r="W39" i="80" a="1"/>
  <c r="W39" i="80" s="1"/>
  <c r="X39" i="80" s="1" a="1"/>
  <c r="X39" i="80" s="1"/>
  <c r="W38" i="80" a="1"/>
  <c r="W38" i="80" s="1"/>
  <c r="X38" i="80" s="1" a="1"/>
  <c r="X38" i="80" s="1"/>
  <c r="Y38" i="80" s="1"/>
  <c r="W37" i="80" a="1"/>
  <c r="W37" i="80" s="1"/>
  <c r="X37" i="80" s="1" a="1"/>
  <c r="X37" i="80" s="1"/>
  <c r="Y37" i="80" s="1"/>
  <c r="W36" i="80" a="1"/>
  <c r="W36" i="80" s="1"/>
  <c r="X36" i="80" s="1" a="1"/>
  <c r="X36" i="80" s="1"/>
  <c r="W35" i="80" a="1"/>
  <c r="W35" i="80" s="1"/>
  <c r="X35" i="80" s="1" a="1"/>
  <c r="X35" i="80" s="1"/>
  <c r="Y35" i="80" s="1"/>
  <c r="W34" i="80" a="1"/>
  <c r="W34" i="80" s="1"/>
  <c r="X34" i="80" s="1" a="1"/>
  <c r="X34" i="80" s="1"/>
  <c r="W33" i="80" a="1"/>
  <c r="W33" i="80" s="1"/>
  <c r="X33" i="80" s="1" a="1"/>
  <c r="X33" i="80" s="1"/>
  <c r="Y33" i="80" s="1"/>
  <c r="W32" i="80" a="1"/>
  <c r="W32" i="80" s="1"/>
  <c r="X32" i="80" s="1" a="1"/>
  <c r="X32" i="80" s="1"/>
  <c r="W31" i="80" a="1"/>
  <c r="W31" i="80" s="1"/>
  <c r="W30" i="80" a="1"/>
  <c r="W30" i="80" s="1"/>
  <c r="X30" i="80" s="1" a="1"/>
  <c r="X30" i="80" s="1"/>
  <c r="W29" i="80" a="1"/>
  <c r="W29" i="80" s="1"/>
  <c r="X29" i="80" s="1" a="1"/>
  <c r="X29" i="80" s="1"/>
  <c r="W28" i="80" a="1"/>
  <c r="W28" i="80" s="1"/>
  <c r="X28" i="80" s="1" a="1"/>
  <c r="X28" i="80" s="1"/>
  <c r="W27" i="80" a="1"/>
  <c r="W27" i="80" s="1"/>
  <c r="X27" i="80" s="1" a="1"/>
  <c r="X27" i="80" s="1"/>
  <c r="Y27" i="80" s="1"/>
  <c r="W26" i="80" a="1"/>
  <c r="W26" i="80" s="1"/>
  <c r="X26" i="80" s="1" a="1"/>
  <c r="X26" i="80" s="1"/>
  <c r="W25" i="80" a="1"/>
  <c r="W25" i="80" s="1"/>
  <c r="X25" i="80" s="1" a="1"/>
  <c r="X25" i="80" s="1"/>
  <c r="W24" i="80" a="1"/>
  <c r="W24" i="80" s="1"/>
  <c r="X24" i="80" s="1" a="1"/>
  <c r="X24" i="80" s="1"/>
  <c r="W23" i="80" a="1"/>
  <c r="W23" i="80" s="1"/>
  <c r="X23" i="80" s="1" a="1"/>
  <c r="X23" i="80" s="1"/>
  <c r="W22" i="80" a="1"/>
  <c r="W22" i="80" s="1"/>
  <c r="X22" i="80" s="1" a="1"/>
  <c r="X22" i="80" s="1"/>
  <c r="Y22" i="80" s="1"/>
  <c r="W21" i="80" a="1"/>
  <c r="W21" i="80" s="1"/>
  <c r="W20" i="80" a="1"/>
  <c r="W20" i="80" s="1"/>
  <c r="X20" i="80" s="1" a="1"/>
  <c r="X20" i="80" s="1"/>
  <c r="Y20" i="80" s="1"/>
  <c r="W19" i="80" a="1"/>
  <c r="W19" i="80" s="1"/>
  <c r="W18" i="80" a="1"/>
  <c r="W18" i="80" s="1"/>
  <c r="X18" i="80" s="1" a="1"/>
  <c r="X18" i="80" s="1"/>
  <c r="W17" i="80" a="1"/>
  <c r="W17" i="80" s="1"/>
  <c r="X17" i="80" s="1" a="1"/>
  <c r="X17" i="80" s="1"/>
  <c r="W16" i="80" a="1"/>
  <c r="W16" i="80" s="1"/>
  <c r="X16" i="80" s="1" a="1"/>
  <c r="X16" i="80" s="1"/>
  <c r="W15" i="80" a="1"/>
  <c r="W15" i="80" s="1"/>
  <c r="W14" i="80" a="1"/>
  <c r="W14" i="80" s="1"/>
  <c r="W11" i="80" a="1"/>
  <c r="W11" i="80" s="1"/>
  <c r="O11" i="80"/>
  <c r="Q11" i="80"/>
  <c r="R11" i="80" s="1"/>
  <c r="U11" i="80"/>
  <c r="AA11" i="80"/>
  <c r="AC11" i="80"/>
  <c r="AD11" i="80"/>
  <c r="AE11" i="80"/>
  <c r="AF11" i="80"/>
  <c r="AG11" i="80"/>
  <c r="AI11" i="80"/>
  <c r="AJ11" i="80"/>
  <c r="AK11" i="80"/>
  <c r="AL11" i="80"/>
  <c r="AO11" i="80"/>
  <c r="AR11" i="80"/>
  <c r="AS11" i="80"/>
  <c r="AU11" i="80"/>
  <c r="O12" i="80"/>
  <c r="R12" i="80"/>
  <c r="U12" i="80"/>
  <c r="AA12" i="80"/>
  <c r="F39" i="77" s="1"/>
  <c r="I39" i="77" s="1"/>
  <c r="AO12" i="80"/>
  <c r="AP12" i="80"/>
  <c r="AR12" i="80"/>
  <c r="AS12" i="80"/>
  <c r="AU12" i="80"/>
  <c r="O13" i="80"/>
  <c r="R13" i="80"/>
  <c r="U13" i="80"/>
  <c r="F40" i="77"/>
  <c r="I40" i="77" s="1"/>
  <c r="G40" i="77"/>
  <c r="AO13" i="80"/>
  <c r="AP13" i="80"/>
  <c r="AR13" i="80"/>
  <c r="AS13" i="80"/>
  <c r="AU13" i="80"/>
  <c r="O14" i="80"/>
  <c r="R14" i="80"/>
  <c r="U14" i="80"/>
  <c r="F41" i="77"/>
  <c r="I41" i="77" s="1"/>
  <c r="H41" i="77"/>
  <c r="G41" i="77"/>
  <c r="AO14" i="80"/>
  <c r="AP14" i="80"/>
  <c r="AR14" i="80"/>
  <c r="AS14" i="80"/>
  <c r="AU14" i="80"/>
  <c r="O15" i="80"/>
  <c r="R15" i="80"/>
  <c r="U15" i="80"/>
  <c r="F42" i="77"/>
  <c r="I42" i="77" s="1"/>
  <c r="H42" i="77"/>
  <c r="G42" i="77"/>
  <c r="AO15" i="80"/>
  <c r="AP15" i="80"/>
  <c r="AR15" i="80"/>
  <c r="AS15" i="80"/>
  <c r="AU15" i="80"/>
  <c r="O16" i="80"/>
  <c r="R16" i="80"/>
  <c r="U16" i="80"/>
  <c r="F43" i="77"/>
  <c r="I43" i="77" s="1"/>
  <c r="H43" i="77"/>
  <c r="G43" i="77"/>
  <c r="AO16" i="80"/>
  <c r="AP16" i="80"/>
  <c r="AR16" i="80"/>
  <c r="AS16" i="80"/>
  <c r="AU16" i="80"/>
  <c r="O17" i="80"/>
  <c r="R17" i="80"/>
  <c r="U17" i="80"/>
  <c r="AO17" i="80"/>
  <c r="AP17" i="80"/>
  <c r="AR17" i="80"/>
  <c r="AS17" i="80"/>
  <c r="AU17" i="80"/>
  <c r="O18" i="80"/>
  <c r="R18" i="80"/>
  <c r="U18" i="80"/>
  <c r="BA18" i="80" a="1"/>
  <c r="BA18" i="80" s="1"/>
  <c r="AO18" i="80"/>
  <c r="AP18" i="80"/>
  <c r="AR18" i="80"/>
  <c r="AS18" i="80"/>
  <c r="AU18" i="80"/>
  <c r="O19" i="80"/>
  <c r="R19" i="80"/>
  <c r="U19" i="80"/>
  <c r="BB19" i="80" a="1"/>
  <c r="BB19" i="80" s="1"/>
  <c r="AO19" i="80"/>
  <c r="AP19" i="80"/>
  <c r="AR19" i="80"/>
  <c r="AS19" i="80"/>
  <c r="AU19" i="80"/>
  <c r="O20" i="80"/>
  <c r="R20" i="80"/>
  <c r="U20" i="80"/>
  <c r="AO20" i="80"/>
  <c r="AP20" i="80"/>
  <c r="AR20" i="80"/>
  <c r="AS20" i="80"/>
  <c r="AU20" i="80"/>
  <c r="O21" i="80"/>
  <c r="R21" i="80"/>
  <c r="U21" i="80"/>
  <c r="AO21" i="80"/>
  <c r="AP21" i="80"/>
  <c r="AR21" i="80"/>
  <c r="AS21" i="80"/>
  <c r="AU21" i="80"/>
  <c r="O22" i="80"/>
  <c r="R22" i="80"/>
  <c r="U22" i="80"/>
  <c r="BB22" i="80" a="1"/>
  <c r="BB22" i="80" s="1"/>
  <c r="AO22" i="80"/>
  <c r="AP22" i="80"/>
  <c r="AR22" i="80"/>
  <c r="AS22" i="80"/>
  <c r="AU22" i="80"/>
  <c r="O23" i="80"/>
  <c r="R23" i="80"/>
  <c r="U23" i="80"/>
  <c r="AO23" i="80"/>
  <c r="AP23" i="80"/>
  <c r="AR23" i="80"/>
  <c r="AS23" i="80"/>
  <c r="AU23" i="80"/>
  <c r="O24" i="80"/>
  <c r="R24" i="80"/>
  <c r="U24" i="80"/>
  <c r="BB24" i="80" a="1"/>
  <c r="BB24" i="80" s="1"/>
  <c r="AO24" i="80"/>
  <c r="AP24" i="80"/>
  <c r="AR24" i="80"/>
  <c r="AS24" i="80"/>
  <c r="AU24" i="80"/>
  <c r="O25" i="80"/>
  <c r="R25" i="80"/>
  <c r="U25" i="80"/>
  <c r="BB25" i="80" a="1"/>
  <c r="BB25" i="80" s="1"/>
  <c r="AO25" i="80"/>
  <c r="AP25" i="80"/>
  <c r="AR25" i="80"/>
  <c r="AS25" i="80"/>
  <c r="AU25" i="80"/>
  <c r="O26" i="80"/>
  <c r="R26" i="80"/>
  <c r="U26" i="80"/>
  <c r="AO26" i="80"/>
  <c r="AP26" i="80"/>
  <c r="AR26" i="80"/>
  <c r="AS26" i="80"/>
  <c r="AU26" i="80"/>
  <c r="O27" i="80"/>
  <c r="R27" i="80"/>
  <c r="U27" i="80"/>
  <c r="AO27" i="80"/>
  <c r="AP27" i="80"/>
  <c r="AR27" i="80"/>
  <c r="AS27" i="80"/>
  <c r="AU27" i="80"/>
  <c r="O28" i="80"/>
  <c r="R28" i="80"/>
  <c r="U28" i="80"/>
  <c r="BB28" i="80" a="1"/>
  <c r="BB28" i="80" s="1"/>
  <c r="AO28" i="80"/>
  <c r="AP28" i="80"/>
  <c r="AR28" i="80"/>
  <c r="AS28" i="80"/>
  <c r="AU28" i="80"/>
  <c r="O29" i="80"/>
  <c r="R29" i="80"/>
  <c r="U29" i="80"/>
  <c r="AO29" i="80"/>
  <c r="AP29" i="80"/>
  <c r="AR29" i="80"/>
  <c r="AS29" i="80"/>
  <c r="AU29" i="80"/>
  <c r="O30" i="80"/>
  <c r="R30" i="80"/>
  <c r="U30" i="80"/>
  <c r="AO30" i="80"/>
  <c r="AP30" i="80"/>
  <c r="AR30" i="80"/>
  <c r="AS30" i="80"/>
  <c r="AU30" i="80"/>
  <c r="O31" i="80"/>
  <c r="R31" i="80"/>
  <c r="U31" i="80"/>
  <c r="AO31" i="80"/>
  <c r="AP31" i="80"/>
  <c r="AR31" i="80"/>
  <c r="AS31" i="80"/>
  <c r="AU31" i="80"/>
  <c r="O32" i="80"/>
  <c r="R32" i="80"/>
  <c r="U32" i="80"/>
  <c r="AO32" i="80"/>
  <c r="AP32" i="80"/>
  <c r="AR32" i="80"/>
  <c r="AS32" i="80"/>
  <c r="AU32" i="80"/>
  <c r="O33" i="80"/>
  <c r="R33" i="80"/>
  <c r="U33" i="80"/>
  <c r="AO33" i="80"/>
  <c r="AP33" i="80"/>
  <c r="AR33" i="80"/>
  <c r="AS33" i="80"/>
  <c r="AU33" i="80"/>
  <c r="O34" i="80"/>
  <c r="R34" i="80"/>
  <c r="U34" i="80"/>
  <c r="BB34" i="80" a="1"/>
  <c r="BB34" i="80" s="1"/>
  <c r="AO34" i="80"/>
  <c r="AP34" i="80"/>
  <c r="AR34" i="80"/>
  <c r="AS34" i="80"/>
  <c r="AU34" i="80"/>
  <c r="O35" i="80"/>
  <c r="R35" i="80"/>
  <c r="U35" i="80"/>
  <c r="BA35" i="80" a="1"/>
  <c r="BA35" i="80" s="1"/>
  <c r="AO35" i="80"/>
  <c r="AP35" i="80"/>
  <c r="AR35" i="80"/>
  <c r="AS35" i="80"/>
  <c r="AU35" i="80"/>
  <c r="O36" i="80"/>
  <c r="R36" i="80"/>
  <c r="U36" i="80"/>
  <c r="AO36" i="80"/>
  <c r="AP36" i="80"/>
  <c r="AR36" i="80"/>
  <c r="AS36" i="80"/>
  <c r="AU36" i="80"/>
  <c r="O37" i="80"/>
  <c r="R37" i="80"/>
  <c r="U37" i="80"/>
  <c r="AZ37" i="80" a="1"/>
  <c r="AZ37" i="80" s="1"/>
  <c r="AO37" i="80"/>
  <c r="AP37" i="80"/>
  <c r="AR37" i="80"/>
  <c r="AS37" i="80"/>
  <c r="AU37" i="80"/>
  <c r="O38" i="80"/>
  <c r="R38" i="80"/>
  <c r="U38" i="80"/>
  <c r="AO38" i="80"/>
  <c r="AP38" i="80"/>
  <c r="AR38" i="80"/>
  <c r="AS38" i="80"/>
  <c r="AU38" i="80"/>
  <c r="O39" i="80"/>
  <c r="R39" i="80"/>
  <c r="U39" i="80"/>
  <c r="AZ39" i="80" a="1"/>
  <c r="AZ39" i="80" s="1"/>
  <c r="AO39" i="80"/>
  <c r="AP39" i="80"/>
  <c r="AR39" i="80"/>
  <c r="AS39" i="80"/>
  <c r="AU39" i="80"/>
  <c r="O40" i="80"/>
  <c r="R40" i="80"/>
  <c r="U40" i="80"/>
  <c r="AO40" i="80"/>
  <c r="AP40" i="80"/>
  <c r="AR40" i="80"/>
  <c r="AS40" i="80"/>
  <c r="AU40" i="80"/>
  <c r="O41" i="80"/>
  <c r="R41" i="80"/>
  <c r="U41" i="80"/>
  <c r="BA41" i="80" a="1"/>
  <c r="BA41" i="80" s="1"/>
  <c r="AO41" i="80"/>
  <c r="AP41" i="80"/>
  <c r="AR41" i="80"/>
  <c r="AS41" i="80"/>
  <c r="AU41" i="80"/>
  <c r="O42" i="80"/>
  <c r="R42" i="80"/>
  <c r="U42" i="80"/>
  <c r="AO42" i="80"/>
  <c r="AP42" i="80"/>
  <c r="AR42" i="80"/>
  <c r="AS42" i="80"/>
  <c r="AU42" i="80"/>
  <c r="O43" i="80"/>
  <c r="R43" i="80"/>
  <c r="U43" i="80"/>
  <c r="BA43" i="80" a="1"/>
  <c r="BA43" i="80" s="1"/>
  <c r="AO43" i="80"/>
  <c r="AP43" i="80"/>
  <c r="AR43" i="80"/>
  <c r="AS43" i="80"/>
  <c r="AU43" i="80"/>
  <c r="O44" i="80"/>
  <c r="R44" i="80"/>
  <c r="U44" i="80"/>
  <c r="BB44" i="80" a="1"/>
  <c r="BB44" i="80" s="1"/>
  <c r="AO44" i="80"/>
  <c r="AP44" i="80"/>
  <c r="AR44" i="80"/>
  <c r="AS44" i="80"/>
  <c r="AU44" i="80"/>
  <c r="O45" i="80"/>
  <c r="R45" i="80"/>
  <c r="U45" i="80"/>
  <c r="AO45" i="80"/>
  <c r="AP45" i="80"/>
  <c r="AR45" i="80"/>
  <c r="AS45" i="80"/>
  <c r="AU45" i="80"/>
  <c r="O46" i="80"/>
  <c r="R46" i="80"/>
  <c r="U46" i="80"/>
  <c r="AO46" i="80"/>
  <c r="AP46" i="80"/>
  <c r="AR46" i="80"/>
  <c r="AS46" i="80"/>
  <c r="AU46" i="80"/>
  <c r="O47" i="80"/>
  <c r="R47" i="80"/>
  <c r="U47" i="80"/>
  <c r="BA47" i="80" a="1"/>
  <c r="BA47" i="80" s="1"/>
  <c r="AO47" i="80"/>
  <c r="AP47" i="80"/>
  <c r="AR47" i="80"/>
  <c r="AS47" i="80"/>
  <c r="AU47" i="80"/>
  <c r="O48" i="80"/>
  <c r="R48" i="80"/>
  <c r="U48" i="80"/>
  <c r="AO48" i="80"/>
  <c r="AP48" i="80"/>
  <c r="AR48" i="80"/>
  <c r="AS48" i="80"/>
  <c r="AU48" i="80"/>
  <c r="O49" i="80"/>
  <c r="R49" i="80"/>
  <c r="U49" i="80"/>
  <c r="AO49" i="80"/>
  <c r="AP49" i="80"/>
  <c r="AR49" i="80"/>
  <c r="AS49" i="80"/>
  <c r="AU49" i="80"/>
  <c r="O50" i="80"/>
  <c r="R50" i="80"/>
  <c r="U50" i="80"/>
  <c r="BB50" i="80" a="1"/>
  <c r="BB50" i="80" s="1"/>
  <c r="AO50" i="80"/>
  <c r="AP50" i="80"/>
  <c r="AR50" i="80"/>
  <c r="AS50" i="80"/>
  <c r="AU50" i="80"/>
  <c r="O51" i="80"/>
  <c r="R51" i="80"/>
  <c r="U51" i="80"/>
  <c r="AZ51" i="80" a="1"/>
  <c r="AZ51" i="80" s="1"/>
  <c r="AO51" i="80"/>
  <c r="AP51" i="80"/>
  <c r="AR51" i="80"/>
  <c r="AS51" i="80"/>
  <c r="AU51" i="80"/>
  <c r="O52" i="80"/>
  <c r="R52" i="80"/>
  <c r="U52" i="80"/>
  <c r="AO52" i="80"/>
  <c r="AP52" i="80"/>
  <c r="AR52" i="80"/>
  <c r="AS52" i="80"/>
  <c r="AU52" i="80"/>
  <c r="O53" i="80"/>
  <c r="R53" i="80"/>
  <c r="U53" i="80"/>
  <c r="BB53" i="80" a="1"/>
  <c r="BB53" i="80" s="1"/>
  <c r="AO53" i="80"/>
  <c r="AP53" i="80"/>
  <c r="AR53" i="80"/>
  <c r="AS53" i="80"/>
  <c r="AU53" i="80"/>
  <c r="O54" i="80"/>
  <c r="R54" i="80"/>
  <c r="U54" i="80"/>
  <c r="AO54" i="80"/>
  <c r="AP54" i="80"/>
  <c r="AR54" i="80"/>
  <c r="AS54" i="80"/>
  <c r="AU54" i="80"/>
  <c r="O55" i="80"/>
  <c r="R55" i="80"/>
  <c r="U55" i="80"/>
  <c r="BB55" i="80" a="1"/>
  <c r="BB55" i="80" s="1"/>
  <c r="AO55" i="80"/>
  <c r="AP55" i="80"/>
  <c r="AR55" i="80"/>
  <c r="AS55" i="80"/>
  <c r="AU55" i="80"/>
  <c r="O56" i="80"/>
  <c r="R56" i="80"/>
  <c r="U56" i="80"/>
  <c r="AO56" i="80"/>
  <c r="AP56" i="80"/>
  <c r="AR56" i="80"/>
  <c r="AS56" i="80"/>
  <c r="AU56" i="80"/>
  <c r="O57" i="80"/>
  <c r="R57" i="80"/>
  <c r="U57" i="80"/>
  <c r="AZ57" i="80" a="1"/>
  <c r="AZ57" i="80" s="1"/>
  <c r="AO57" i="80"/>
  <c r="AP57" i="80"/>
  <c r="AR57" i="80"/>
  <c r="AS57" i="80"/>
  <c r="AU57" i="80"/>
  <c r="O58" i="80"/>
  <c r="R58" i="80"/>
  <c r="U58" i="80"/>
  <c r="AO58" i="80"/>
  <c r="AP58" i="80"/>
  <c r="AR58" i="80"/>
  <c r="AS58" i="80"/>
  <c r="AU58" i="80"/>
  <c r="O59" i="80"/>
  <c r="R59" i="80"/>
  <c r="U59" i="80"/>
  <c r="AO59" i="80"/>
  <c r="AP59" i="80"/>
  <c r="AR59" i="80"/>
  <c r="AS59" i="80"/>
  <c r="AU59" i="80"/>
  <c r="O60" i="80"/>
  <c r="R60" i="80"/>
  <c r="U60" i="80"/>
  <c r="BB60" i="80" a="1"/>
  <c r="BB60" i="80" s="1"/>
  <c r="AO60" i="80"/>
  <c r="AP60" i="80"/>
  <c r="AR60" i="80"/>
  <c r="AS60" i="80"/>
  <c r="AU60" i="80"/>
  <c r="O61" i="80"/>
  <c r="R61" i="80"/>
  <c r="U61" i="80"/>
  <c r="AO61" i="80"/>
  <c r="AP61" i="80"/>
  <c r="AR61" i="80"/>
  <c r="AS61" i="80"/>
  <c r="AU61" i="80"/>
  <c r="O62" i="80"/>
  <c r="R62" i="80"/>
  <c r="U62" i="80"/>
  <c r="AO62" i="80"/>
  <c r="AP62" i="80"/>
  <c r="AR62" i="80"/>
  <c r="AS62" i="80"/>
  <c r="AU62" i="80"/>
  <c r="O63" i="80"/>
  <c r="R63" i="80"/>
  <c r="U63" i="80"/>
  <c r="AO63" i="80"/>
  <c r="AP63" i="80"/>
  <c r="AR63" i="80"/>
  <c r="AS63" i="80"/>
  <c r="AU63" i="80"/>
  <c r="O64" i="80"/>
  <c r="R64" i="80"/>
  <c r="U64" i="80"/>
  <c r="AO64" i="80"/>
  <c r="AP64" i="80"/>
  <c r="AR64" i="80"/>
  <c r="AS64" i="80"/>
  <c r="AU64" i="80"/>
  <c r="O65" i="80"/>
  <c r="R65" i="80"/>
  <c r="U65" i="80"/>
  <c r="AO65" i="80"/>
  <c r="AP65" i="80"/>
  <c r="AR65" i="80"/>
  <c r="AS65" i="80"/>
  <c r="AU65" i="80"/>
  <c r="O66" i="80"/>
  <c r="R66" i="80"/>
  <c r="U66" i="80"/>
  <c r="BB66" i="80" a="1"/>
  <c r="BB66" i="80" s="1"/>
  <c r="AO66" i="80"/>
  <c r="AP66" i="80"/>
  <c r="AR66" i="80"/>
  <c r="AS66" i="80"/>
  <c r="AU66" i="80"/>
  <c r="O67" i="80"/>
  <c r="R67" i="80"/>
  <c r="U67" i="80"/>
  <c r="AO67" i="80"/>
  <c r="AP67" i="80"/>
  <c r="AR67" i="80"/>
  <c r="AS67" i="80"/>
  <c r="AU67" i="80"/>
  <c r="O68" i="80"/>
  <c r="R68" i="80"/>
  <c r="U68" i="80"/>
  <c r="AO68" i="80"/>
  <c r="AP68" i="80"/>
  <c r="AR68" i="80"/>
  <c r="AS68" i="80"/>
  <c r="AU68" i="80"/>
  <c r="O69" i="80"/>
  <c r="R69" i="80"/>
  <c r="U69" i="80"/>
  <c r="AO69" i="80"/>
  <c r="AP69" i="80"/>
  <c r="AR69" i="80"/>
  <c r="AS69" i="80"/>
  <c r="AU69" i="80"/>
  <c r="O70" i="80"/>
  <c r="R70" i="80"/>
  <c r="U70" i="80"/>
  <c r="AO70" i="80"/>
  <c r="AP70" i="80"/>
  <c r="AR70" i="80"/>
  <c r="AS70" i="80"/>
  <c r="AU70" i="80"/>
  <c r="O71" i="80"/>
  <c r="R71" i="80"/>
  <c r="U71" i="80"/>
  <c r="AO71" i="80"/>
  <c r="AP71" i="80"/>
  <c r="AR71" i="80"/>
  <c r="AS71" i="80"/>
  <c r="AU71" i="80"/>
  <c r="O72" i="80"/>
  <c r="R72" i="80"/>
  <c r="U72" i="80"/>
  <c r="AO72" i="80"/>
  <c r="AP72" i="80"/>
  <c r="AR72" i="80"/>
  <c r="AS72" i="80"/>
  <c r="AU72" i="80"/>
  <c r="O73" i="80"/>
  <c r="R73" i="80"/>
  <c r="U73" i="80"/>
  <c r="BB73" i="80" a="1"/>
  <c r="BB73" i="80" s="1"/>
  <c r="AO73" i="80"/>
  <c r="AP73" i="80"/>
  <c r="AR73" i="80"/>
  <c r="AS73" i="80"/>
  <c r="AU73" i="80"/>
  <c r="O74" i="80"/>
  <c r="R74" i="80"/>
  <c r="U74" i="80"/>
  <c r="AO74" i="80"/>
  <c r="AP74" i="80"/>
  <c r="AR74" i="80"/>
  <c r="AS74" i="80"/>
  <c r="AU74" i="80"/>
  <c r="O75" i="80"/>
  <c r="R75" i="80"/>
  <c r="U75" i="80"/>
  <c r="AO75" i="80"/>
  <c r="AP75" i="80"/>
  <c r="AR75" i="80"/>
  <c r="AS75" i="80"/>
  <c r="AU75" i="80"/>
  <c r="O76" i="80"/>
  <c r="R76" i="80"/>
  <c r="U76" i="80"/>
  <c r="BB76" i="80" a="1"/>
  <c r="BB76" i="80" s="1"/>
  <c r="AO76" i="80"/>
  <c r="AP76" i="80"/>
  <c r="AR76" i="80"/>
  <c r="AS76" i="80"/>
  <c r="AU76" i="80"/>
  <c r="O77" i="80"/>
  <c r="R77" i="80"/>
  <c r="U77" i="80"/>
  <c r="AO77" i="80"/>
  <c r="AP77" i="80"/>
  <c r="AR77" i="80"/>
  <c r="AS77" i="80"/>
  <c r="AU77" i="80"/>
  <c r="O78" i="80"/>
  <c r="R78" i="80"/>
  <c r="U78" i="80"/>
  <c r="AO78" i="80"/>
  <c r="AP78" i="80"/>
  <c r="AR78" i="80"/>
  <c r="AS78" i="80"/>
  <c r="AU78" i="80"/>
  <c r="O79" i="80"/>
  <c r="R79" i="80"/>
  <c r="U79" i="80"/>
  <c r="AO79" i="80"/>
  <c r="AP79" i="80"/>
  <c r="AR79" i="80"/>
  <c r="AS79" i="80"/>
  <c r="AU79" i="80"/>
  <c r="O80" i="80"/>
  <c r="R80" i="80"/>
  <c r="U80" i="80"/>
  <c r="AO80" i="80"/>
  <c r="AP80" i="80"/>
  <c r="AR80" i="80"/>
  <c r="AS80" i="80"/>
  <c r="AU80" i="80"/>
  <c r="O81" i="80"/>
  <c r="R81" i="80"/>
  <c r="U81" i="80"/>
  <c r="AO81" i="80"/>
  <c r="AP81" i="80"/>
  <c r="AR81" i="80"/>
  <c r="AS81" i="80"/>
  <c r="AU81" i="80"/>
  <c r="O82" i="80"/>
  <c r="R82" i="80"/>
  <c r="U82" i="80"/>
  <c r="AO82" i="80"/>
  <c r="AP82" i="80"/>
  <c r="AR82" i="80"/>
  <c r="AS82" i="80"/>
  <c r="AU82" i="80"/>
  <c r="O83" i="80"/>
  <c r="R83" i="80"/>
  <c r="U83" i="80"/>
  <c r="AO83" i="80"/>
  <c r="AP83" i="80"/>
  <c r="AR83" i="80"/>
  <c r="AS83" i="80"/>
  <c r="AU83" i="80"/>
  <c r="O84" i="80"/>
  <c r="R84" i="80"/>
  <c r="U84" i="80"/>
  <c r="AO84" i="80"/>
  <c r="AP84" i="80"/>
  <c r="AR84" i="80"/>
  <c r="AS84" i="80"/>
  <c r="AU84" i="80"/>
  <c r="O85" i="80"/>
  <c r="R85" i="80"/>
  <c r="U85" i="80"/>
  <c r="AO85" i="80"/>
  <c r="AP85" i="80"/>
  <c r="AR85" i="80"/>
  <c r="AS85" i="80"/>
  <c r="AU85" i="80"/>
  <c r="O86" i="80"/>
  <c r="R86" i="80"/>
  <c r="U86" i="80"/>
  <c r="AZ86" i="80" a="1"/>
  <c r="AZ86" i="80" s="1"/>
  <c r="AO86" i="80"/>
  <c r="AP86" i="80"/>
  <c r="AR86" i="80"/>
  <c r="AS86" i="80"/>
  <c r="AU86" i="80"/>
  <c r="O87" i="80"/>
  <c r="R87" i="80"/>
  <c r="U87" i="80"/>
  <c r="AO87" i="80"/>
  <c r="AP87" i="80"/>
  <c r="AR87" i="80"/>
  <c r="AS87" i="80"/>
  <c r="AU87" i="80"/>
  <c r="O88" i="80"/>
  <c r="R88" i="80"/>
  <c r="U88" i="80"/>
  <c r="BB88" i="80" a="1"/>
  <c r="BB88" i="80" s="1"/>
  <c r="AO88" i="80"/>
  <c r="AP88" i="80"/>
  <c r="AR88" i="80"/>
  <c r="AS88" i="80"/>
  <c r="AU88" i="80"/>
  <c r="O89" i="80"/>
  <c r="R89" i="80"/>
  <c r="U89" i="80"/>
  <c r="AO89" i="80"/>
  <c r="AP89" i="80"/>
  <c r="AR89" i="80"/>
  <c r="AS89" i="80"/>
  <c r="AU89" i="80"/>
  <c r="O90" i="80"/>
  <c r="R90" i="80"/>
  <c r="U90" i="80"/>
  <c r="AO90" i="80"/>
  <c r="AP90" i="80"/>
  <c r="AR90" i="80"/>
  <c r="AS90" i="80"/>
  <c r="AU90" i="80"/>
  <c r="O91" i="80"/>
  <c r="R91" i="80"/>
  <c r="U91" i="80"/>
  <c r="AO91" i="80"/>
  <c r="AP91" i="80"/>
  <c r="AR91" i="80"/>
  <c r="AS91" i="80"/>
  <c r="AU91" i="80"/>
  <c r="O92" i="80"/>
  <c r="R92" i="80"/>
  <c r="U92" i="80"/>
  <c r="AO92" i="80"/>
  <c r="AP92" i="80"/>
  <c r="AR92" i="80"/>
  <c r="AS92" i="80"/>
  <c r="AU92" i="80"/>
  <c r="O93" i="80"/>
  <c r="R93" i="80"/>
  <c r="U93" i="80"/>
  <c r="AO93" i="80"/>
  <c r="AP93" i="80"/>
  <c r="AR93" i="80"/>
  <c r="AS93" i="80"/>
  <c r="AU93" i="80"/>
  <c r="O94" i="80"/>
  <c r="R94" i="80"/>
  <c r="U94" i="80"/>
  <c r="Y94" i="80"/>
  <c r="AO94" i="80"/>
  <c r="AP94" i="80"/>
  <c r="AR94" i="80"/>
  <c r="AS94" i="80"/>
  <c r="AU94" i="80"/>
  <c r="O95" i="80"/>
  <c r="R95" i="80"/>
  <c r="U95" i="80"/>
  <c r="Y95" i="80"/>
  <c r="AO95" i="80"/>
  <c r="AP95" i="80"/>
  <c r="AR95" i="80"/>
  <c r="AS95" i="80"/>
  <c r="AU95" i="80"/>
  <c r="O96" i="80"/>
  <c r="R96" i="80"/>
  <c r="U96" i="80"/>
  <c r="AO96" i="80"/>
  <c r="AP96" i="80"/>
  <c r="AR96" i="80"/>
  <c r="AS96" i="80"/>
  <c r="AU96" i="80"/>
  <c r="O97" i="80"/>
  <c r="R97" i="80"/>
  <c r="U97" i="80"/>
  <c r="AO97" i="80"/>
  <c r="AP97" i="80"/>
  <c r="AR97" i="80"/>
  <c r="AS97" i="80"/>
  <c r="AU97" i="80"/>
  <c r="O98" i="80"/>
  <c r="R98" i="80"/>
  <c r="U98" i="80"/>
  <c r="AO98" i="80"/>
  <c r="AP98" i="80"/>
  <c r="AR98" i="80"/>
  <c r="AS98" i="80"/>
  <c r="AU98" i="80"/>
  <c r="O99" i="80"/>
  <c r="R99" i="80"/>
  <c r="U99" i="80"/>
  <c r="AO99" i="80"/>
  <c r="AP99" i="80"/>
  <c r="AR99" i="80"/>
  <c r="AS99" i="80"/>
  <c r="AU99" i="80"/>
  <c r="O100" i="80"/>
  <c r="R100" i="80"/>
  <c r="U100" i="80"/>
  <c r="AO100" i="80"/>
  <c r="AP100" i="80"/>
  <c r="AR100" i="80"/>
  <c r="AS100" i="80"/>
  <c r="AU100" i="80"/>
  <c r="O101" i="80"/>
  <c r="R101" i="80"/>
  <c r="U101" i="80"/>
  <c r="AO101" i="80"/>
  <c r="AP101" i="80"/>
  <c r="AR101" i="80"/>
  <c r="AS101" i="80"/>
  <c r="AU101" i="80"/>
  <c r="O102" i="80"/>
  <c r="R102" i="80"/>
  <c r="U102" i="80"/>
  <c r="AZ102" i="80" a="1"/>
  <c r="AZ102" i="80" s="1"/>
  <c r="AO102" i="80"/>
  <c r="AP102" i="80"/>
  <c r="AR102" i="80"/>
  <c r="AS102" i="80"/>
  <c r="AU102" i="80"/>
  <c r="O103" i="80"/>
  <c r="R103" i="80"/>
  <c r="U103" i="80"/>
  <c r="AO103" i="80"/>
  <c r="AP103" i="80"/>
  <c r="AR103" i="80"/>
  <c r="AS103" i="80"/>
  <c r="AU103" i="80"/>
  <c r="O104" i="80"/>
  <c r="R104" i="80"/>
  <c r="U104" i="80"/>
  <c r="Y104" i="80"/>
  <c r="BB104" i="80" a="1"/>
  <c r="BB104" i="80" s="1"/>
  <c r="AO104" i="80"/>
  <c r="AP104" i="80"/>
  <c r="AR104" i="80"/>
  <c r="AS104" i="80"/>
  <c r="AU104" i="80"/>
  <c r="O105" i="80"/>
  <c r="R105" i="80"/>
  <c r="U105" i="80"/>
  <c r="AO105" i="80"/>
  <c r="AP105" i="80"/>
  <c r="AR105" i="80"/>
  <c r="AS105" i="80"/>
  <c r="AU105" i="80"/>
  <c r="O106" i="80"/>
  <c r="R106" i="80"/>
  <c r="U106" i="80"/>
  <c r="AO106" i="80"/>
  <c r="AP106" i="80"/>
  <c r="AR106" i="80"/>
  <c r="AS106" i="80"/>
  <c r="AU106" i="80"/>
  <c r="O107" i="80"/>
  <c r="R107" i="80"/>
  <c r="U107" i="80"/>
  <c r="AO107" i="80"/>
  <c r="AP107" i="80"/>
  <c r="AR107" i="80"/>
  <c r="AS107" i="80"/>
  <c r="AU107" i="80"/>
  <c r="O108" i="80"/>
  <c r="R108" i="80"/>
  <c r="U108" i="80"/>
  <c r="AO108" i="80"/>
  <c r="AP108" i="80"/>
  <c r="AR108" i="80"/>
  <c r="AS108" i="80"/>
  <c r="AU108" i="80"/>
  <c r="O109" i="80"/>
  <c r="R109" i="80"/>
  <c r="U109" i="80"/>
  <c r="AO109" i="80"/>
  <c r="AP109" i="80"/>
  <c r="AR109" i="80"/>
  <c r="AS109" i="80"/>
  <c r="AU109" i="80"/>
  <c r="O110" i="80"/>
  <c r="R110" i="80"/>
  <c r="U110" i="80"/>
  <c r="Y110" i="80"/>
  <c r="AO110" i="80"/>
  <c r="AP110" i="80"/>
  <c r="AR110" i="80"/>
  <c r="AS110" i="80"/>
  <c r="AU110" i="80"/>
  <c r="O111" i="80"/>
  <c r="R111" i="80"/>
  <c r="U111" i="80"/>
  <c r="Y111" i="80"/>
  <c r="AO111" i="80"/>
  <c r="AP111" i="80"/>
  <c r="AR111" i="80"/>
  <c r="AS111" i="80"/>
  <c r="AU111" i="80"/>
  <c r="Y12" i="80" l="1"/>
  <c r="Y62" i="80"/>
  <c r="Y60" i="80"/>
  <c r="Y107" i="80"/>
  <c r="Y75" i="80"/>
  <c r="Y56" i="80"/>
  <c r="Y40" i="80"/>
  <c r="Y43" i="80"/>
  <c r="BF57" i="80"/>
  <c r="Y105" i="80"/>
  <c r="Y42" i="80"/>
  <c r="Y90" i="80"/>
  <c r="Y59" i="80"/>
  <c r="BG43" i="80"/>
  <c r="Y106" i="80"/>
  <c r="Y46" i="80"/>
  <c r="AQ27" i="80"/>
  <c r="AN28" i="80"/>
  <c r="Y68" i="80"/>
  <c r="H40" i="77"/>
  <c r="AT94" i="80"/>
  <c r="G39" i="77"/>
  <c r="Y103" i="80"/>
  <c r="AZ12" i="80" a="1"/>
  <c r="AZ12" i="80" s="1"/>
  <c r="BA12" i="80" s="1" a="1"/>
  <c r="BA12" i="80" s="1"/>
  <c r="H39" i="77"/>
  <c r="BF102" i="80"/>
  <c r="AQ47" i="80"/>
  <c r="Y108" i="80"/>
  <c r="BF37" i="80"/>
  <c r="Y28" i="80"/>
  <c r="BH28" i="80" s="1"/>
  <c r="Y61" i="80"/>
  <c r="Y101" i="80"/>
  <c r="Y109" i="80"/>
  <c r="Y45" i="80"/>
  <c r="AT40" i="80"/>
  <c r="AQ45" i="80"/>
  <c r="AQ111" i="80"/>
  <c r="AT12" i="80"/>
  <c r="AN93" i="80"/>
  <c r="AT86" i="80"/>
  <c r="AT83" i="80"/>
  <c r="Y85" i="80"/>
  <c r="AT48" i="80"/>
  <c r="AT99" i="80"/>
  <c r="AN87" i="80"/>
  <c r="AQ56" i="80"/>
  <c r="AN20" i="80"/>
  <c r="AT22" i="80"/>
  <c r="AN44" i="80"/>
  <c r="AQ46" i="80"/>
  <c r="AT37" i="80"/>
  <c r="AN34" i="80"/>
  <c r="AT39" i="80"/>
  <c r="AT56" i="80"/>
  <c r="AQ94" i="80"/>
  <c r="AQ91" i="80"/>
  <c r="AQ88" i="80"/>
  <c r="AN79" i="80"/>
  <c r="AT66" i="80"/>
  <c r="AQ63" i="80"/>
  <c r="BH60" i="80"/>
  <c r="AN43" i="80"/>
  <c r="AN22" i="80"/>
  <c r="AT18" i="80"/>
  <c r="AT85" i="80"/>
  <c r="AQ52" i="80"/>
  <c r="AN94" i="80"/>
  <c r="AQ60" i="80"/>
  <c r="AT24" i="80"/>
  <c r="AQ75" i="80"/>
  <c r="AN63" i="80"/>
  <c r="AQ90" i="80"/>
  <c r="AT104" i="80"/>
  <c r="Y80" i="80"/>
  <c r="AN62" i="80"/>
  <c r="AN50" i="80"/>
  <c r="AN59" i="80"/>
  <c r="AQ31" i="80"/>
  <c r="AN16" i="80"/>
  <c r="BF86" i="80"/>
  <c r="AT65" i="80"/>
  <c r="AQ62" i="80"/>
  <c r="AN54" i="80"/>
  <c r="AQ25" i="80"/>
  <c r="AQ95" i="80"/>
  <c r="AT80" i="80"/>
  <c r="AQ68" i="80"/>
  <c r="AN12" i="80"/>
  <c r="AN15" i="80"/>
  <c r="AQ36" i="80"/>
  <c r="AN18" i="80"/>
  <c r="AW11" i="80"/>
  <c r="AW21" i="80"/>
  <c r="AY21" i="80" s="1"/>
  <c r="AT89" i="80"/>
  <c r="AT64" i="80"/>
  <c r="AN80" i="80"/>
  <c r="AT49" i="80"/>
  <c r="AQ44" i="80"/>
  <c r="AT41" i="80"/>
  <c r="AN27" i="80"/>
  <c r="Y36" i="80"/>
  <c r="AN104" i="80"/>
  <c r="AN95" i="80"/>
  <c r="AN53" i="80"/>
  <c r="AT91" i="80"/>
  <c r="Y26" i="80"/>
  <c r="BF51" i="80"/>
  <c r="AT70" i="80"/>
  <c r="Y51" i="80"/>
  <c r="AN32" i="80"/>
  <c r="AQ66" i="80"/>
  <c r="AT54" i="80"/>
  <c r="AT34" i="80"/>
  <c r="AN24" i="80"/>
  <c r="AT76" i="80"/>
  <c r="AQ29" i="80"/>
  <c r="Y67" i="80"/>
  <c r="AQ48" i="80"/>
  <c r="AN35" i="80"/>
  <c r="AT31" i="80"/>
  <c r="AN29" i="80"/>
  <c r="AN91" i="80"/>
  <c r="AT90" i="80"/>
  <c r="AN88" i="80"/>
  <c r="AQ76" i="80"/>
  <c r="AQ70" i="80"/>
  <c r="AT59" i="80"/>
  <c r="AT53" i="80"/>
  <c r="AZ41" i="80" a="1"/>
  <c r="AZ41" i="80" s="1"/>
  <c r="BF41" i="80" s="1"/>
  <c r="BF39" i="80"/>
  <c r="BB41" i="80" a="1"/>
  <c r="BB41" i="80" s="1"/>
  <c r="AT84" i="80"/>
  <c r="AQ53" i="80"/>
  <c r="AT19" i="80"/>
  <c r="AT16" i="80"/>
  <c r="AT75" i="80"/>
  <c r="AN73" i="80"/>
  <c r="Y69" i="80"/>
  <c r="AQ50" i="80"/>
  <c r="AN45" i="80"/>
  <c r="AT102" i="80"/>
  <c r="AQ81" i="80"/>
  <c r="AQ69" i="80"/>
  <c r="Y39" i="80"/>
  <c r="AN108" i="80"/>
  <c r="BB18" i="80" a="1"/>
  <c r="BB18" i="80" s="1"/>
  <c r="BH76" i="80"/>
  <c r="AT106" i="80"/>
  <c r="AQ30" i="80"/>
  <c r="AN25" i="80"/>
  <c r="AT15" i="80"/>
  <c r="AW60" i="80"/>
  <c r="AY60" i="80" s="1"/>
  <c r="AW74" i="80"/>
  <c r="AY74" i="80" s="1"/>
  <c r="AW29" i="80"/>
  <c r="AX29" i="80" s="1"/>
  <c r="AT21" i="80"/>
  <c r="AQ12" i="80"/>
  <c r="AT111" i="80"/>
  <c r="AT97" i="80"/>
  <c r="AN36" i="80"/>
  <c r="AQ18" i="80"/>
  <c r="AQ15" i="80"/>
  <c r="AT100" i="80"/>
  <c r="AN66" i="80"/>
  <c r="AT60" i="80"/>
  <c r="AN55" i="80"/>
  <c r="AQ41" i="80"/>
  <c r="AT32" i="80"/>
  <c r="AQ24" i="80"/>
  <c r="AQ21" i="80"/>
  <c r="BH22" i="80"/>
  <c r="AN84" i="80"/>
  <c r="AQ65" i="80"/>
  <c r="Y44" i="80"/>
  <c r="BH44" i="80" s="1"/>
  <c r="AW42" i="80"/>
  <c r="AY42" i="80" s="1"/>
  <c r="AW37" i="80"/>
  <c r="AY37" i="80" s="1"/>
  <c r="AT46" i="80"/>
  <c r="AT110" i="80"/>
  <c r="AQ97" i="80"/>
  <c r="AT72" i="80"/>
  <c r="AT69" i="80"/>
  <c r="AN65" i="80"/>
  <c r="AQ28" i="80"/>
  <c r="AN26" i="80"/>
  <c r="AW18" i="80"/>
  <c r="AX18" i="80" s="1"/>
  <c r="AT17" i="80"/>
  <c r="AT11" i="80"/>
  <c r="AT105" i="80"/>
  <c r="AT88" i="80"/>
  <c r="AQ72" i="80"/>
  <c r="AW57" i="80"/>
  <c r="AX57" i="80" s="1"/>
  <c r="AT51" i="80"/>
  <c r="AN49" i="80"/>
  <c r="AQ57" i="80"/>
  <c r="AW110" i="80"/>
  <c r="AY110" i="80" s="1"/>
  <c r="AT77" i="80"/>
  <c r="AW46" i="80"/>
  <c r="AY46" i="80" s="1"/>
  <c r="AW45" i="80"/>
  <c r="AY45" i="80" s="1"/>
  <c r="AT38" i="80"/>
  <c r="AT30" i="80"/>
  <c r="AM11" i="80"/>
  <c r="AN11" i="80" s="1"/>
  <c r="AN92" i="80"/>
  <c r="AQ107" i="80"/>
  <c r="AQ99" i="80"/>
  <c r="AQ96" i="80"/>
  <c r="AT93" i="80"/>
  <c r="AQ85" i="80"/>
  <c r="AN83" i="80"/>
  <c r="AT82" i="80"/>
  <c r="AT74" i="80"/>
  <c r="AT71" i="80"/>
  <c r="AN64" i="80"/>
  <c r="AQ61" i="80"/>
  <c r="AN51" i="80"/>
  <c r="AT27" i="80"/>
  <c r="AQ22" i="80"/>
  <c r="AN17" i="80"/>
  <c r="AW32" i="80"/>
  <c r="AX32" i="80" s="1"/>
  <c r="AT13" i="80"/>
  <c r="AT98" i="80"/>
  <c r="AN85" i="80"/>
  <c r="AQ82" i="80"/>
  <c r="AT79" i="80"/>
  <c r="AQ40" i="80"/>
  <c r="BH50" i="80"/>
  <c r="AN107" i="80"/>
  <c r="AQ104" i="80"/>
  <c r="AT101" i="80"/>
  <c r="AN77" i="80"/>
  <c r="AQ71" i="80"/>
  <c r="AT68" i="80"/>
  <c r="Y58" i="80"/>
  <c r="AN56" i="80"/>
  <c r="AT50" i="80"/>
  <c r="Y87" i="80"/>
  <c r="AQ98" i="80"/>
  <c r="AN82" i="80"/>
  <c r="AN74" i="80"/>
  <c r="AN71" i="80"/>
  <c r="AQ58" i="80"/>
  <c r="AT55" i="80"/>
  <c r="AT47" i="80"/>
  <c r="AT42" i="80"/>
  <c r="AT29" i="80"/>
  <c r="AZ25" i="80" a="1"/>
  <c r="AZ25" i="80" s="1"/>
  <c r="BF25" i="80" s="1"/>
  <c r="Y84" i="80"/>
  <c r="AQ37" i="80"/>
  <c r="BA25" i="80" a="1"/>
  <c r="BA25" i="80" s="1"/>
  <c r="BG25" i="80" s="1"/>
  <c r="AT92" i="80"/>
  <c r="AT81" i="80"/>
  <c r="AN58" i="80"/>
  <c r="AN111" i="80"/>
  <c r="AN96" i="80"/>
  <c r="AN109" i="80"/>
  <c r="AW98" i="80"/>
  <c r="AX98" i="80" s="1"/>
  <c r="AW84" i="80"/>
  <c r="AY84" i="80" s="1"/>
  <c r="AW73" i="80"/>
  <c r="AX73" i="80" s="1"/>
  <c r="AN68" i="80"/>
  <c r="AW36" i="80"/>
  <c r="AY36" i="80" s="1"/>
  <c r="AT26" i="80"/>
  <c r="AW24" i="80"/>
  <c r="AY24" i="80" s="1"/>
  <c r="X71" i="80" a="1"/>
  <c r="X71" i="80" s="1"/>
  <c r="Y71" i="80" s="1"/>
  <c r="AT108" i="80"/>
  <c r="AQ106" i="80"/>
  <c r="AQ101" i="80"/>
  <c r="AN99" i="80"/>
  <c r="AN97" i="80"/>
  <c r="AW96" i="80"/>
  <c r="AY96" i="80" s="1"/>
  <c r="AN70" i="80"/>
  <c r="AQ59" i="80"/>
  <c r="AQ54" i="80"/>
  <c r="AW50" i="80"/>
  <c r="AX50" i="80" s="1"/>
  <c r="AW48" i="80"/>
  <c r="AY48" i="80" s="1"/>
  <c r="AT45" i="80"/>
  <c r="AW43" i="80"/>
  <c r="AX43" i="80" s="1"/>
  <c r="AN41" i="80"/>
  <c r="AZ19" i="80" a="1"/>
  <c r="AZ19" i="80" s="1"/>
  <c r="BF19" i="80" s="1"/>
  <c r="BA34" i="80" a="1"/>
  <c r="BA34" i="80" s="1"/>
  <c r="BG34" i="80" s="1"/>
  <c r="X99" i="80" a="1"/>
  <c r="X99" i="80" s="1"/>
  <c r="Y99" i="80" s="1"/>
  <c r="AW41" i="80"/>
  <c r="AX41" i="80" s="1"/>
  <c r="BH55" i="80"/>
  <c r="AT103" i="80"/>
  <c r="AQ83" i="80"/>
  <c r="AW72" i="80"/>
  <c r="AY72" i="80" s="1"/>
  <c r="AQ67" i="80"/>
  <c r="Y65" i="80"/>
  <c r="AW49" i="80"/>
  <c r="AX49" i="80" s="1"/>
  <c r="Y17" i="80"/>
  <c r="AQ110" i="80"/>
  <c r="AW106" i="80"/>
  <c r="AY106" i="80" s="1"/>
  <c r="AQ103" i="80"/>
  <c r="AN101" i="80"/>
  <c r="AT96" i="80"/>
  <c r="AW92" i="80"/>
  <c r="AY92" i="80" s="1"/>
  <c r="AT87" i="80"/>
  <c r="AN81" i="80"/>
  <c r="AW80" i="80"/>
  <c r="AY80" i="80" s="1"/>
  <c r="AT78" i="80"/>
  <c r="AQ38" i="80"/>
  <c r="Y34" i="80"/>
  <c r="BH34" i="80" s="1"/>
  <c r="AQ32" i="80"/>
  <c r="AT25" i="80"/>
  <c r="AQ19" i="80"/>
  <c r="AZ35" i="80" a="1"/>
  <c r="AZ35" i="80" s="1"/>
  <c r="BF35" i="80" s="1"/>
  <c r="AW90" i="80"/>
  <c r="AX90" i="80" s="1"/>
  <c r="AQ87" i="80"/>
  <c r="AQ78" i="80"/>
  <c r="AW67" i="80"/>
  <c r="AX67" i="80" s="1"/>
  <c r="AT62" i="80"/>
  <c r="AZ11" i="80" a="1"/>
  <c r="AZ11" i="80" s="1"/>
  <c r="BF11" i="80" s="1"/>
  <c r="BB35" i="80" a="1"/>
  <c r="BB35" i="80" s="1"/>
  <c r="AN103" i="80"/>
  <c r="AN69" i="80"/>
  <c r="AW34" i="80"/>
  <c r="AY34" i="80" s="1"/>
  <c r="AN19" i="80"/>
  <c r="AZ28" i="80" a="1"/>
  <c r="AZ28" i="80" s="1"/>
  <c r="BF28" i="80" s="1"/>
  <c r="BB57" i="80" a="1"/>
  <c r="BB57" i="80" s="1"/>
  <c r="AW111" i="80"/>
  <c r="AX111" i="80" s="1"/>
  <c r="AW103" i="80"/>
  <c r="AY103" i="80" s="1"/>
  <c r="AW94" i="80"/>
  <c r="AX94" i="80" s="1"/>
  <c r="Y89" i="80"/>
  <c r="AW76" i="80"/>
  <c r="AW65" i="80"/>
  <c r="AX65" i="80" s="1"/>
  <c r="AW56" i="80"/>
  <c r="AY56" i="80" s="1"/>
  <c r="AW15" i="80"/>
  <c r="BA28" i="80" a="1"/>
  <c r="BA28" i="80" s="1"/>
  <c r="BG28" i="80" s="1"/>
  <c r="AN110" i="80"/>
  <c r="AT107" i="80"/>
  <c r="AQ105" i="80"/>
  <c r="AQ100" i="80"/>
  <c r="AW87" i="80"/>
  <c r="AX87" i="80" s="1"/>
  <c r="AW78" i="80"/>
  <c r="AX78" i="80" s="1"/>
  <c r="AT73" i="80"/>
  <c r="AN60" i="80"/>
  <c r="AQ51" i="80"/>
  <c r="AT44" i="80"/>
  <c r="AN42" i="80"/>
  <c r="AN23" i="80"/>
  <c r="AN21" i="80"/>
  <c r="AN39" i="80"/>
  <c r="AT109" i="80"/>
  <c r="AN100" i="80"/>
  <c r="AW99" i="80"/>
  <c r="AX99" i="80" s="1"/>
  <c r="AN98" i="80"/>
  <c r="AQ89" i="80"/>
  <c r="AW70" i="80"/>
  <c r="AX70" i="80" s="1"/>
  <c r="Y53" i="80"/>
  <c r="BH53" i="80" s="1"/>
  <c r="AW40" i="80"/>
  <c r="AY40" i="80" s="1"/>
  <c r="BG35" i="80"/>
  <c r="AT33" i="80"/>
  <c r="AW27" i="80"/>
  <c r="AQ14" i="80"/>
  <c r="AZ22" i="80" a="1"/>
  <c r="AZ22" i="80" s="1"/>
  <c r="BF22" i="80" s="1"/>
  <c r="Y77" i="80"/>
  <c r="AQ102" i="80"/>
  <c r="AT95" i="80"/>
  <c r="AW89" i="80"/>
  <c r="AY89" i="80" s="1"/>
  <c r="AQ84" i="80"/>
  <c r="Y66" i="80"/>
  <c r="BH66" i="80" s="1"/>
  <c r="AW59" i="80"/>
  <c r="AT35" i="80"/>
  <c r="AT20" i="80"/>
  <c r="AQ16" i="80"/>
  <c r="AZ13" i="80" a="1"/>
  <c r="AZ13" i="80" s="1"/>
  <c r="BA13" i="80" s="1" a="1"/>
  <c r="BA13" i="80" s="1"/>
  <c r="AQ109" i="80"/>
  <c r="AQ86" i="80"/>
  <c r="AQ77" i="80"/>
  <c r="AW66" i="80"/>
  <c r="AY66" i="80" s="1"/>
  <c r="AQ64" i="80"/>
  <c r="AT61" i="80"/>
  <c r="AT57" i="80"/>
  <c r="AN37" i="80"/>
  <c r="AQ33" i="80"/>
  <c r="AT28" i="80"/>
  <c r="AQ79" i="80"/>
  <c r="AQ93" i="80"/>
  <c r="AW83" i="80"/>
  <c r="AX83" i="80" s="1"/>
  <c r="AW82" i="80"/>
  <c r="AX82" i="80" s="1"/>
  <c r="AW81" i="80"/>
  <c r="AW75" i="80"/>
  <c r="AX75" i="80" s="1"/>
  <c r="AW35" i="80"/>
  <c r="AX35" i="80" s="1"/>
  <c r="AN31" i="80"/>
  <c r="AZ18" i="80" a="1"/>
  <c r="AZ18" i="80" s="1"/>
  <c r="BF18" i="80" s="1"/>
  <c r="AN61" i="80"/>
  <c r="Y88" i="80"/>
  <c r="BH88" i="80" s="1"/>
  <c r="AN75" i="80"/>
  <c r="AT43" i="80"/>
  <c r="BB68" i="80" a="1"/>
  <c r="BB68" i="80" s="1"/>
  <c r="BA68" i="80" a="1"/>
  <c r="BA68" i="80" s="1"/>
  <c r="BG68" i="80" s="1"/>
  <c r="AZ68" i="80" a="1"/>
  <c r="AZ68" i="80" s="1"/>
  <c r="BF68" i="80" s="1"/>
  <c r="BB17" i="80" a="1"/>
  <c r="BB17" i="80" s="1"/>
  <c r="BA17" i="80" a="1"/>
  <c r="BA17" i="80" s="1"/>
  <c r="BG17" i="80" s="1"/>
  <c r="AZ17" i="80" a="1"/>
  <c r="AZ17" i="80" s="1"/>
  <c r="BF17" i="80" s="1"/>
  <c r="AW17" i="80"/>
  <c r="AW47" i="80"/>
  <c r="AN47" i="80"/>
  <c r="AW38" i="80"/>
  <c r="AN38" i="80"/>
  <c r="AW105" i="80"/>
  <c r="BH104" i="80"/>
  <c r="BG47" i="80"/>
  <c r="BA63" i="80" a="1"/>
  <c r="BA63" i="80" s="1"/>
  <c r="BG63" i="80" s="1"/>
  <c r="AZ63" i="80" a="1"/>
  <c r="AZ63" i="80" s="1"/>
  <c r="BF63" i="80" s="1"/>
  <c r="BB63" i="80" a="1"/>
  <c r="BB63" i="80" s="1"/>
  <c r="AT63" i="80"/>
  <c r="BB54" i="80" a="1"/>
  <c r="BB54" i="80" s="1"/>
  <c r="BA54" i="80" a="1"/>
  <c r="BA54" i="80" s="1"/>
  <c r="BG54" i="80" s="1"/>
  <c r="AZ54" i="80" a="1"/>
  <c r="AZ54" i="80" s="1"/>
  <c r="BF54" i="80" s="1"/>
  <c r="X82" i="80" a="1"/>
  <c r="X82" i="80" s="1"/>
  <c r="W112" i="80"/>
  <c r="BB109" i="80" a="1"/>
  <c r="BB109" i="80" s="1"/>
  <c r="BA109" i="80" a="1"/>
  <c r="BA109" i="80" s="1"/>
  <c r="BG109" i="80" s="1"/>
  <c r="AZ109" i="80" a="1"/>
  <c r="AZ109" i="80" s="1"/>
  <c r="BF109" i="80" s="1"/>
  <c r="AW109" i="80"/>
  <c r="AN102" i="80"/>
  <c r="AW102" i="80"/>
  <c r="BB93" i="80" a="1"/>
  <c r="BB93" i="80" s="1"/>
  <c r="BA93" i="80" a="1"/>
  <c r="BA93" i="80" s="1"/>
  <c r="BG93" i="80" s="1"/>
  <c r="AZ93" i="80" a="1"/>
  <c r="AZ93" i="80" s="1"/>
  <c r="BF93" i="80" s="1"/>
  <c r="AW93" i="80"/>
  <c r="Y73" i="80"/>
  <c r="BH73" i="80" s="1"/>
  <c r="Y30" i="80"/>
  <c r="AN33" i="80"/>
  <c r="AW33" i="80"/>
  <c r="Y18" i="80"/>
  <c r="BG18" i="80"/>
  <c r="AN86" i="80"/>
  <c r="AW86" i="80"/>
  <c r="AW108" i="80"/>
  <c r="Y64" i="80"/>
  <c r="BA108" i="80" a="1"/>
  <c r="BA108" i="80" s="1"/>
  <c r="BG108" i="80" s="1"/>
  <c r="AZ108" i="80" a="1"/>
  <c r="AZ108" i="80" s="1"/>
  <c r="BF108" i="80" s="1"/>
  <c r="BB108" i="80" a="1"/>
  <c r="BB108" i="80" s="1"/>
  <c r="AW95" i="80"/>
  <c r="BB92" i="80" a="1"/>
  <c r="BB92" i="80" s="1"/>
  <c r="BA92" i="80" a="1"/>
  <c r="BA92" i="80" s="1"/>
  <c r="BG92" i="80" s="1"/>
  <c r="AZ92" i="80" a="1"/>
  <c r="AZ92" i="80" s="1"/>
  <c r="BF92" i="80" s="1"/>
  <c r="BB79" i="80" a="1"/>
  <c r="BB79" i="80" s="1"/>
  <c r="BA79" i="80" a="1"/>
  <c r="BA79" i="80" s="1"/>
  <c r="AZ79" i="80" a="1"/>
  <c r="AZ79" i="80" s="1"/>
  <c r="BF79" i="80" s="1"/>
  <c r="BB58" i="80" a="1"/>
  <c r="BB58" i="80" s="1"/>
  <c r="BA58" i="80" a="1"/>
  <c r="BA58" i="80" s="1"/>
  <c r="BG58" i="80" s="1"/>
  <c r="AZ58" i="80" a="1"/>
  <c r="AZ58" i="80" s="1"/>
  <c r="BF58" i="80" s="1"/>
  <c r="AQ43" i="80"/>
  <c r="AQ34" i="80"/>
  <c r="AZ14" i="80" a="1"/>
  <c r="AZ14" i="80" s="1"/>
  <c r="BF14" i="80" s="1"/>
  <c r="BB110" i="80" a="1"/>
  <c r="BB110" i="80" s="1"/>
  <c r="BA110" i="80" a="1"/>
  <c r="BA110" i="80" s="1"/>
  <c r="BG110" i="80" s="1"/>
  <c r="AZ110" i="80" a="1"/>
  <c r="AZ110" i="80" s="1"/>
  <c r="BF110" i="80" s="1"/>
  <c r="AQ92" i="80"/>
  <c r="AN89" i="80"/>
  <c r="AQ73" i="80"/>
  <c r="AN72" i="80"/>
  <c r="AN52" i="80"/>
  <c r="BB49" i="80" a="1"/>
  <c r="BB49" i="80" s="1"/>
  <c r="AZ49" i="80" a="1"/>
  <c r="AZ49" i="80" s="1"/>
  <c r="BF49" i="80" s="1"/>
  <c r="AQ35" i="80"/>
  <c r="BB31" i="80" a="1"/>
  <c r="BB31" i="80" s="1"/>
  <c r="BA31" i="80" a="1"/>
  <c r="BA31" i="80" s="1"/>
  <c r="AZ31" i="80" a="1"/>
  <c r="AZ31" i="80" s="1"/>
  <c r="BF31" i="80" s="1"/>
  <c r="AQ20" i="80"/>
  <c r="AT14" i="80"/>
  <c r="AQ108" i="80"/>
  <c r="AN105" i="80"/>
  <c r="AW97" i="80"/>
  <c r="BB94" i="80" a="1"/>
  <c r="BB94" i="80" s="1"/>
  <c r="BA94" i="80" a="1"/>
  <c r="BA94" i="80" s="1"/>
  <c r="BG94" i="80" s="1"/>
  <c r="AZ94" i="80" a="1"/>
  <c r="AZ94" i="80" s="1"/>
  <c r="BF94" i="80" s="1"/>
  <c r="AN78" i="80"/>
  <c r="BB74" i="80" a="1"/>
  <c r="BB74" i="80" s="1"/>
  <c r="BA74" i="80" a="1"/>
  <c r="BA74" i="80" s="1"/>
  <c r="BG74" i="80" s="1"/>
  <c r="AZ74" i="80" a="1"/>
  <c r="AZ74" i="80" s="1"/>
  <c r="BF74" i="80" s="1"/>
  <c r="AT58" i="80"/>
  <c r="AN57" i="80"/>
  <c r="BB45" i="80" a="1"/>
  <c r="BB45" i="80" s="1"/>
  <c r="AZ45" i="80" a="1"/>
  <c r="AZ45" i="80" s="1"/>
  <c r="BF45" i="80" s="1"/>
  <c r="BB40" i="80" a="1"/>
  <c r="BB40" i="80" s="1"/>
  <c r="BA40" i="80" a="1"/>
  <c r="BA40" i="80" s="1"/>
  <c r="BG40" i="80" s="1"/>
  <c r="AZ40" i="80" a="1"/>
  <c r="AZ40" i="80" s="1"/>
  <c r="BF40" i="80" s="1"/>
  <c r="AQ39" i="80"/>
  <c r="BB111" i="80" a="1"/>
  <c r="BB111" i="80" s="1"/>
  <c r="BA111" i="80" a="1"/>
  <c r="BA111" i="80" s="1"/>
  <c r="BG111" i="80" s="1"/>
  <c r="AZ111" i="80" a="1"/>
  <c r="AZ111" i="80" s="1"/>
  <c r="BF111" i="80" s="1"/>
  <c r="AN106" i="80"/>
  <c r="BB95" i="80" a="1"/>
  <c r="BB95" i="80" s="1"/>
  <c r="AZ95" i="80" a="1"/>
  <c r="AZ95" i="80" s="1"/>
  <c r="BF95" i="80" s="1"/>
  <c r="AN90" i="80"/>
  <c r="BB80" i="80" a="1"/>
  <c r="BB80" i="80" s="1"/>
  <c r="BA80" i="80" a="1"/>
  <c r="BA80" i="80" s="1"/>
  <c r="BG80" i="80" s="1"/>
  <c r="AZ80" i="80" a="1"/>
  <c r="AZ80" i="80" s="1"/>
  <c r="BF80" i="80" s="1"/>
  <c r="AN67" i="80"/>
  <c r="AW64" i="80"/>
  <c r="AW55" i="80"/>
  <c r="AN48" i="80"/>
  <c r="BB36" i="80" a="1"/>
  <c r="BB36" i="80" s="1"/>
  <c r="BA36" i="80" a="1"/>
  <c r="BA36" i="80" s="1"/>
  <c r="BG36" i="80" s="1"/>
  <c r="AZ36" i="80" a="1"/>
  <c r="AZ36" i="80" s="1"/>
  <c r="BF36" i="80" s="1"/>
  <c r="AN30" i="80"/>
  <c r="Y24" i="80"/>
  <c r="BH24" i="80" s="1"/>
  <c r="BB21" i="80" a="1"/>
  <c r="BB21" i="80" s="1"/>
  <c r="BA21" i="80" a="1"/>
  <c r="BA21" i="80" s="1"/>
  <c r="AZ21" i="80" a="1"/>
  <c r="AZ21" i="80" s="1"/>
  <c r="BF21" i="80" s="1"/>
  <c r="X31" i="80" a="1"/>
  <c r="X31" i="80" s="1"/>
  <c r="Y32" i="80"/>
  <c r="Y48" i="80"/>
  <c r="BB64" i="80" a="1"/>
  <c r="BB64" i="80" s="1"/>
  <c r="BA64" i="80" a="1"/>
  <c r="BA64" i="80" s="1"/>
  <c r="BG64" i="80" s="1"/>
  <c r="AZ64" i="80" a="1"/>
  <c r="AZ64" i="80" s="1"/>
  <c r="BF64" i="80" s="1"/>
  <c r="BA59" i="80" a="1"/>
  <c r="BA59" i="80" s="1"/>
  <c r="BG59" i="80" s="1"/>
  <c r="AZ59" i="80" a="1"/>
  <c r="AZ59" i="80" s="1"/>
  <c r="BF59" i="80" s="1"/>
  <c r="AT36" i="80"/>
  <c r="Y57" i="80"/>
  <c r="AW85" i="80"/>
  <c r="AQ74" i="80"/>
  <c r="AW53" i="80"/>
  <c r="AW51" i="80"/>
  <c r="AQ49" i="80"/>
  <c r="BB46" i="80" a="1"/>
  <c r="BB46" i="80" s="1"/>
  <c r="BA46" i="80" a="1"/>
  <c r="BA46" i="80" s="1"/>
  <c r="BG46" i="80" s="1"/>
  <c r="AZ46" i="80" a="1"/>
  <c r="AZ46" i="80" s="1"/>
  <c r="BF46" i="80" s="1"/>
  <c r="BB32" i="80" a="1"/>
  <c r="BB32" i="80" s="1"/>
  <c r="BA32" i="80" a="1"/>
  <c r="BA32" i="80" s="1"/>
  <c r="BG32" i="80" s="1"/>
  <c r="AZ32" i="80" a="1"/>
  <c r="AZ32" i="80" s="1"/>
  <c r="BF32" i="80" s="1"/>
  <c r="BB29" i="80" a="1"/>
  <c r="BB29" i="80" s="1"/>
  <c r="AZ29" i="80" a="1"/>
  <c r="AZ29" i="80" s="1"/>
  <c r="BF29" i="80" s="1"/>
  <c r="AQ17" i="80"/>
  <c r="X19" i="80" a="1"/>
  <c r="X19" i="80" s="1"/>
  <c r="BA49" i="80" a="1"/>
  <c r="BA49" i="80" s="1"/>
  <c r="BG49" i="80" s="1"/>
  <c r="AW100" i="80"/>
  <c r="BB98" i="80" a="1"/>
  <c r="BB98" i="80" s="1"/>
  <c r="BA98" i="80" a="1"/>
  <c r="BA98" i="80" s="1"/>
  <c r="BG98" i="80" s="1"/>
  <c r="AZ98" i="80" a="1"/>
  <c r="AZ98" i="80" s="1"/>
  <c r="BF98" i="80" s="1"/>
  <c r="BB82" i="80" a="1"/>
  <c r="BB82" i="80" s="1"/>
  <c r="BA82" i="80" a="1"/>
  <c r="BA82" i="80" s="1"/>
  <c r="AZ82" i="80" a="1"/>
  <c r="AZ82" i="80" s="1"/>
  <c r="BF82" i="80" s="1"/>
  <c r="BB75" i="80" a="1"/>
  <c r="BB75" i="80" s="1"/>
  <c r="BA75" i="80" a="1"/>
  <c r="BA75" i="80" s="1"/>
  <c r="BG75" i="80" s="1"/>
  <c r="AZ75" i="80" a="1"/>
  <c r="AZ75" i="80" s="1"/>
  <c r="BF75" i="80" s="1"/>
  <c r="BB99" i="80" a="1"/>
  <c r="BB99" i="80" s="1"/>
  <c r="BA99" i="80" a="1"/>
  <c r="BA99" i="80" s="1"/>
  <c r="AZ99" i="80" a="1"/>
  <c r="AZ99" i="80" s="1"/>
  <c r="BF99" i="80" s="1"/>
  <c r="BB83" i="80" a="1"/>
  <c r="BB83" i="80" s="1"/>
  <c r="BA83" i="80" a="1"/>
  <c r="BA83" i="80" s="1"/>
  <c r="BG83" i="80" s="1"/>
  <c r="AZ83" i="80" a="1"/>
  <c r="AZ83" i="80" s="1"/>
  <c r="BF83" i="80" s="1"/>
  <c r="AQ80" i="80"/>
  <c r="AW79" i="80"/>
  <c r="BB70" i="80" a="1"/>
  <c r="BB70" i="80" s="1"/>
  <c r="BA70" i="80" a="1"/>
  <c r="BA70" i="80" s="1"/>
  <c r="BG70" i="80" s="1"/>
  <c r="AZ70" i="80" a="1"/>
  <c r="AZ70" i="80" s="1"/>
  <c r="BF70" i="80" s="1"/>
  <c r="AW44" i="80"/>
  <c r="AN40" i="80"/>
  <c r="BB37" i="80" a="1"/>
  <c r="BB37" i="80" s="1"/>
  <c r="BA37" i="80" a="1"/>
  <c r="BA37" i="80" s="1"/>
  <c r="BG37" i="80" s="1"/>
  <c r="AZ15" i="80" a="1"/>
  <c r="AZ15" i="80" s="1"/>
  <c r="AN14" i="80"/>
  <c r="BG41" i="80"/>
  <c r="Y41" i="80"/>
  <c r="BA95" i="80" a="1"/>
  <c r="BA95" i="80" s="1"/>
  <c r="BG95" i="80" s="1"/>
  <c r="BB96" i="80" a="1"/>
  <c r="BB96" i="80" s="1"/>
  <c r="BA96" i="80" a="1"/>
  <c r="BA96" i="80" s="1"/>
  <c r="BG96" i="80" s="1"/>
  <c r="AZ96" i="80" a="1"/>
  <c r="AZ96" i="80" s="1"/>
  <c r="BF96" i="80" s="1"/>
  <c r="BB84" i="80" a="1"/>
  <c r="BB84" i="80" s="1"/>
  <c r="BA84" i="80" a="1"/>
  <c r="BA84" i="80" s="1"/>
  <c r="BG84" i="80" s="1"/>
  <c r="AZ84" i="80" a="1"/>
  <c r="AZ84" i="80" s="1"/>
  <c r="BF84" i="80" s="1"/>
  <c r="AW77" i="80"/>
  <c r="AW71" i="80"/>
  <c r="AW63" i="80"/>
  <c r="AW61" i="80"/>
  <c r="AW54" i="80"/>
  <c r="AW26" i="80"/>
  <c r="AW19" i="80"/>
  <c r="AW13" i="80"/>
  <c r="X15" i="80" a="1"/>
  <c r="X15" i="80" s="1"/>
  <c r="BB100" i="80" a="1"/>
  <c r="BB100" i="80" s="1"/>
  <c r="BA100" i="80" a="1"/>
  <c r="BA100" i="80" s="1"/>
  <c r="BG100" i="80" s="1"/>
  <c r="AZ100" i="80" a="1"/>
  <c r="AZ100" i="80" s="1"/>
  <c r="BF100" i="80" s="1"/>
  <c r="AW104" i="80"/>
  <c r="BB101" i="80" a="1"/>
  <c r="BB101" i="80" s="1"/>
  <c r="BA101" i="80" a="1"/>
  <c r="BA101" i="80" s="1"/>
  <c r="BG101" i="80" s="1"/>
  <c r="AZ101" i="80" a="1"/>
  <c r="AZ101" i="80" s="1"/>
  <c r="BF101" i="80" s="1"/>
  <c r="AW88" i="80"/>
  <c r="BB85" i="80" a="1"/>
  <c r="BB85" i="80" s="1"/>
  <c r="BA85" i="80" a="1"/>
  <c r="BA85" i="80" s="1"/>
  <c r="BG85" i="80" s="1"/>
  <c r="AZ85" i="80" a="1"/>
  <c r="AZ85" i="80" s="1"/>
  <c r="BF85" i="80" s="1"/>
  <c r="BB77" i="80" a="1"/>
  <c r="BB77" i="80" s="1"/>
  <c r="BA77" i="80" a="1"/>
  <c r="BA77" i="80" s="1"/>
  <c r="BG77" i="80" s="1"/>
  <c r="AZ77" i="80" a="1"/>
  <c r="AZ77" i="80" s="1"/>
  <c r="BF77" i="80" s="1"/>
  <c r="BB71" i="80" a="1"/>
  <c r="BB71" i="80" s="1"/>
  <c r="BA71" i="80" a="1"/>
  <c r="BA71" i="80" s="1"/>
  <c r="AZ71" i="80" a="1"/>
  <c r="AZ71" i="80" s="1"/>
  <c r="BF71" i="80" s="1"/>
  <c r="BA65" i="80" a="1"/>
  <c r="BA65" i="80" s="1"/>
  <c r="BG65" i="80" s="1"/>
  <c r="AZ65" i="80" a="1"/>
  <c r="AZ65" i="80" s="1"/>
  <c r="BF65" i="80" s="1"/>
  <c r="BB65" i="80" a="1"/>
  <c r="BB65" i="80" s="1"/>
  <c r="BA61" i="80" a="1"/>
  <c r="BA61" i="80" s="1"/>
  <c r="BG61" i="80" s="1"/>
  <c r="AZ61" i="80" a="1"/>
  <c r="AZ61" i="80" s="1"/>
  <c r="BF61" i="80" s="1"/>
  <c r="BB61" i="80" a="1"/>
  <c r="BB61" i="80" s="1"/>
  <c r="BB56" i="80" a="1"/>
  <c r="BB56" i="80" s="1"/>
  <c r="BA56" i="80" a="1"/>
  <c r="BA56" i="80" s="1"/>
  <c r="BG56" i="80" s="1"/>
  <c r="AZ56" i="80" a="1"/>
  <c r="AZ56" i="80" s="1"/>
  <c r="BF56" i="80" s="1"/>
  <c r="AQ55" i="80"/>
  <c r="BB42" i="80" a="1"/>
  <c r="BB42" i="80" s="1"/>
  <c r="BA42" i="80" a="1"/>
  <c r="BA42" i="80" s="1"/>
  <c r="BG42" i="80" s="1"/>
  <c r="AZ42" i="80" a="1"/>
  <c r="AZ42" i="80" s="1"/>
  <c r="BF42" i="80" s="1"/>
  <c r="AW31" i="80"/>
  <c r="Y29" i="80"/>
  <c r="BB26" i="80" a="1"/>
  <c r="BB26" i="80" s="1"/>
  <c r="BA26" i="80" a="1"/>
  <c r="BA26" i="80" s="1"/>
  <c r="BG26" i="80" s="1"/>
  <c r="AZ26" i="80" a="1"/>
  <c r="AZ26" i="80" s="1"/>
  <c r="BF26" i="80" s="1"/>
  <c r="AW12" i="80"/>
  <c r="BB59" i="80" a="1"/>
  <c r="BB59" i="80" s="1"/>
  <c r="BB69" i="80" a="1"/>
  <c r="BB69" i="80" s="1"/>
  <c r="BA69" i="80" a="1"/>
  <c r="BA69" i="80" s="1"/>
  <c r="BG69" i="80" s="1"/>
  <c r="AZ69" i="80" a="1"/>
  <c r="AZ69" i="80" s="1"/>
  <c r="BF69" i="80" s="1"/>
  <c r="AZ55" i="80" a="1"/>
  <c r="AZ55" i="80" s="1"/>
  <c r="BF55" i="80" s="1"/>
  <c r="BA55" i="80" a="1"/>
  <c r="BA55" i="80" s="1"/>
  <c r="BG55" i="80" s="1"/>
  <c r="BA97" i="80" a="1"/>
  <c r="BA97" i="80" s="1"/>
  <c r="BG97" i="80" s="1"/>
  <c r="AZ97" i="80" a="1"/>
  <c r="AZ97" i="80" s="1"/>
  <c r="BF97" i="80" s="1"/>
  <c r="BB97" i="80" a="1"/>
  <c r="BB97" i="80" s="1"/>
  <c r="BB81" i="80" a="1"/>
  <c r="BB81" i="80" s="1"/>
  <c r="BA81" i="80" a="1"/>
  <c r="BA81" i="80" s="1"/>
  <c r="BG81" i="80" s="1"/>
  <c r="AZ81" i="80" a="1"/>
  <c r="AZ81" i="80" s="1"/>
  <c r="BF81" i="80" s="1"/>
  <c r="AW101" i="80"/>
  <c r="BB102" i="80" a="1"/>
  <c r="BB102" i="80" s="1"/>
  <c r="BA102" i="80" a="1"/>
  <c r="BA102" i="80" s="1"/>
  <c r="BG102" i="80" s="1"/>
  <c r="BB86" i="80" a="1"/>
  <c r="BB86" i="80" s="1"/>
  <c r="BA86" i="80" a="1"/>
  <c r="BA86" i="80" s="1"/>
  <c r="BG86" i="80" s="1"/>
  <c r="AW52" i="80"/>
  <c r="BB47" i="80" a="1"/>
  <c r="BB47" i="80" s="1"/>
  <c r="AZ47" i="80" a="1"/>
  <c r="AZ47" i="80" s="1"/>
  <c r="BF47" i="80" s="1"/>
  <c r="BB38" i="80" a="1"/>
  <c r="BB38" i="80" s="1"/>
  <c r="BA38" i="80" a="1"/>
  <c r="BA38" i="80" s="1"/>
  <c r="BG38" i="80" s="1"/>
  <c r="AZ38" i="80" a="1"/>
  <c r="AZ38" i="80" s="1"/>
  <c r="BF38" i="80" s="1"/>
  <c r="BB33" i="80" a="1"/>
  <c r="BB33" i="80" s="1"/>
  <c r="BA33" i="80" a="1"/>
  <c r="BA33" i="80" s="1"/>
  <c r="BG33" i="80" s="1"/>
  <c r="AZ33" i="80" a="1"/>
  <c r="AZ33" i="80" s="1"/>
  <c r="BF33" i="80" s="1"/>
  <c r="AW30" i="80"/>
  <c r="AW28" i="80"/>
  <c r="AW23" i="80"/>
  <c r="BB23" i="80" a="1"/>
  <c r="BB23" i="80" s="1"/>
  <c r="AZ23" i="80" a="1"/>
  <c r="AZ23" i="80" s="1"/>
  <c r="BF23" i="80" s="1"/>
  <c r="AW16" i="80"/>
  <c r="BB15" i="80" a="1"/>
  <c r="BB15" i="80" s="1"/>
  <c r="J42" i="77" s="1"/>
  <c r="BB103" i="80" a="1"/>
  <c r="BB103" i="80" s="1"/>
  <c r="BA103" i="80" a="1"/>
  <c r="BA103" i="80" s="1"/>
  <c r="BG103" i="80" s="1"/>
  <c r="AZ103" i="80" a="1"/>
  <c r="AZ103" i="80" s="1"/>
  <c r="BF103" i="80" s="1"/>
  <c r="Y100" i="80"/>
  <c r="BB87" i="80" a="1"/>
  <c r="BB87" i="80" s="1"/>
  <c r="BA87" i="80" a="1"/>
  <c r="BA87" i="80" s="1"/>
  <c r="BG87" i="80" s="1"/>
  <c r="AZ87" i="80" a="1"/>
  <c r="AZ87" i="80" s="1"/>
  <c r="BF87" i="80" s="1"/>
  <c r="AW69" i="80"/>
  <c r="AW62" i="80"/>
  <c r="BB52" i="80" a="1"/>
  <c r="BB52" i="80" s="1"/>
  <c r="BA52" i="80" a="1"/>
  <c r="BA52" i="80" s="1"/>
  <c r="BG52" i="80" s="1"/>
  <c r="AZ52" i="80" a="1"/>
  <c r="AZ52" i="80" s="1"/>
  <c r="BF52" i="80" s="1"/>
  <c r="AW25" i="80"/>
  <c r="AZ104" i="80" a="1"/>
  <c r="AZ104" i="80" s="1"/>
  <c r="BF104" i="80" s="1"/>
  <c r="BA104" i="80" a="1"/>
  <c r="BA104" i="80" s="1"/>
  <c r="BG104" i="80" s="1"/>
  <c r="AW91" i="80"/>
  <c r="AZ88" i="80" a="1"/>
  <c r="AZ88" i="80" s="1"/>
  <c r="BF88" i="80" s="1"/>
  <c r="BA88" i="80" a="1"/>
  <c r="BA88" i="80" s="1"/>
  <c r="BG88" i="80" s="1"/>
  <c r="AN76" i="80"/>
  <c r="AW39" i="80"/>
  <c r="BB30" i="80" a="1"/>
  <c r="BB30" i="80" s="1"/>
  <c r="AZ30" i="80" a="1"/>
  <c r="AZ30" i="80" s="1"/>
  <c r="BF30" i="80" s="1"/>
  <c r="BB16" i="80" a="1"/>
  <c r="BB16" i="80" s="1"/>
  <c r="J43" i="77" s="1"/>
  <c r="BA16" i="80" a="1"/>
  <c r="BA16" i="80" s="1"/>
  <c r="BG16" i="80" s="1"/>
  <c r="AZ16" i="80" a="1"/>
  <c r="AZ16" i="80" s="1"/>
  <c r="BF16" i="80" s="1"/>
  <c r="Y16" i="80"/>
  <c r="X21" i="80" a="1"/>
  <c r="X21" i="80" s="1"/>
  <c r="AW107" i="80"/>
  <c r="BB105" i="80" a="1"/>
  <c r="BB105" i="80" s="1"/>
  <c r="BA105" i="80" a="1"/>
  <c r="BA105" i="80" s="1"/>
  <c r="BG105" i="80" s="1"/>
  <c r="AZ105" i="80" a="1"/>
  <c r="AZ105" i="80" s="1"/>
  <c r="BF105" i="80" s="1"/>
  <c r="BB89" i="80" a="1"/>
  <c r="BB89" i="80" s="1"/>
  <c r="BA89" i="80" a="1"/>
  <c r="BA89" i="80" s="1"/>
  <c r="BG89" i="80" s="1"/>
  <c r="AZ89" i="80" a="1"/>
  <c r="AZ89" i="80" s="1"/>
  <c r="BF89" i="80" s="1"/>
  <c r="BB78" i="80" a="1"/>
  <c r="BB78" i="80" s="1"/>
  <c r="BA78" i="80" a="1"/>
  <c r="BA78" i="80" s="1"/>
  <c r="BG78" i="80" s="1"/>
  <c r="AZ78" i="80" a="1"/>
  <c r="AZ78" i="80" s="1"/>
  <c r="BF78" i="80" s="1"/>
  <c r="BB72" i="80" a="1"/>
  <c r="BB72" i="80" s="1"/>
  <c r="BA72" i="80" a="1"/>
  <c r="BA72" i="80" s="1"/>
  <c r="BG72" i="80" s="1"/>
  <c r="AZ72" i="80" a="1"/>
  <c r="AZ72" i="80" s="1"/>
  <c r="BF72" i="80" s="1"/>
  <c r="BB62" i="80" a="1"/>
  <c r="BB62" i="80" s="1"/>
  <c r="BA62" i="80" a="1"/>
  <c r="BA62" i="80" s="1"/>
  <c r="BG62" i="80" s="1"/>
  <c r="AZ62" i="80" a="1"/>
  <c r="AZ62" i="80" s="1"/>
  <c r="BF62" i="80" s="1"/>
  <c r="AT52" i="80"/>
  <c r="AN46" i="80"/>
  <c r="AQ42" i="80"/>
  <c r="BB39" i="80" a="1"/>
  <c r="BB39" i="80" s="1"/>
  <c r="BA39" i="80" a="1"/>
  <c r="BA39" i="80" s="1"/>
  <c r="BG39" i="80" s="1"/>
  <c r="AQ26" i="80"/>
  <c r="AT23" i="80"/>
  <c r="Y23" i="80"/>
  <c r="AW22" i="80"/>
  <c r="AW20" i="80"/>
  <c r="BB20" i="80" a="1"/>
  <c r="BB20" i="80" s="1"/>
  <c r="BA20" i="80" a="1"/>
  <c r="BA20" i="80" s="1"/>
  <c r="BG20" i="80" s="1"/>
  <c r="AZ20" i="80" a="1"/>
  <c r="AZ20" i="80" s="1"/>
  <c r="BF20" i="80" s="1"/>
  <c r="AQ13" i="80"/>
  <c r="X79" i="80" a="1"/>
  <c r="X79" i="80" s="1"/>
  <c r="BB106" i="80" a="1"/>
  <c r="BB106" i="80" s="1"/>
  <c r="BA106" i="80" a="1"/>
  <c r="BA106" i="80" s="1"/>
  <c r="BG106" i="80" s="1"/>
  <c r="AZ106" i="80" a="1"/>
  <c r="AZ106" i="80" s="1"/>
  <c r="BF106" i="80" s="1"/>
  <c r="BA67" i="80" a="1"/>
  <c r="BA67" i="80" s="1"/>
  <c r="BG67" i="80" s="1"/>
  <c r="AZ67" i="80" a="1"/>
  <c r="AZ67" i="80" s="1"/>
  <c r="BF67" i="80" s="1"/>
  <c r="BB67" i="80" a="1"/>
  <c r="BB67" i="80" s="1"/>
  <c r="BB48" i="80" a="1"/>
  <c r="BB48" i="80" s="1"/>
  <c r="BA48" i="80" a="1"/>
  <c r="BA48" i="80" s="1"/>
  <c r="BG48" i="80" s="1"/>
  <c r="AZ48" i="80" a="1"/>
  <c r="AZ48" i="80" s="1"/>
  <c r="BF48" i="80" s="1"/>
  <c r="BB43" i="80" a="1"/>
  <c r="BB43" i="80" s="1"/>
  <c r="AZ43" i="80" a="1"/>
  <c r="AZ43" i="80" s="1"/>
  <c r="BF43" i="80" s="1"/>
  <c r="BB90" i="80" a="1"/>
  <c r="BB90" i="80" s="1"/>
  <c r="BA90" i="80" a="1"/>
  <c r="BA90" i="80" s="1"/>
  <c r="BG90" i="80" s="1"/>
  <c r="AZ90" i="80" a="1"/>
  <c r="AZ90" i="80" s="1"/>
  <c r="BF90" i="80" s="1"/>
  <c r="AZ107" i="80" a="1"/>
  <c r="AZ107" i="80" s="1"/>
  <c r="BF107" i="80" s="1"/>
  <c r="BB107" i="80" a="1"/>
  <c r="BB107" i="80" s="1"/>
  <c r="BA107" i="80" a="1"/>
  <c r="BA107" i="80" s="1"/>
  <c r="BG107" i="80" s="1"/>
  <c r="BB91" i="80" a="1"/>
  <c r="BB91" i="80" s="1"/>
  <c r="BA91" i="80" a="1"/>
  <c r="BA91" i="80" s="1"/>
  <c r="BG91" i="80" s="1"/>
  <c r="AZ91" i="80" a="1"/>
  <c r="AZ91" i="80" s="1"/>
  <c r="BF91" i="80" s="1"/>
  <c r="AW68" i="80"/>
  <c r="AT67" i="80"/>
  <c r="AW58" i="80"/>
  <c r="AZ53" i="80" a="1"/>
  <c r="AZ53" i="80" s="1"/>
  <c r="BF53" i="80" s="1"/>
  <c r="BA53" i="80" a="1"/>
  <c r="BA53" i="80" s="1"/>
  <c r="BG53" i="80" s="1"/>
  <c r="BB27" i="80" a="1"/>
  <c r="BB27" i="80" s="1"/>
  <c r="AZ27" i="80" a="1"/>
  <c r="AZ27" i="80" s="1"/>
  <c r="BF27" i="80" s="1"/>
  <c r="AQ23" i="80"/>
  <c r="AW14" i="80"/>
  <c r="X11" i="80" a="1"/>
  <c r="X11" i="80" s="1"/>
  <c r="Y11" i="80" s="1"/>
  <c r="AP11" i="80"/>
  <c r="BA45" i="80" a="1"/>
  <c r="BA45" i="80" s="1"/>
  <c r="BG45" i="80" s="1"/>
  <c r="BA51" i="80" a="1"/>
  <c r="BA51" i="80" s="1"/>
  <c r="BG51" i="80" s="1"/>
  <c r="BA57" i="80" a="1"/>
  <c r="BA57" i="80" s="1"/>
  <c r="BG57" i="80" s="1"/>
  <c r="Y25" i="80"/>
  <c r="BH25" i="80" s="1"/>
  <c r="BB51" i="80" a="1"/>
  <c r="BB51" i="80" s="1"/>
  <c r="AZ76" i="80" a="1"/>
  <c r="AZ76" i="80" s="1"/>
  <c r="BF76" i="80" s="1"/>
  <c r="AZ66" i="80" a="1"/>
  <c r="AZ66" i="80" s="1"/>
  <c r="BF66" i="80" s="1"/>
  <c r="BA76" i="80" a="1"/>
  <c r="BA76" i="80" s="1"/>
  <c r="BG76" i="80" s="1"/>
  <c r="AZ60" i="80" a="1"/>
  <c r="AZ60" i="80" s="1"/>
  <c r="BF60" i="80" s="1"/>
  <c r="X14" i="80" a="1"/>
  <c r="X14" i="80" s="1"/>
  <c r="AZ50" i="80" a="1"/>
  <c r="AZ50" i="80" s="1"/>
  <c r="BF50" i="80" s="1"/>
  <c r="BA60" i="80" a="1"/>
  <c r="BA60" i="80" s="1"/>
  <c r="BG60" i="80" s="1"/>
  <c r="BA66" i="80" a="1"/>
  <c r="BA66" i="80" s="1"/>
  <c r="BG66" i="80" s="1"/>
  <c r="Y47" i="80"/>
  <c r="AZ44" i="80" a="1"/>
  <c r="AZ44" i="80" s="1"/>
  <c r="BF44" i="80" s="1"/>
  <c r="AZ34" i="80" a="1"/>
  <c r="AZ34" i="80" s="1"/>
  <c r="BF34" i="80" s="1"/>
  <c r="BA44" i="80" a="1"/>
  <c r="BA44" i="80" s="1"/>
  <c r="BG44" i="80" s="1"/>
  <c r="BA50" i="80" a="1"/>
  <c r="BA50" i="80" s="1"/>
  <c r="BG50" i="80" s="1"/>
  <c r="AZ24" i="80" a="1"/>
  <c r="AZ24" i="80" s="1"/>
  <c r="BF24" i="80" s="1"/>
  <c r="BA22" i="80" a="1"/>
  <c r="BA22" i="80" s="1"/>
  <c r="BG22" i="80" s="1"/>
  <c r="BA24" i="80" a="1"/>
  <c r="BA24" i="80" s="1"/>
  <c r="BG24" i="80" s="1"/>
  <c r="AZ73" i="80" a="1"/>
  <c r="AZ73" i="80" s="1"/>
  <c r="BF73" i="80" s="1"/>
  <c r="BA73" i="80" a="1"/>
  <c r="BA73" i="80" s="1"/>
  <c r="BG73" i="80" s="1"/>
  <c r="BF12" i="80" l="1"/>
  <c r="BB12" i="80" a="1"/>
  <c r="BB12" i="80" s="1"/>
  <c r="BA29" i="80" a="1"/>
  <c r="BA29" i="80" s="1"/>
  <c r="BG29" i="80" s="1"/>
  <c r="BA30" i="80" a="1"/>
  <c r="BA30" i="80" s="1"/>
  <c r="BG30" i="80" s="1"/>
  <c r="BA27" i="80" a="1"/>
  <c r="BA27" i="80" s="1"/>
  <c r="BG27" i="80" s="1"/>
  <c r="BA23" i="80" a="1"/>
  <c r="BA23" i="80" s="1"/>
  <c r="BG23" i="80" s="1"/>
  <c r="BA19" i="80" a="1"/>
  <c r="BA19" i="80" s="1"/>
  <c r="BG19" i="80" s="1"/>
  <c r="AY29" i="80"/>
  <c r="BD29" i="80" s="1" a="1"/>
  <c r="BD29" i="80" s="1"/>
  <c r="BH57" i="80"/>
  <c r="BE96" i="80" a="1"/>
  <c r="BE96" i="80" s="1"/>
  <c r="BE102" i="80" a="1"/>
  <c r="BE102" i="80" s="1"/>
  <c r="BE51" i="80" a="1"/>
  <c r="BE51" i="80" s="1"/>
  <c r="AX74" i="80"/>
  <c r="BD74" i="80" s="1" a="1"/>
  <c r="BD74" i="80" s="1"/>
  <c r="BE39" i="80" a="1"/>
  <c r="BE39" i="80" s="1"/>
  <c r="BE86" i="80" a="1"/>
  <c r="BE86" i="80" s="1"/>
  <c r="BF15" i="80"/>
  <c r="BA15" i="80" a="1"/>
  <c r="BA15" i="80" s="1"/>
  <c r="BG15" i="80" s="1"/>
  <c r="BE90" i="80" a="1"/>
  <c r="BE90" i="80" s="1"/>
  <c r="BB13" i="80" a="1"/>
  <c r="BB13" i="80" s="1"/>
  <c r="BE28" i="80" a="1"/>
  <c r="BE28" i="80" s="1"/>
  <c r="BE16" i="80" a="1"/>
  <c r="BE16" i="80" s="1"/>
  <c r="BE97" i="80" a="1"/>
  <c r="BE97" i="80" s="1"/>
  <c r="BE41" i="80" a="1"/>
  <c r="BE41" i="80" s="1"/>
  <c r="BE92" i="80" a="1"/>
  <c r="BE92" i="80" s="1"/>
  <c r="BE58" i="80" a="1"/>
  <c r="BE58" i="80" s="1"/>
  <c r="BE47" i="80" a="1"/>
  <c r="BE47" i="80" s="1"/>
  <c r="BE61" i="80" a="1"/>
  <c r="BE61" i="80" s="1"/>
  <c r="BE65" i="80" a="1"/>
  <c r="BE65" i="80" s="1"/>
  <c r="BH27" i="80"/>
  <c r="BE33" i="80" a="1"/>
  <c r="BE33" i="80" s="1"/>
  <c r="BH42" i="80"/>
  <c r="BE42" i="80" a="1"/>
  <c r="BE42" i="80" s="1"/>
  <c r="BE77" i="80" a="1"/>
  <c r="BE77" i="80" s="1"/>
  <c r="BE99" i="80" a="1"/>
  <c r="BE99" i="80" s="1"/>
  <c r="BE29" i="80" a="1"/>
  <c r="BE29" i="80" s="1"/>
  <c r="BE18" i="80" a="1"/>
  <c r="BE18" i="80" s="1"/>
  <c r="BH40" i="80"/>
  <c r="BE40" i="80" a="1"/>
  <c r="BE40" i="80" s="1"/>
  <c r="BE88" i="80" a="1"/>
  <c r="BE88" i="80" s="1"/>
  <c r="BE34" i="80" a="1"/>
  <c r="BE34" i="80" s="1"/>
  <c r="BE44" i="80" a="1"/>
  <c r="BE44" i="80" s="1"/>
  <c r="BH72" i="80"/>
  <c r="BE72" i="80" a="1"/>
  <c r="BE72" i="80" s="1"/>
  <c r="BE48" i="80" a="1"/>
  <c r="BE48" i="80" s="1"/>
  <c r="BE38" i="80" a="1"/>
  <c r="BE38" i="80" s="1"/>
  <c r="BE85" i="80" a="1"/>
  <c r="BE85" i="80" s="1"/>
  <c r="BE37" i="80" a="1"/>
  <c r="BE37" i="80" s="1"/>
  <c r="BE75" i="80" a="1"/>
  <c r="BE75" i="80" s="1"/>
  <c r="BE32" i="80" a="1"/>
  <c r="BE32" i="80" s="1"/>
  <c r="BE45" i="80" a="1"/>
  <c r="BE45" i="80" s="1"/>
  <c r="BH109" i="80"/>
  <c r="BE109" i="80" a="1"/>
  <c r="BE109" i="80" s="1"/>
  <c r="BE67" i="80" a="1"/>
  <c r="BE67" i="80" s="1"/>
  <c r="BE89" i="80" a="1"/>
  <c r="BE89" i="80" s="1"/>
  <c r="BE56" i="80" a="1"/>
  <c r="BE56" i="80" s="1"/>
  <c r="BE64" i="80" a="1"/>
  <c r="BE64" i="80" s="1"/>
  <c r="BE57" i="80" a="1"/>
  <c r="BE57" i="80" s="1"/>
  <c r="BE66" i="80" a="1"/>
  <c r="BE66" i="80" s="1"/>
  <c r="BH20" i="80"/>
  <c r="BE20" i="80" a="1"/>
  <c r="BE20" i="80" s="1"/>
  <c r="BH78" i="80"/>
  <c r="BE78" i="80" a="1"/>
  <c r="BE78" i="80" s="1"/>
  <c r="BE69" i="80" a="1"/>
  <c r="BE69" i="80" s="1"/>
  <c r="BE46" i="80" a="1"/>
  <c r="BE46" i="80" s="1"/>
  <c r="BE80" i="80" a="1"/>
  <c r="BE80" i="80" s="1"/>
  <c r="BH105" i="80"/>
  <c r="BE105" i="80" a="1"/>
  <c r="BE105" i="80" s="1"/>
  <c r="BE59" i="80" a="1"/>
  <c r="BE59" i="80" s="1"/>
  <c r="BE101" i="80" a="1"/>
  <c r="BE101" i="80" s="1"/>
  <c r="BE84" i="80" a="1"/>
  <c r="BE84" i="80" s="1"/>
  <c r="BH49" i="80"/>
  <c r="BE49" i="80" a="1"/>
  <c r="BE49" i="80" s="1"/>
  <c r="BE60" i="80" a="1"/>
  <c r="BE60" i="80" s="1"/>
  <c r="BE110" i="80" a="1"/>
  <c r="BE110" i="80" s="1"/>
  <c r="BH103" i="80"/>
  <c r="BE103" i="80" a="1"/>
  <c r="BE103" i="80" s="1"/>
  <c r="BE70" i="80" a="1"/>
  <c r="BE70" i="80" s="1"/>
  <c r="BE74" i="80" a="1"/>
  <c r="BE74" i="80" s="1"/>
  <c r="BE54" i="80" a="1"/>
  <c r="BE54" i="80" s="1"/>
  <c r="BE55" i="80" a="1"/>
  <c r="BE55" i="80" s="1"/>
  <c r="BE36" i="80" a="1"/>
  <c r="BE36" i="80" s="1"/>
  <c r="BH43" i="80"/>
  <c r="BE43" i="80" a="1"/>
  <c r="BE43" i="80" s="1"/>
  <c r="BH87" i="80"/>
  <c r="BE87" i="80" a="1"/>
  <c r="BE87" i="80" s="1"/>
  <c r="BH106" i="80"/>
  <c r="BE106" i="80" a="1"/>
  <c r="BE106" i="80" s="1"/>
  <c r="BE98" i="80" a="1"/>
  <c r="BE98" i="80" s="1"/>
  <c r="BE95" i="80" a="1"/>
  <c r="BE95" i="80" s="1"/>
  <c r="BE17" i="80" a="1"/>
  <c r="BE17" i="80" s="1"/>
  <c r="BE25" i="80" a="1"/>
  <c r="BE25" i="80" s="1"/>
  <c r="BE104" i="80" a="1"/>
  <c r="BE104" i="80" s="1"/>
  <c r="BH91" i="80"/>
  <c r="BE91" i="80" a="1"/>
  <c r="BE91" i="80" s="1"/>
  <c r="BH107" i="80"/>
  <c r="BE107" i="80" a="1"/>
  <c r="BE107" i="80" s="1"/>
  <c r="BE63" i="80" a="1"/>
  <c r="BE63" i="80" s="1"/>
  <c r="BE35" i="80" a="1"/>
  <c r="BE35" i="80" s="1"/>
  <c r="BE53" i="80" a="1"/>
  <c r="BE53" i="80" s="1"/>
  <c r="BE24" i="80" a="1"/>
  <c r="BE24" i="80" s="1"/>
  <c r="BH81" i="80"/>
  <c r="BE81" i="80" a="1"/>
  <c r="BE81" i="80" s="1"/>
  <c r="BH26" i="80"/>
  <c r="BE26" i="80" a="1"/>
  <c r="BE26" i="80" s="1"/>
  <c r="BE100" i="80" a="1"/>
  <c r="BE100" i="80" s="1"/>
  <c r="BE22" i="80" a="1"/>
  <c r="BE22" i="80" s="1"/>
  <c r="BH62" i="80"/>
  <c r="BE62" i="80" a="1"/>
  <c r="BE62" i="80" s="1"/>
  <c r="BH52" i="80"/>
  <c r="BE52" i="80" a="1"/>
  <c r="BE52" i="80" s="1"/>
  <c r="BH41" i="80"/>
  <c r="BH94" i="80"/>
  <c r="BE94" i="80" a="1"/>
  <c r="BE94" i="80" s="1"/>
  <c r="BH68" i="80"/>
  <c r="BE68" i="80" a="1"/>
  <c r="BE68" i="80" s="1"/>
  <c r="BE50" i="80" a="1"/>
  <c r="BE50" i="80" s="1"/>
  <c r="BE73" i="80" a="1"/>
  <c r="BE73" i="80" s="1"/>
  <c r="BE71" i="80" a="1"/>
  <c r="BE71" i="80" s="1"/>
  <c r="BE83" i="80" a="1"/>
  <c r="BE83" i="80" s="1"/>
  <c r="BE111" i="80" a="1"/>
  <c r="BE111" i="80" s="1"/>
  <c r="BE108" i="80" a="1"/>
  <c r="BE108" i="80" s="1"/>
  <c r="BE93" i="80" a="1"/>
  <c r="BE93" i="80" s="1"/>
  <c r="BE76" i="80" a="1"/>
  <c r="BE76" i="80" s="1"/>
  <c r="AX72" i="80"/>
  <c r="BD72" i="80" s="1" a="1"/>
  <c r="BD72" i="80" s="1"/>
  <c r="AY78" i="80"/>
  <c r="BD78" i="80" s="1" a="1"/>
  <c r="BD78" i="80" s="1"/>
  <c r="AX110" i="80"/>
  <c r="AY87" i="80"/>
  <c r="BD87" i="80" s="1" a="1"/>
  <c r="BD87" i="80" s="1"/>
  <c r="BG71" i="80"/>
  <c r="AX46" i="80"/>
  <c r="BD46" i="80" s="1" a="1"/>
  <c r="BD46" i="80" s="1"/>
  <c r="BH17" i="80"/>
  <c r="AX37" i="80"/>
  <c r="BD37" i="80" s="1" a="1"/>
  <c r="BD37" i="80" s="1"/>
  <c r="BH29" i="80"/>
  <c r="BA14" i="80" a="1"/>
  <c r="BA14" i="80" s="1"/>
  <c r="AY82" i="80"/>
  <c r="BD82" i="80" s="1" a="1"/>
  <c r="BD82" i="80" s="1"/>
  <c r="AY67" i="80"/>
  <c r="BD67" i="80" s="1" a="1"/>
  <c r="BD67" i="80" s="1"/>
  <c r="AX45" i="80"/>
  <c r="BD45" i="80" s="1" a="1"/>
  <c r="BD45" i="80" s="1"/>
  <c r="AY65" i="80"/>
  <c r="BD65" i="80" s="1" a="1"/>
  <c r="BD65" i="80" s="1"/>
  <c r="BB14" i="80" a="1"/>
  <c r="BB14" i="80" s="1"/>
  <c r="J41" i="77" s="1"/>
  <c r="BH23" i="80"/>
  <c r="AX103" i="80"/>
  <c r="BD103" i="80" s="1" a="1"/>
  <c r="BD103" i="80" s="1"/>
  <c r="AX34" i="80"/>
  <c r="BD34" i="80" s="1" a="1"/>
  <c r="BD34" i="80" s="1"/>
  <c r="AY98" i="80"/>
  <c r="BD98" i="80" s="1" a="1"/>
  <c r="BD98" i="80" s="1"/>
  <c r="AX36" i="80"/>
  <c r="BD36" i="80" s="1" a="1"/>
  <c r="BD36" i="80" s="1"/>
  <c r="AX21" i="80"/>
  <c r="BD21" i="80" s="1" a="1"/>
  <c r="BD21" i="80" s="1"/>
  <c r="AY83" i="80"/>
  <c r="BD83" i="80" s="1" a="1"/>
  <c r="BD83" i="80" s="1"/>
  <c r="AX56" i="80"/>
  <c r="BD56" i="80" s="1" a="1"/>
  <c r="BD56" i="80" s="1"/>
  <c r="AX106" i="80"/>
  <c r="BD106" i="80" s="1" a="1"/>
  <c r="BD106" i="80" s="1"/>
  <c r="AY73" i="80"/>
  <c r="BD73" i="80" s="1" a="1"/>
  <c r="BD73" i="80" s="1"/>
  <c r="AX92" i="80"/>
  <c r="BD92" i="80" s="1" a="1"/>
  <c r="BD92" i="80" s="1"/>
  <c r="AY57" i="80"/>
  <c r="BD57" i="80" s="1" a="1"/>
  <c r="BD57" i="80" s="1"/>
  <c r="AX42" i="80"/>
  <c r="BD42" i="80" s="1" a="1"/>
  <c r="BD42" i="80" s="1"/>
  <c r="AX96" i="80"/>
  <c r="BD96" i="80" s="1" a="1"/>
  <c r="BD96" i="80" s="1"/>
  <c r="AX84" i="80"/>
  <c r="BD84" i="80" s="1" a="1"/>
  <c r="BD84" i="80" s="1"/>
  <c r="AY18" i="80"/>
  <c r="BD18" i="80" s="1" a="1"/>
  <c r="BD18" i="80" s="1"/>
  <c r="AX80" i="80"/>
  <c r="BD80" i="80" s="1" a="1"/>
  <c r="BD80" i="80" s="1"/>
  <c r="AX66" i="80"/>
  <c r="BD66" i="80" s="1" a="1"/>
  <c r="BD66" i="80" s="1"/>
  <c r="BH39" i="80"/>
  <c r="AX60" i="80"/>
  <c r="BD60" i="80" s="1" a="1"/>
  <c r="BD60" i="80" s="1"/>
  <c r="AY49" i="80"/>
  <c r="BD49" i="80" s="1" a="1"/>
  <c r="BD49" i="80" s="1"/>
  <c r="AX48" i="80"/>
  <c r="BD48" i="80" s="1" a="1"/>
  <c r="BD48" i="80" s="1"/>
  <c r="BH58" i="80"/>
  <c r="AY32" i="80"/>
  <c r="BD32" i="80" s="1" a="1"/>
  <c r="BD32" i="80" s="1"/>
  <c r="AX40" i="80"/>
  <c r="BD40" i="80" s="1" a="1"/>
  <c r="BD40" i="80" s="1"/>
  <c r="BA11" i="80" a="1"/>
  <c r="BA11" i="80" s="1"/>
  <c r="BG11" i="80" s="1"/>
  <c r="AY50" i="80"/>
  <c r="BD50" i="80" s="1" a="1"/>
  <c r="BD50" i="80" s="1"/>
  <c r="BH16" i="80"/>
  <c r="AX89" i="80"/>
  <c r="BD89" i="80" s="1" a="1"/>
  <c r="BD89" i="80" s="1"/>
  <c r="AY111" i="80"/>
  <c r="BD111" i="80" s="1" a="1"/>
  <c r="BD111" i="80" s="1"/>
  <c r="BH65" i="80"/>
  <c r="BF13" i="80"/>
  <c r="AY70" i="80"/>
  <c r="BD70" i="80" s="1" a="1"/>
  <c r="BD70" i="80" s="1"/>
  <c r="BH89" i="80"/>
  <c r="AX24" i="80"/>
  <c r="BD24" i="80" s="1" a="1"/>
  <c r="BD24" i="80" s="1"/>
  <c r="AY94" i="80"/>
  <c r="BD94" i="80" s="1" a="1"/>
  <c r="BD94" i="80" s="1"/>
  <c r="AY90" i="80"/>
  <c r="BD90" i="80" s="1" a="1"/>
  <c r="BD90" i="80" s="1"/>
  <c r="AX15" i="80"/>
  <c r="AY15" i="80" s="1"/>
  <c r="BG82" i="80"/>
  <c r="AY76" i="80"/>
  <c r="AX76" i="80"/>
  <c r="BH32" i="80"/>
  <c r="AY99" i="80"/>
  <c r="BD99" i="80" s="1" a="1"/>
  <c r="BD99" i="80" s="1"/>
  <c r="AY35" i="80"/>
  <c r="BD35" i="80" s="1" a="1"/>
  <c r="BD35" i="80" s="1"/>
  <c r="BH35" i="80"/>
  <c r="AY27" i="80"/>
  <c r="AX27" i="80"/>
  <c r="BG79" i="80"/>
  <c r="BG99" i="80"/>
  <c r="AY81" i="80"/>
  <c r="AX81" i="80"/>
  <c r="AX11" i="80"/>
  <c r="AY11" i="80" s="1"/>
  <c r="AY75" i="80"/>
  <c r="BD75" i="80" s="1" a="1"/>
  <c r="BD75" i="80" s="1"/>
  <c r="AY41" i="80"/>
  <c r="BD41" i="80" s="1" a="1"/>
  <c r="BD41" i="80" s="1"/>
  <c r="AY43" i="80"/>
  <c r="BD43" i="80" s="1" a="1"/>
  <c r="BD43" i="80" s="1"/>
  <c r="AY59" i="80"/>
  <c r="AX59" i="80"/>
  <c r="AQ11" i="80"/>
  <c r="BB11" i="80" s="1" a="1"/>
  <c r="BB11" i="80" s="1"/>
  <c r="AY69" i="80"/>
  <c r="AX69" i="80"/>
  <c r="AY71" i="80"/>
  <c r="AX71" i="80"/>
  <c r="BH80" i="80"/>
  <c r="BG12" i="80"/>
  <c r="AX107" i="80"/>
  <c r="AY107" i="80"/>
  <c r="BH97" i="80"/>
  <c r="AX77" i="80"/>
  <c r="AY77" i="80"/>
  <c r="BH46" i="80"/>
  <c r="AX93" i="80"/>
  <c r="AY93" i="80"/>
  <c r="Y82" i="80"/>
  <c r="BH82" i="80" s="1"/>
  <c r="AX104" i="80"/>
  <c r="AY104" i="80"/>
  <c r="BD110" i="80" a="1"/>
  <c r="BD110" i="80" s="1"/>
  <c r="AY105" i="80"/>
  <c r="AX105" i="80"/>
  <c r="Y19" i="80"/>
  <c r="AX47" i="80"/>
  <c r="AY47" i="80"/>
  <c r="AX108" i="80"/>
  <c r="AY108" i="80"/>
  <c r="AZ112" i="80"/>
  <c r="BG21" i="80"/>
  <c r="AX51" i="80"/>
  <c r="AY51" i="80"/>
  <c r="BH74" i="80"/>
  <c r="AX86" i="80"/>
  <c r="AY86" i="80"/>
  <c r="AY102" i="80"/>
  <c r="AX102" i="80"/>
  <c r="AY17" i="80"/>
  <c r="AX17" i="80"/>
  <c r="BG13" i="80"/>
  <c r="X112" i="80"/>
  <c r="Y15" i="80"/>
  <c r="AX53" i="80"/>
  <c r="AY53" i="80"/>
  <c r="BH48" i="80"/>
  <c r="BH92" i="80"/>
  <c r="BH18" i="80"/>
  <c r="BH93" i="80"/>
  <c r="BH54" i="80"/>
  <c r="AX95" i="80"/>
  <c r="AY95" i="80"/>
  <c r="AY33" i="80"/>
  <c r="AX33" i="80"/>
  <c r="AY30" i="80"/>
  <c r="AX30" i="80"/>
  <c r="AX58" i="80"/>
  <c r="AY58" i="80"/>
  <c r="BH51" i="80"/>
  <c r="BH100" i="80"/>
  <c r="BH37" i="80"/>
  <c r="BH99" i="80"/>
  <c r="BH75" i="80"/>
  <c r="BH111" i="80"/>
  <c r="AX22" i="80"/>
  <c r="AY22" i="80"/>
  <c r="AX52" i="80"/>
  <c r="AY52" i="80"/>
  <c r="BH69" i="80"/>
  <c r="AY85" i="80"/>
  <c r="AX85" i="80"/>
  <c r="AY97" i="80"/>
  <c r="AX97" i="80"/>
  <c r="BH108" i="80"/>
  <c r="BH71" i="80"/>
  <c r="AX91" i="80"/>
  <c r="AY91" i="80"/>
  <c r="BH96" i="80"/>
  <c r="BH47" i="80"/>
  <c r="AX14" i="80"/>
  <c r="AY14" i="80" s="1"/>
  <c r="AX16" i="80"/>
  <c r="AY16" i="80"/>
  <c r="AX13" i="80"/>
  <c r="AY13" i="80" s="1"/>
  <c r="AX55" i="80"/>
  <c r="AY55" i="80"/>
  <c r="BH95" i="80"/>
  <c r="BH83" i="80"/>
  <c r="AX39" i="80"/>
  <c r="AY39" i="80"/>
  <c r="AX31" i="80"/>
  <c r="AY31" i="80"/>
  <c r="BH86" i="80"/>
  <c r="AX109" i="80"/>
  <c r="AY109" i="80"/>
  <c r="AX19" i="80"/>
  <c r="AY19" i="80"/>
  <c r="AX88" i="80"/>
  <c r="AY88" i="80"/>
  <c r="AX26" i="80"/>
  <c r="AY26" i="80"/>
  <c r="AX64" i="80"/>
  <c r="AY64" i="80"/>
  <c r="BH64" i="80"/>
  <c r="BH56" i="80"/>
  <c r="AX44" i="80"/>
  <c r="AY44" i="80"/>
  <c r="BH77" i="80"/>
  <c r="BH85" i="80"/>
  <c r="BH102" i="80"/>
  <c r="BH61" i="80"/>
  <c r="AX54" i="80"/>
  <c r="AY54" i="80"/>
  <c r="BG31" i="80"/>
  <c r="AX63" i="80"/>
  <c r="AY63" i="80"/>
  <c r="AX68" i="80"/>
  <c r="AY68" i="80"/>
  <c r="Y21" i="80"/>
  <c r="BH21" i="80" s="1"/>
  <c r="AX20" i="80"/>
  <c r="AY20" i="80"/>
  <c r="BH70" i="80"/>
  <c r="Y14" i="80"/>
  <c r="BH33" i="80"/>
  <c r="AX23" i="80"/>
  <c r="AY23" i="80"/>
  <c r="AX101" i="80"/>
  <c r="AY101" i="80"/>
  <c r="BH59" i="80"/>
  <c r="AX79" i="80"/>
  <c r="AY79" i="80"/>
  <c r="BH98" i="80"/>
  <c r="Y31" i="80"/>
  <c r="BH31" i="80" s="1"/>
  <c r="BH45" i="80"/>
  <c r="BH30" i="80"/>
  <c r="AX38" i="80"/>
  <c r="AY38" i="80"/>
  <c r="BH84" i="80"/>
  <c r="BH38" i="80"/>
  <c r="AY25" i="80"/>
  <c r="AX25" i="80"/>
  <c r="Y79" i="80"/>
  <c r="BH79" i="80" s="1"/>
  <c r="AY62" i="80"/>
  <c r="AX62" i="80"/>
  <c r="AX28" i="80"/>
  <c r="AY28" i="80"/>
  <c r="AX12" i="80"/>
  <c r="AY12" i="80" s="1"/>
  <c r="BH101" i="80"/>
  <c r="AX61" i="80"/>
  <c r="AY61" i="80"/>
  <c r="AX100" i="80"/>
  <c r="AY100" i="80"/>
  <c r="BH36" i="80"/>
  <c r="BH67" i="80"/>
  <c r="BH63" i="80"/>
  <c r="BH90" i="80"/>
  <c r="BH110" i="80"/>
  <c r="G25" i="89" l="1"/>
  <c r="H25" i="89"/>
  <c r="J40" i="77"/>
  <c r="BD12" i="80" a="1"/>
  <c r="BD12" i="80" s="1"/>
  <c r="BE19" i="80" a="1"/>
  <c r="BE19" i="80" s="1"/>
  <c r="J39" i="77"/>
  <c r="BH12" i="80"/>
  <c r="BE12" i="80" a="1"/>
  <c r="BE12" i="80" s="1"/>
  <c r="BE30" i="80" a="1"/>
  <c r="BE30" i="80" s="1"/>
  <c r="BE23" i="80" a="1"/>
  <c r="BE23" i="80" s="1"/>
  <c r="BE27" i="80" a="1"/>
  <c r="BE27" i="80" s="1"/>
  <c r="BE11" i="80" a="1"/>
  <c r="BE11" i="80" s="1"/>
  <c r="BA112" i="80"/>
  <c r="BH15" i="80"/>
  <c r="Y112" i="80"/>
  <c r="D8" i="84" s="1"/>
  <c r="BD64" i="80" a="1"/>
  <c r="BD64" i="80" s="1"/>
  <c r="BE14" i="80" a="1"/>
  <c r="BE14" i="80" s="1"/>
  <c r="BE21" i="80" a="1"/>
  <c r="BE21" i="80" s="1"/>
  <c r="BE31" i="80" a="1"/>
  <c r="BE31" i="80" s="1"/>
  <c r="BE79" i="80" a="1"/>
  <c r="BE79" i="80" s="1"/>
  <c r="BE82" i="80" a="1"/>
  <c r="BE82" i="80" s="1"/>
  <c r="BD76" i="80" a="1"/>
  <c r="BD76" i="80" s="1"/>
  <c r="BE15" i="80" a="1"/>
  <c r="BE15" i="80" s="1"/>
  <c r="BD108" i="80" a="1"/>
  <c r="BD108" i="80" s="1"/>
  <c r="BE13" i="80" a="1"/>
  <c r="BE13" i="80" s="1"/>
  <c r="BH14" i="80"/>
  <c r="BD81" i="80" a="1"/>
  <c r="BD81" i="80" s="1"/>
  <c r="BD14" i="80" a="1"/>
  <c r="BD14" i="80" s="1"/>
  <c r="BB112" i="80"/>
  <c r="F21" i="77" s="1"/>
  <c r="BD33" i="80" a="1"/>
  <c r="BD33" i="80" s="1"/>
  <c r="BD44" i="80" a="1"/>
  <c r="BD44" i="80" s="1"/>
  <c r="BD39" i="80" a="1"/>
  <c r="BD39" i="80" s="1"/>
  <c r="BG14" i="80"/>
  <c r="BG112" i="80" s="1"/>
  <c r="BD52" i="80" a="1"/>
  <c r="BD52" i="80" s="1"/>
  <c r="BD102" i="80" a="1"/>
  <c r="BD102" i="80" s="1"/>
  <c r="BD93" i="80" a="1"/>
  <c r="BD93" i="80" s="1"/>
  <c r="BD15" i="80" a="1"/>
  <c r="BD15" i="80" s="1"/>
  <c r="BD109" i="80" a="1"/>
  <c r="BD109" i="80" s="1"/>
  <c r="BD16" i="80" a="1"/>
  <c r="BD16" i="80" s="1"/>
  <c r="BD58" i="80" a="1"/>
  <c r="BD58" i="80" s="1"/>
  <c r="BD30" i="80" a="1"/>
  <c r="BD30" i="80" s="1"/>
  <c r="BD86" i="80" a="1"/>
  <c r="BD86" i="80" s="1"/>
  <c r="BD71" i="80" a="1"/>
  <c r="BD71" i="80" s="1"/>
  <c r="BD69" i="80" a="1"/>
  <c r="BD69" i="80" s="1"/>
  <c r="BD100" i="80" a="1"/>
  <c r="BD100" i="80" s="1"/>
  <c r="BD54" i="80" a="1"/>
  <c r="BD54" i="80" s="1"/>
  <c r="BD22" i="80" a="1"/>
  <c r="BD22" i="80" s="1"/>
  <c r="BD77" i="80" a="1"/>
  <c r="BD77" i="80" s="1"/>
  <c r="BD59" i="80" a="1"/>
  <c r="BD59" i="80" s="1"/>
  <c r="BD79" i="80" a="1"/>
  <c r="BD79" i="80" s="1"/>
  <c r="BD31" i="80" a="1"/>
  <c r="BD31" i="80" s="1"/>
  <c r="BD38" i="80" a="1"/>
  <c r="BD38" i="80" s="1"/>
  <c r="BD91" i="80" a="1"/>
  <c r="BD91" i="80" s="1"/>
  <c r="BD27" i="80" a="1"/>
  <c r="BD27" i="80" s="1"/>
  <c r="BD105" i="80" a="1"/>
  <c r="BD105" i="80" s="1"/>
  <c r="BD20" i="80" a="1"/>
  <c r="BD20" i="80" s="1"/>
  <c r="BD104" i="80" a="1"/>
  <c r="BD104" i="80" s="1"/>
  <c r="BD107" i="80" a="1"/>
  <c r="BD107" i="80" s="1"/>
  <c r="BD17" i="80" a="1"/>
  <c r="BD17" i="80" s="1"/>
  <c r="BD28" i="80" a="1"/>
  <c r="BD28" i="80" s="1"/>
  <c r="BD47" i="80" a="1"/>
  <c r="BD47" i="80" s="1"/>
  <c r="BD26" i="80" a="1"/>
  <c r="BD26" i="80" s="1"/>
  <c r="BD95" i="80" a="1"/>
  <c r="BD95" i="80" s="1"/>
  <c r="BD63" i="80" a="1"/>
  <c r="BD63" i="80" s="1"/>
  <c r="BD51" i="80" a="1"/>
  <c r="BD51" i="80" s="1"/>
  <c r="BF112" i="80"/>
  <c r="BD97" i="80" a="1"/>
  <c r="BD97" i="80" s="1"/>
  <c r="BD68" i="80" a="1"/>
  <c r="BD68" i="80" s="1"/>
  <c r="BD85" i="80" a="1"/>
  <c r="BD85" i="80" s="1"/>
  <c r="BD61" i="80" a="1"/>
  <c r="BD61" i="80" s="1"/>
  <c r="BD23" i="80" a="1"/>
  <c r="BD23" i="80" s="1"/>
  <c r="BD88" i="80" a="1"/>
  <c r="BD88" i="80" s="1"/>
  <c r="BD101" i="80" a="1"/>
  <c r="BD101" i="80" s="1"/>
  <c r="BD13" i="80" a="1"/>
  <c r="BD13" i="80" s="1"/>
  <c r="BD62" i="80" a="1"/>
  <c r="BD62" i="80" s="1"/>
  <c r="BH13" i="80"/>
  <c r="BD53" i="80" a="1"/>
  <c r="BD53" i="80" s="1"/>
  <c r="BH19" i="80"/>
  <c r="BD25" i="80" a="1"/>
  <c r="BD25" i="80" s="1"/>
  <c r="BD19" i="80" a="1"/>
  <c r="BD19" i="80" s="1"/>
  <c r="BD55" i="80" a="1"/>
  <c r="BD55" i="80" s="1"/>
  <c r="BH112" i="80" l="1"/>
  <c r="E46" i="77" l="1"/>
  <c r="E47" i="77"/>
  <c r="E48" i="77"/>
  <c r="E49" i="77"/>
  <c r="AJ13" i="67" l="1"/>
  <c r="AK13" i="67"/>
  <c r="N12" i="67" l="1"/>
  <c r="Q12" i="67"/>
  <c r="T12" i="67"/>
  <c r="V12" i="67" a="1"/>
  <c r="V12" i="67" s="1"/>
  <c r="W12" i="67" s="1" a="1"/>
  <c r="W12" i="67" s="1"/>
  <c r="Z12" i="67"/>
  <c r="F45" i="77" s="1"/>
  <c r="G45" i="77"/>
  <c r="AJ12" i="67"/>
  <c r="AX12" i="67" s="1" a="1"/>
  <c r="AX12" i="67" s="1"/>
  <c r="AK12" i="67"/>
  <c r="AM12" i="67"/>
  <c r="AN12" i="67"/>
  <c r="AQ12" i="67"/>
  <c r="AL12" i="67" l="1"/>
  <c r="AO12" i="67"/>
  <c r="AR12" i="67"/>
  <c r="H45" i="77"/>
  <c r="AY12" i="67" a="1"/>
  <c r="AY12" i="67" s="1"/>
  <c r="AU12" i="67"/>
  <c r="AV12" i="67" s="1"/>
  <c r="AZ12" i="67" l="1" a="1"/>
  <c r="AZ12" i="67" s="1"/>
  <c r="BE12" i="67"/>
  <c r="X12" i="67"/>
  <c r="BD12" i="67"/>
  <c r="C9" i="88" l="1"/>
  <c r="J45" i="77"/>
  <c r="I9" i="88"/>
  <c r="BC12" i="67" a="1"/>
  <c r="BC12" i="67" s="1"/>
  <c r="BF12" i="67"/>
  <c r="AW12" i="67"/>
  <c r="BB12" i="67" s="1" a="1"/>
  <c r="BB12" i="67" s="1"/>
  <c r="N9" i="88" l="1" a="1"/>
  <c r="N9" i="88" s="1"/>
  <c r="J9" i="88"/>
  <c r="L9" i="88" s="1"/>
  <c r="C32" i="89" s="1"/>
  <c r="F31" i="77" s="1"/>
  <c r="D9" i="88"/>
  <c r="T11" i="67"/>
  <c r="Z11" i="67"/>
  <c r="AA11" i="67"/>
  <c r="AB11" i="67"/>
  <c r="AC11" i="67"/>
  <c r="AF11" i="67"/>
  <c r="AG11" i="67"/>
  <c r="AI11" i="67"/>
  <c r="AJ11" i="67"/>
  <c r="AM11" i="67"/>
  <c r="AP11" i="67"/>
  <c r="AS11" i="67"/>
  <c r="V11" i="67" a="1"/>
  <c r="V11" i="67" s="1"/>
  <c r="AQ11" i="67"/>
  <c r="P11" i="67"/>
  <c r="AN11" i="67" s="1"/>
  <c r="M11" i="67"/>
  <c r="F9" i="88" l="1"/>
  <c r="O9" i="88"/>
  <c r="J64" i="77"/>
  <c r="W11" i="67" a="1"/>
  <c r="W11" i="67" s="1"/>
  <c r="X11" i="67" s="1"/>
  <c r="AK11" i="67"/>
  <c r="AY11" i="67" s="1" a="1"/>
  <c r="AY11" i="67" s="1"/>
  <c r="AU11" i="67"/>
  <c r="AL11" i="67"/>
  <c r="AO11" i="67"/>
  <c r="N11" i="67"/>
  <c r="AX11" i="67" a="1"/>
  <c r="AX11" i="67" s="1"/>
  <c r="BD11" i="67" s="1"/>
  <c r="AR11" i="67"/>
  <c r="C28" i="84" l="1"/>
  <c r="BE11" i="67"/>
  <c r="AV11" i="67"/>
  <c r="AW11" i="67" s="1"/>
  <c r="AZ11" i="67" a="1"/>
  <c r="AZ11" i="67" s="1"/>
  <c r="BC11" i="67" s="1" a="1"/>
  <c r="BC11" i="67" s="1"/>
  <c r="J8" i="84" l="1"/>
  <c r="BF11" i="67"/>
  <c r="BB11" i="67" a="1"/>
  <c r="BB11" i="67" s="1"/>
  <c r="AQ13" i="67"/>
  <c r="AQ14" i="67"/>
  <c r="AQ15" i="67"/>
  <c r="AQ16" i="67"/>
  <c r="AQ17" i="67"/>
  <c r="AQ18" i="67"/>
  <c r="AQ19" i="67"/>
  <c r="AQ20" i="67"/>
  <c r="AQ21" i="67"/>
  <c r="AQ22" i="67"/>
  <c r="AQ23" i="67"/>
  <c r="AQ24" i="67"/>
  <c r="AQ25" i="67"/>
  <c r="AQ26" i="67"/>
  <c r="AQ27" i="67"/>
  <c r="AQ28" i="67"/>
  <c r="AQ29" i="67"/>
  <c r="AQ30" i="67"/>
  <c r="AQ31" i="67"/>
  <c r="AQ32" i="67"/>
  <c r="AQ33" i="67"/>
  <c r="AQ34" i="67"/>
  <c r="AQ35" i="67"/>
  <c r="AQ36" i="67"/>
  <c r="AQ37" i="67"/>
  <c r="AQ38" i="67"/>
  <c r="AQ39" i="67"/>
  <c r="AQ40" i="67"/>
  <c r="AQ41" i="67"/>
  <c r="AQ42" i="67"/>
  <c r="AQ43" i="67"/>
  <c r="AQ44" i="67"/>
  <c r="AQ45" i="67"/>
  <c r="AQ46" i="67"/>
  <c r="AQ47" i="67"/>
  <c r="AQ48" i="67"/>
  <c r="AQ49" i="67"/>
  <c r="AQ50" i="67"/>
  <c r="AQ51" i="67"/>
  <c r="AQ52" i="67"/>
  <c r="AQ53" i="67"/>
  <c r="AQ54" i="67"/>
  <c r="AQ55" i="67"/>
  <c r="AQ56" i="67"/>
  <c r="AQ57" i="67"/>
  <c r="AQ58" i="67"/>
  <c r="AQ59" i="67"/>
  <c r="AQ60" i="67"/>
  <c r="AQ61" i="67"/>
  <c r="AQ62" i="67"/>
  <c r="AQ63" i="67"/>
  <c r="AQ64" i="67"/>
  <c r="AQ65" i="67"/>
  <c r="AQ66" i="67"/>
  <c r="AQ67" i="67"/>
  <c r="AQ68" i="67"/>
  <c r="AQ69" i="67"/>
  <c r="AQ70" i="67"/>
  <c r="AQ71" i="67"/>
  <c r="AQ72" i="67"/>
  <c r="AQ73" i="67"/>
  <c r="AQ74" i="67"/>
  <c r="AQ75" i="67"/>
  <c r="AQ76" i="67"/>
  <c r="AQ77" i="67"/>
  <c r="AQ78" i="67"/>
  <c r="AQ79" i="67"/>
  <c r="AQ80" i="67"/>
  <c r="AQ81" i="67"/>
  <c r="AQ82" i="67"/>
  <c r="AQ83" i="67"/>
  <c r="AQ84" i="67"/>
  <c r="AQ85" i="67"/>
  <c r="AQ86" i="67"/>
  <c r="AQ87" i="67"/>
  <c r="AQ88" i="67"/>
  <c r="AQ89" i="67"/>
  <c r="AQ90" i="67"/>
  <c r="AQ91" i="67"/>
  <c r="AQ92" i="67"/>
  <c r="AQ93" i="67"/>
  <c r="AQ94" i="67"/>
  <c r="AQ95" i="67"/>
  <c r="AQ96" i="67"/>
  <c r="AQ97" i="67"/>
  <c r="AQ98" i="67"/>
  <c r="AQ99" i="67"/>
  <c r="AQ100" i="67"/>
  <c r="AQ101" i="67"/>
  <c r="AQ102" i="67"/>
  <c r="AQ103" i="67"/>
  <c r="AQ104" i="67"/>
  <c r="AQ105" i="67"/>
  <c r="AQ106" i="67"/>
  <c r="AQ107" i="67"/>
  <c r="AQ108" i="67"/>
  <c r="AQ109" i="67"/>
  <c r="AQ110" i="67"/>
  <c r="AQ111" i="67"/>
  <c r="AP13" i="67"/>
  <c r="AP14" i="67"/>
  <c r="AP15" i="67"/>
  <c r="AP16" i="67"/>
  <c r="AP17" i="67"/>
  <c r="AP18" i="67"/>
  <c r="AP19" i="67"/>
  <c r="AP20" i="67"/>
  <c r="AP21" i="67"/>
  <c r="AP22" i="67"/>
  <c r="AP23" i="67"/>
  <c r="AP24" i="67"/>
  <c r="AP25" i="67"/>
  <c r="AP26" i="67"/>
  <c r="AP27" i="67"/>
  <c r="AP28" i="67"/>
  <c r="AP29" i="67"/>
  <c r="AP30" i="67"/>
  <c r="AP31" i="67"/>
  <c r="AP32" i="67"/>
  <c r="AP33" i="67"/>
  <c r="AP34" i="67"/>
  <c r="AP35" i="67"/>
  <c r="AP36" i="67"/>
  <c r="AP37" i="67"/>
  <c r="AP38" i="67"/>
  <c r="AP39" i="67"/>
  <c r="AP40" i="67"/>
  <c r="AP41" i="67"/>
  <c r="AP42" i="67"/>
  <c r="AP43" i="67"/>
  <c r="AP44" i="67"/>
  <c r="AP45" i="67"/>
  <c r="AP46" i="67"/>
  <c r="AP47" i="67"/>
  <c r="AP48" i="67"/>
  <c r="AP49" i="67"/>
  <c r="AP50" i="67"/>
  <c r="AP51" i="67"/>
  <c r="AP52" i="67"/>
  <c r="AP53" i="67"/>
  <c r="AP54" i="67"/>
  <c r="AP55" i="67"/>
  <c r="AP56" i="67"/>
  <c r="AP57" i="67"/>
  <c r="AP58" i="67"/>
  <c r="AP59" i="67"/>
  <c r="AP60" i="67"/>
  <c r="AP61" i="67"/>
  <c r="AP62" i="67"/>
  <c r="AP63" i="67"/>
  <c r="AP64" i="67"/>
  <c r="AP65" i="67"/>
  <c r="AP66" i="67"/>
  <c r="AP67" i="67"/>
  <c r="AP68" i="67"/>
  <c r="AP69" i="67"/>
  <c r="AP70" i="67"/>
  <c r="AP71" i="67"/>
  <c r="AP72" i="67"/>
  <c r="AP73" i="67"/>
  <c r="AP74" i="67"/>
  <c r="AP75" i="67"/>
  <c r="AP76" i="67"/>
  <c r="AP77" i="67"/>
  <c r="AP78" i="67"/>
  <c r="AP79" i="67"/>
  <c r="AP80" i="67"/>
  <c r="AP81" i="67"/>
  <c r="AP82" i="67"/>
  <c r="AP83" i="67"/>
  <c r="AP84" i="67"/>
  <c r="AP85" i="67"/>
  <c r="AP86" i="67"/>
  <c r="AP87" i="67"/>
  <c r="AP88" i="67"/>
  <c r="AP89" i="67"/>
  <c r="AP90" i="67"/>
  <c r="AP91" i="67"/>
  <c r="AP92" i="67"/>
  <c r="AP93" i="67"/>
  <c r="AP94" i="67"/>
  <c r="AP95" i="67"/>
  <c r="AP96" i="67"/>
  <c r="AP97" i="67"/>
  <c r="AP98" i="67"/>
  <c r="AP99" i="67"/>
  <c r="AP100" i="67"/>
  <c r="AP101" i="67"/>
  <c r="AP102" i="67"/>
  <c r="AP103" i="67"/>
  <c r="AP104" i="67"/>
  <c r="AP105" i="67"/>
  <c r="AP106" i="67"/>
  <c r="AP107" i="67"/>
  <c r="AP108" i="67"/>
  <c r="AP109" i="67"/>
  <c r="AP110" i="67"/>
  <c r="AP111" i="67"/>
  <c r="AN13" i="67"/>
  <c r="AN14" i="67"/>
  <c r="AN15" i="67"/>
  <c r="AN16" i="67"/>
  <c r="AN17" i="67"/>
  <c r="AN18" i="67"/>
  <c r="AN19" i="67"/>
  <c r="AN20" i="67"/>
  <c r="AN21" i="67"/>
  <c r="AN22" i="67"/>
  <c r="AN23" i="67"/>
  <c r="AN24" i="67"/>
  <c r="AN25" i="67"/>
  <c r="AN26" i="67"/>
  <c r="AN27" i="67"/>
  <c r="AN28" i="67"/>
  <c r="AN29" i="67"/>
  <c r="AN30" i="67"/>
  <c r="AN31" i="67"/>
  <c r="AN32" i="67"/>
  <c r="AN33" i="67"/>
  <c r="AN34" i="67"/>
  <c r="AN35" i="67"/>
  <c r="AN36" i="67"/>
  <c r="AN37" i="67"/>
  <c r="AN38" i="67"/>
  <c r="AN39" i="67"/>
  <c r="AN40" i="67"/>
  <c r="AN41" i="67"/>
  <c r="AN42" i="67"/>
  <c r="AN43" i="67"/>
  <c r="AN44" i="67"/>
  <c r="AN45" i="67"/>
  <c r="AN46" i="67"/>
  <c r="AN47" i="67"/>
  <c r="AN48" i="67"/>
  <c r="AN49" i="67"/>
  <c r="AN50" i="67"/>
  <c r="AN51" i="67"/>
  <c r="AN52" i="67"/>
  <c r="AN53" i="67"/>
  <c r="AN54" i="67"/>
  <c r="AN55" i="67"/>
  <c r="AN56" i="67"/>
  <c r="AN57" i="67"/>
  <c r="AN58" i="67"/>
  <c r="AN59" i="67"/>
  <c r="AN60" i="67"/>
  <c r="AN61" i="67"/>
  <c r="AN62" i="67"/>
  <c r="AN63" i="67"/>
  <c r="AN64" i="67"/>
  <c r="AN65" i="67"/>
  <c r="AN66" i="67"/>
  <c r="AN67" i="67"/>
  <c r="AN68" i="67"/>
  <c r="AN69" i="67"/>
  <c r="AN70" i="67"/>
  <c r="AN71" i="67"/>
  <c r="AN72" i="67"/>
  <c r="AN73" i="67"/>
  <c r="AN74" i="67"/>
  <c r="AN75" i="67"/>
  <c r="AN76" i="67"/>
  <c r="AN77" i="67"/>
  <c r="AN78" i="67"/>
  <c r="AN79" i="67"/>
  <c r="AN80" i="67"/>
  <c r="AN81" i="67"/>
  <c r="AN82" i="67"/>
  <c r="AN83" i="67"/>
  <c r="AN84" i="67"/>
  <c r="AN85" i="67"/>
  <c r="AN86" i="67"/>
  <c r="AN87" i="67"/>
  <c r="AN88" i="67"/>
  <c r="AN89" i="67"/>
  <c r="AN90" i="67"/>
  <c r="AN91" i="67"/>
  <c r="AN92" i="67"/>
  <c r="AN93" i="67"/>
  <c r="AN94" i="67"/>
  <c r="AN95" i="67"/>
  <c r="AN96" i="67"/>
  <c r="AN97" i="67"/>
  <c r="AN98" i="67"/>
  <c r="AN99" i="67"/>
  <c r="AN100" i="67"/>
  <c r="AN101" i="67"/>
  <c r="AN102" i="67"/>
  <c r="AN103" i="67"/>
  <c r="AN104" i="67"/>
  <c r="AN105" i="67"/>
  <c r="AN106" i="67"/>
  <c r="AN107" i="67"/>
  <c r="AN108" i="67"/>
  <c r="AN109" i="67"/>
  <c r="AN110" i="67"/>
  <c r="AN111" i="67"/>
  <c r="AM13" i="67"/>
  <c r="AM14" i="67"/>
  <c r="AM15" i="67"/>
  <c r="AM16" i="67"/>
  <c r="AM17" i="67"/>
  <c r="AM18" i="67"/>
  <c r="AM19" i="67"/>
  <c r="AM20" i="67"/>
  <c r="AM21" i="67"/>
  <c r="AM22" i="67"/>
  <c r="AM23" i="67"/>
  <c r="AM24" i="67"/>
  <c r="AM25" i="67"/>
  <c r="AM26" i="67"/>
  <c r="AM27" i="67"/>
  <c r="AM28" i="67"/>
  <c r="AM29" i="67"/>
  <c r="AM30" i="67"/>
  <c r="AM31" i="67"/>
  <c r="AM32" i="67"/>
  <c r="AM33" i="67"/>
  <c r="AM34" i="67"/>
  <c r="AM35" i="67"/>
  <c r="AM36" i="67"/>
  <c r="AM37" i="67"/>
  <c r="AM38" i="67"/>
  <c r="AM39" i="67"/>
  <c r="AM40" i="67"/>
  <c r="AM41" i="67"/>
  <c r="AM42" i="67"/>
  <c r="AM43" i="67"/>
  <c r="AM44" i="67"/>
  <c r="AM45" i="67"/>
  <c r="AM46" i="67"/>
  <c r="AM47" i="67"/>
  <c r="AM48" i="67"/>
  <c r="AM49" i="67"/>
  <c r="AM50" i="67"/>
  <c r="AM51" i="67"/>
  <c r="AM52" i="67"/>
  <c r="AM53" i="67"/>
  <c r="AM54" i="67"/>
  <c r="AM55" i="67"/>
  <c r="AM56" i="67"/>
  <c r="AM57" i="67"/>
  <c r="AM58" i="67"/>
  <c r="AM59" i="67"/>
  <c r="AM60" i="67"/>
  <c r="AM61" i="67"/>
  <c r="AM62" i="67"/>
  <c r="AM63" i="67"/>
  <c r="AM64" i="67"/>
  <c r="AM65" i="67"/>
  <c r="AM66" i="67"/>
  <c r="AM67" i="67"/>
  <c r="AM68" i="67"/>
  <c r="AM69" i="67"/>
  <c r="AM70" i="67"/>
  <c r="AM71" i="67"/>
  <c r="AM72" i="67"/>
  <c r="AM73" i="67"/>
  <c r="AM74" i="67"/>
  <c r="AM75" i="67"/>
  <c r="AM76" i="67"/>
  <c r="AM77" i="67"/>
  <c r="AM78" i="67"/>
  <c r="AM79" i="67"/>
  <c r="AM80" i="67"/>
  <c r="AM81" i="67"/>
  <c r="AM82" i="67"/>
  <c r="AM83" i="67"/>
  <c r="AM84" i="67"/>
  <c r="AM85" i="67"/>
  <c r="AM86" i="67"/>
  <c r="AM87" i="67"/>
  <c r="AM88" i="67"/>
  <c r="AM89" i="67"/>
  <c r="AM90" i="67"/>
  <c r="AM91" i="67"/>
  <c r="AM92" i="67"/>
  <c r="AM93" i="67"/>
  <c r="AM94" i="67"/>
  <c r="AM95" i="67"/>
  <c r="AM96" i="67"/>
  <c r="AM97" i="67"/>
  <c r="AM98" i="67"/>
  <c r="AM99" i="67"/>
  <c r="AM100" i="67"/>
  <c r="AM101" i="67"/>
  <c r="AM102" i="67"/>
  <c r="AM103" i="67"/>
  <c r="AM104" i="67"/>
  <c r="AM105" i="67"/>
  <c r="AM106" i="67"/>
  <c r="AM107" i="67"/>
  <c r="AM108" i="67"/>
  <c r="AM109" i="67"/>
  <c r="AM110" i="67"/>
  <c r="AM111" i="67"/>
  <c r="AK14" i="67"/>
  <c r="AK15" i="67"/>
  <c r="AK16" i="67"/>
  <c r="AK17" i="67"/>
  <c r="AK18" i="67"/>
  <c r="AK19" i="67"/>
  <c r="AK20" i="67"/>
  <c r="AK21" i="67"/>
  <c r="AK22" i="67"/>
  <c r="AK23" i="67"/>
  <c r="AK24" i="67"/>
  <c r="AK25" i="67"/>
  <c r="AK26" i="67"/>
  <c r="AK27" i="67"/>
  <c r="AK28" i="67"/>
  <c r="AK29" i="67"/>
  <c r="AK30" i="67"/>
  <c r="AK31" i="67"/>
  <c r="AK32" i="67"/>
  <c r="AK33" i="67"/>
  <c r="AK34" i="67"/>
  <c r="AK35" i="67"/>
  <c r="AK36" i="67"/>
  <c r="AK37" i="67"/>
  <c r="AK38" i="67"/>
  <c r="AK39" i="67"/>
  <c r="AK40" i="67"/>
  <c r="AK41" i="67"/>
  <c r="AK42" i="67"/>
  <c r="AK43" i="67"/>
  <c r="AK44" i="67"/>
  <c r="AK45" i="67"/>
  <c r="AK46" i="67"/>
  <c r="AK47" i="67"/>
  <c r="AK48" i="67"/>
  <c r="AK49" i="67"/>
  <c r="AK50" i="67"/>
  <c r="AK51" i="67"/>
  <c r="AK52" i="67"/>
  <c r="AK53" i="67"/>
  <c r="AK54" i="67"/>
  <c r="AK55" i="67"/>
  <c r="AK56" i="67"/>
  <c r="AK57" i="67"/>
  <c r="AK58" i="67"/>
  <c r="AK59" i="67"/>
  <c r="AK60" i="67"/>
  <c r="AK61" i="67"/>
  <c r="AK62" i="67"/>
  <c r="AK63" i="67"/>
  <c r="AK64" i="67"/>
  <c r="AK65" i="67"/>
  <c r="AK66" i="67"/>
  <c r="AK67" i="67"/>
  <c r="AK68" i="67"/>
  <c r="AK69" i="67"/>
  <c r="AK70" i="67"/>
  <c r="AK71" i="67"/>
  <c r="AK72" i="67"/>
  <c r="AK73" i="67"/>
  <c r="AK74" i="67"/>
  <c r="AK75" i="67"/>
  <c r="AK76" i="67"/>
  <c r="AK77" i="67"/>
  <c r="AK78" i="67"/>
  <c r="AK79" i="67"/>
  <c r="AK80" i="67"/>
  <c r="AK81" i="67"/>
  <c r="AK82" i="67"/>
  <c r="AK83" i="67"/>
  <c r="AK84" i="67"/>
  <c r="AK85" i="67"/>
  <c r="AK86" i="67"/>
  <c r="AK87" i="67"/>
  <c r="AK88" i="67"/>
  <c r="AK89" i="67"/>
  <c r="AK90" i="67"/>
  <c r="AK91" i="67"/>
  <c r="AK92" i="67"/>
  <c r="AK93" i="67"/>
  <c r="AK94" i="67"/>
  <c r="AK95" i="67"/>
  <c r="AK96" i="67"/>
  <c r="AK97" i="67"/>
  <c r="AK98" i="67"/>
  <c r="AK99" i="67"/>
  <c r="AK100" i="67"/>
  <c r="AK101" i="67"/>
  <c r="AK102" i="67"/>
  <c r="AK103" i="67"/>
  <c r="AK104" i="67"/>
  <c r="AK105" i="67"/>
  <c r="AK106" i="67"/>
  <c r="AK107" i="67"/>
  <c r="AK108" i="67"/>
  <c r="AK109" i="67"/>
  <c r="AK110" i="67"/>
  <c r="AK111" i="67"/>
  <c r="AJ14" i="67"/>
  <c r="AJ15" i="67"/>
  <c r="AJ16" i="67"/>
  <c r="AJ17" i="67"/>
  <c r="AJ18" i="67"/>
  <c r="AJ19" i="67"/>
  <c r="AJ20" i="67"/>
  <c r="AJ21" i="67"/>
  <c r="AJ22" i="67"/>
  <c r="AJ23" i="67"/>
  <c r="AJ24" i="67"/>
  <c r="AJ25" i="67"/>
  <c r="AJ26" i="67"/>
  <c r="AJ27" i="67"/>
  <c r="AJ28" i="67"/>
  <c r="AJ29" i="67"/>
  <c r="AJ30" i="67"/>
  <c r="AJ31" i="67"/>
  <c r="AJ32" i="67"/>
  <c r="AJ33" i="67"/>
  <c r="AJ34" i="67"/>
  <c r="AJ35" i="67"/>
  <c r="AJ36" i="67"/>
  <c r="AJ37" i="67"/>
  <c r="AJ38" i="67"/>
  <c r="AJ39" i="67"/>
  <c r="AJ40" i="67"/>
  <c r="AJ41" i="67"/>
  <c r="AJ42" i="67"/>
  <c r="AJ43" i="67"/>
  <c r="AJ44" i="67"/>
  <c r="AJ45" i="67"/>
  <c r="AJ46" i="67"/>
  <c r="AJ47" i="67"/>
  <c r="AJ48" i="67"/>
  <c r="AJ49" i="67"/>
  <c r="AJ50" i="67"/>
  <c r="AJ51" i="67"/>
  <c r="AJ52" i="67"/>
  <c r="AJ53" i="67"/>
  <c r="AJ54" i="67"/>
  <c r="AJ55" i="67"/>
  <c r="AJ56" i="67"/>
  <c r="AJ57" i="67"/>
  <c r="AJ58" i="67"/>
  <c r="AJ59" i="67"/>
  <c r="AJ60" i="67"/>
  <c r="AJ61" i="67"/>
  <c r="AJ62" i="67"/>
  <c r="AJ63" i="67"/>
  <c r="AJ64" i="67"/>
  <c r="AJ65" i="67"/>
  <c r="AJ66" i="67"/>
  <c r="AJ67" i="67"/>
  <c r="AJ68" i="67"/>
  <c r="AJ69" i="67"/>
  <c r="AJ70" i="67"/>
  <c r="AJ71" i="67"/>
  <c r="AJ72" i="67"/>
  <c r="AJ73" i="67"/>
  <c r="AJ74" i="67"/>
  <c r="AJ75" i="67"/>
  <c r="AJ76" i="67"/>
  <c r="AJ77" i="67"/>
  <c r="AJ78" i="67"/>
  <c r="AJ79" i="67"/>
  <c r="AJ80" i="67"/>
  <c r="AJ81" i="67"/>
  <c r="AJ82" i="67"/>
  <c r="AJ83" i="67"/>
  <c r="AJ84" i="67"/>
  <c r="AJ85" i="67"/>
  <c r="AJ86" i="67"/>
  <c r="AJ87" i="67"/>
  <c r="AJ88" i="67"/>
  <c r="AJ89" i="67"/>
  <c r="AJ90" i="67"/>
  <c r="AJ91" i="67"/>
  <c r="AJ92" i="67"/>
  <c r="AJ93" i="67"/>
  <c r="AJ94" i="67"/>
  <c r="AJ95" i="67"/>
  <c r="AJ96" i="67"/>
  <c r="AJ97" i="67"/>
  <c r="AJ98" i="67"/>
  <c r="AJ99" i="67"/>
  <c r="AJ100" i="67"/>
  <c r="AJ101" i="67"/>
  <c r="AJ102" i="67"/>
  <c r="AJ103" i="67"/>
  <c r="AJ104" i="67"/>
  <c r="AJ105" i="67"/>
  <c r="AJ106" i="67"/>
  <c r="AJ107" i="67"/>
  <c r="AJ108" i="67"/>
  <c r="AJ109" i="67"/>
  <c r="AJ110" i="67"/>
  <c r="AJ111" i="67"/>
  <c r="V14" i="67" a="1"/>
  <c r="V14" i="67" s="1"/>
  <c r="W14" i="67" s="1" a="1"/>
  <c r="W14" i="67" s="1"/>
  <c r="V15" i="67" a="1"/>
  <c r="V15" i="67" s="1"/>
  <c r="W15" i="67" s="1" a="1"/>
  <c r="W15" i="67" s="1"/>
  <c r="V16" i="67" a="1"/>
  <c r="V16" i="67" s="1"/>
  <c r="W16" i="67" s="1" a="1"/>
  <c r="W16" i="67" s="1"/>
  <c r="V17" i="67" a="1"/>
  <c r="V17" i="67" s="1"/>
  <c r="W17" i="67" s="1" a="1"/>
  <c r="W17" i="67" s="1"/>
  <c r="V18" i="67" a="1"/>
  <c r="V18" i="67" s="1"/>
  <c r="W18" i="67" s="1" a="1"/>
  <c r="W18" i="67" s="1"/>
  <c r="V19" i="67" a="1"/>
  <c r="V19" i="67" s="1"/>
  <c r="W19" i="67" s="1" a="1"/>
  <c r="W19" i="67" s="1"/>
  <c r="V20" i="67" a="1"/>
  <c r="V20" i="67" s="1"/>
  <c r="W20" i="67" s="1" a="1"/>
  <c r="W20" i="67" s="1"/>
  <c r="V21" i="67" a="1"/>
  <c r="V21" i="67" s="1"/>
  <c r="W21" i="67" s="1" a="1"/>
  <c r="W21" i="67" s="1"/>
  <c r="V22" i="67" a="1"/>
  <c r="V22" i="67" s="1"/>
  <c r="W22" i="67" s="1" a="1"/>
  <c r="W22" i="67" s="1"/>
  <c r="V23" i="67" a="1"/>
  <c r="V23" i="67" s="1"/>
  <c r="W23" i="67" s="1" a="1"/>
  <c r="W23" i="67" s="1"/>
  <c r="V24" i="67" a="1"/>
  <c r="V24" i="67" s="1"/>
  <c r="W24" i="67" s="1" a="1"/>
  <c r="W24" i="67" s="1"/>
  <c r="V25" i="67" a="1"/>
  <c r="V25" i="67" s="1"/>
  <c r="W25" i="67" s="1" a="1"/>
  <c r="W25" i="67" s="1"/>
  <c r="V26" i="67" a="1"/>
  <c r="V26" i="67" s="1"/>
  <c r="W26" i="67" s="1" a="1"/>
  <c r="W26" i="67" s="1"/>
  <c r="V27" i="67" a="1"/>
  <c r="V27" i="67" s="1"/>
  <c r="W27" i="67" s="1" a="1"/>
  <c r="W27" i="67" s="1"/>
  <c r="V28" i="67" a="1"/>
  <c r="V28" i="67" s="1"/>
  <c r="W28" i="67" s="1" a="1"/>
  <c r="W28" i="67" s="1"/>
  <c r="V29" i="67" a="1"/>
  <c r="V29" i="67" s="1"/>
  <c r="W29" i="67" s="1" a="1"/>
  <c r="W29" i="67" s="1"/>
  <c r="V30" i="67" a="1"/>
  <c r="V30" i="67" s="1"/>
  <c r="W30" i="67" s="1" a="1"/>
  <c r="W30" i="67" s="1"/>
  <c r="V31" i="67" a="1"/>
  <c r="V31" i="67" s="1"/>
  <c r="W31" i="67" s="1" a="1"/>
  <c r="W31" i="67" s="1"/>
  <c r="V32" i="67" a="1"/>
  <c r="V32" i="67" s="1"/>
  <c r="W32" i="67" s="1" a="1"/>
  <c r="W32" i="67" s="1"/>
  <c r="V33" i="67" a="1"/>
  <c r="V33" i="67" s="1"/>
  <c r="W33" i="67" s="1" a="1"/>
  <c r="W33" i="67" s="1"/>
  <c r="V34" i="67" a="1"/>
  <c r="V34" i="67" s="1"/>
  <c r="W34" i="67" s="1" a="1"/>
  <c r="W34" i="67" s="1"/>
  <c r="V35" i="67" a="1"/>
  <c r="V35" i="67" s="1"/>
  <c r="W35" i="67" s="1" a="1"/>
  <c r="W35" i="67" s="1"/>
  <c r="V36" i="67" a="1"/>
  <c r="V36" i="67" s="1"/>
  <c r="W36" i="67" s="1" a="1"/>
  <c r="W36" i="67" s="1"/>
  <c r="V37" i="67" a="1"/>
  <c r="V37" i="67" s="1"/>
  <c r="W37" i="67" s="1" a="1"/>
  <c r="W37" i="67" s="1"/>
  <c r="V38" i="67" a="1"/>
  <c r="V38" i="67" s="1"/>
  <c r="W38" i="67" s="1" a="1"/>
  <c r="W38" i="67" s="1"/>
  <c r="V39" i="67" a="1"/>
  <c r="V39" i="67" s="1"/>
  <c r="W39" i="67" s="1" a="1"/>
  <c r="W39" i="67" s="1"/>
  <c r="V40" i="67" a="1"/>
  <c r="V40" i="67" s="1"/>
  <c r="W40" i="67" s="1" a="1"/>
  <c r="W40" i="67" s="1"/>
  <c r="V41" i="67" a="1"/>
  <c r="V41" i="67" s="1"/>
  <c r="W41" i="67" s="1" a="1"/>
  <c r="W41" i="67" s="1"/>
  <c r="V42" i="67" a="1"/>
  <c r="V42" i="67" s="1"/>
  <c r="W42" i="67" s="1" a="1"/>
  <c r="W42" i="67" s="1"/>
  <c r="V43" i="67" a="1"/>
  <c r="V43" i="67" s="1"/>
  <c r="W43" i="67" s="1" a="1"/>
  <c r="W43" i="67" s="1"/>
  <c r="V44" i="67" a="1"/>
  <c r="V44" i="67" s="1"/>
  <c r="W44" i="67" s="1" a="1"/>
  <c r="W44" i="67" s="1"/>
  <c r="V45" i="67" a="1"/>
  <c r="V45" i="67" s="1"/>
  <c r="W45" i="67" s="1" a="1"/>
  <c r="W45" i="67" s="1"/>
  <c r="V46" i="67" a="1"/>
  <c r="V46" i="67" s="1"/>
  <c r="W46" i="67" s="1" a="1"/>
  <c r="W46" i="67" s="1"/>
  <c r="V47" i="67" a="1"/>
  <c r="V47" i="67" s="1"/>
  <c r="W47" i="67" s="1" a="1"/>
  <c r="W47" i="67" s="1"/>
  <c r="V48" i="67" a="1"/>
  <c r="V48" i="67" s="1"/>
  <c r="W48" i="67" s="1" a="1"/>
  <c r="W48" i="67" s="1"/>
  <c r="V49" i="67" a="1"/>
  <c r="V49" i="67" s="1"/>
  <c r="W49" i="67" s="1" a="1"/>
  <c r="W49" i="67" s="1"/>
  <c r="V50" i="67" a="1"/>
  <c r="V50" i="67" s="1"/>
  <c r="W50" i="67" s="1" a="1"/>
  <c r="W50" i="67" s="1"/>
  <c r="V51" i="67" a="1"/>
  <c r="V51" i="67" s="1"/>
  <c r="W51" i="67" s="1" a="1"/>
  <c r="W51" i="67" s="1"/>
  <c r="V52" i="67" a="1"/>
  <c r="V52" i="67" s="1"/>
  <c r="W52" i="67" s="1" a="1"/>
  <c r="W52" i="67" s="1"/>
  <c r="V53" i="67" a="1"/>
  <c r="V53" i="67" s="1"/>
  <c r="W53" i="67" s="1" a="1"/>
  <c r="W53" i="67" s="1"/>
  <c r="V54" i="67" a="1"/>
  <c r="V54" i="67" s="1"/>
  <c r="W54" i="67" s="1" a="1"/>
  <c r="W54" i="67" s="1"/>
  <c r="V55" i="67" a="1"/>
  <c r="V55" i="67" s="1"/>
  <c r="W55" i="67" s="1" a="1"/>
  <c r="W55" i="67" s="1"/>
  <c r="V56" i="67" a="1"/>
  <c r="V56" i="67" s="1"/>
  <c r="W56" i="67" s="1" a="1"/>
  <c r="W56" i="67" s="1"/>
  <c r="V57" i="67" a="1"/>
  <c r="V57" i="67" s="1"/>
  <c r="W57" i="67" s="1" a="1"/>
  <c r="W57" i="67" s="1"/>
  <c r="V58" i="67" a="1"/>
  <c r="V58" i="67" s="1"/>
  <c r="W58" i="67" s="1" a="1"/>
  <c r="W58" i="67" s="1"/>
  <c r="V59" i="67" a="1"/>
  <c r="V59" i="67" s="1"/>
  <c r="W59" i="67" s="1" a="1"/>
  <c r="W59" i="67" s="1"/>
  <c r="V60" i="67" a="1"/>
  <c r="V60" i="67" s="1"/>
  <c r="W60" i="67" s="1" a="1"/>
  <c r="W60" i="67" s="1"/>
  <c r="V61" i="67" a="1"/>
  <c r="V61" i="67" s="1"/>
  <c r="W61" i="67" s="1" a="1"/>
  <c r="W61" i="67" s="1"/>
  <c r="V62" i="67" a="1"/>
  <c r="V62" i="67" s="1"/>
  <c r="W62" i="67" s="1" a="1"/>
  <c r="W62" i="67" s="1"/>
  <c r="V63" i="67" a="1"/>
  <c r="V63" i="67" s="1"/>
  <c r="W63" i="67" s="1" a="1"/>
  <c r="W63" i="67" s="1"/>
  <c r="V64" i="67" a="1"/>
  <c r="V64" i="67" s="1"/>
  <c r="W64" i="67" s="1" a="1"/>
  <c r="W64" i="67" s="1"/>
  <c r="V65" i="67" a="1"/>
  <c r="V65" i="67" s="1"/>
  <c r="W65" i="67" s="1" a="1"/>
  <c r="W65" i="67" s="1"/>
  <c r="V66" i="67" a="1"/>
  <c r="V66" i="67" s="1"/>
  <c r="W66" i="67" s="1" a="1"/>
  <c r="W66" i="67" s="1"/>
  <c r="V67" i="67" a="1"/>
  <c r="V67" i="67" s="1"/>
  <c r="W67" i="67" s="1" a="1"/>
  <c r="W67" i="67" s="1"/>
  <c r="V68" i="67" a="1"/>
  <c r="V68" i="67" s="1"/>
  <c r="W68" i="67" s="1" a="1"/>
  <c r="W68" i="67" s="1"/>
  <c r="V69" i="67" a="1"/>
  <c r="V69" i="67" s="1"/>
  <c r="W69" i="67" s="1" a="1"/>
  <c r="W69" i="67" s="1"/>
  <c r="V70" i="67" a="1"/>
  <c r="V70" i="67" s="1"/>
  <c r="W70" i="67" s="1" a="1"/>
  <c r="W70" i="67" s="1"/>
  <c r="V71" i="67" a="1"/>
  <c r="V71" i="67" s="1"/>
  <c r="W71" i="67" s="1" a="1"/>
  <c r="W71" i="67" s="1"/>
  <c r="V72" i="67" a="1"/>
  <c r="V72" i="67" s="1"/>
  <c r="W72" i="67" s="1" a="1"/>
  <c r="W72" i="67" s="1"/>
  <c r="V73" i="67" a="1"/>
  <c r="V73" i="67" s="1"/>
  <c r="W73" i="67" s="1" a="1"/>
  <c r="W73" i="67" s="1"/>
  <c r="V74" i="67" a="1"/>
  <c r="V74" i="67" s="1"/>
  <c r="W74" i="67" s="1" a="1"/>
  <c r="W74" i="67" s="1"/>
  <c r="V75" i="67" a="1"/>
  <c r="V75" i="67" s="1"/>
  <c r="W75" i="67" s="1" a="1"/>
  <c r="W75" i="67" s="1"/>
  <c r="V76" i="67" a="1"/>
  <c r="V76" i="67" s="1"/>
  <c r="W76" i="67" s="1" a="1"/>
  <c r="W76" i="67" s="1"/>
  <c r="V77" i="67" a="1"/>
  <c r="V77" i="67" s="1"/>
  <c r="W77" i="67" s="1" a="1"/>
  <c r="W77" i="67" s="1"/>
  <c r="V78" i="67" a="1"/>
  <c r="V78" i="67" s="1"/>
  <c r="W78" i="67" s="1" a="1"/>
  <c r="W78" i="67" s="1"/>
  <c r="V79" i="67" a="1"/>
  <c r="V79" i="67" s="1"/>
  <c r="W79" i="67" s="1" a="1"/>
  <c r="W79" i="67" s="1"/>
  <c r="V80" i="67" a="1"/>
  <c r="V80" i="67" s="1"/>
  <c r="W80" i="67" s="1" a="1"/>
  <c r="W80" i="67" s="1"/>
  <c r="V81" i="67" a="1"/>
  <c r="V81" i="67" s="1"/>
  <c r="W81" i="67" s="1" a="1"/>
  <c r="W81" i="67" s="1"/>
  <c r="V82" i="67" a="1"/>
  <c r="V82" i="67" s="1"/>
  <c r="W82" i="67" s="1" a="1"/>
  <c r="W82" i="67" s="1"/>
  <c r="V83" i="67" a="1"/>
  <c r="V83" i="67" s="1"/>
  <c r="W83" i="67" s="1" a="1"/>
  <c r="W83" i="67" s="1"/>
  <c r="V84" i="67" a="1"/>
  <c r="V84" i="67" s="1"/>
  <c r="W84" i="67" s="1" a="1"/>
  <c r="W84" i="67" s="1"/>
  <c r="V85" i="67" a="1"/>
  <c r="V85" i="67" s="1"/>
  <c r="W85" i="67" s="1" a="1"/>
  <c r="W85" i="67" s="1"/>
  <c r="V86" i="67" a="1"/>
  <c r="V86" i="67" s="1"/>
  <c r="W86" i="67" s="1" a="1"/>
  <c r="W86" i="67" s="1"/>
  <c r="V87" i="67" a="1"/>
  <c r="V87" i="67" s="1"/>
  <c r="W87" i="67" s="1" a="1"/>
  <c r="W87" i="67" s="1"/>
  <c r="V88" i="67" a="1"/>
  <c r="V88" i="67" s="1"/>
  <c r="W88" i="67" s="1" a="1"/>
  <c r="W88" i="67" s="1"/>
  <c r="V89" i="67" a="1"/>
  <c r="V89" i="67" s="1"/>
  <c r="W89" i="67" s="1" a="1"/>
  <c r="W89" i="67" s="1"/>
  <c r="V90" i="67" a="1"/>
  <c r="V90" i="67" s="1"/>
  <c r="W90" i="67" s="1" a="1"/>
  <c r="W90" i="67" s="1"/>
  <c r="V91" i="67" a="1"/>
  <c r="V91" i="67" s="1"/>
  <c r="W91" i="67" s="1" a="1"/>
  <c r="W91" i="67" s="1"/>
  <c r="V92" i="67" a="1"/>
  <c r="V92" i="67" s="1"/>
  <c r="W92" i="67" s="1" a="1"/>
  <c r="W92" i="67" s="1"/>
  <c r="V93" i="67" a="1"/>
  <c r="V93" i="67" s="1"/>
  <c r="W93" i="67" s="1" a="1"/>
  <c r="W93" i="67" s="1"/>
  <c r="V94" i="67" a="1"/>
  <c r="V94" i="67" s="1"/>
  <c r="W94" i="67" s="1" a="1"/>
  <c r="W94" i="67" s="1"/>
  <c r="V95" i="67" a="1"/>
  <c r="V95" i="67" s="1"/>
  <c r="W95" i="67" s="1" a="1"/>
  <c r="W95" i="67" s="1"/>
  <c r="V96" i="67" a="1"/>
  <c r="V96" i="67" s="1"/>
  <c r="W96" i="67" s="1" a="1"/>
  <c r="W96" i="67" s="1"/>
  <c r="V97" i="67" a="1"/>
  <c r="V97" i="67" s="1"/>
  <c r="W97" i="67" s="1" a="1"/>
  <c r="W97" i="67" s="1"/>
  <c r="V98" i="67" a="1"/>
  <c r="V98" i="67" s="1"/>
  <c r="W98" i="67" s="1" a="1"/>
  <c r="W98" i="67" s="1"/>
  <c r="V99" i="67" a="1"/>
  <c r="V99" i="67" s="1"/>
  <c r="W99" i="67" s="1" a="1"/>
  <c r="W99" i="67" s="1"/>
  <c r="V100" i="67" a="1"/>
  <c r="V100" i="67" s="1"/>
  <c r="W100" i="67" s="1" a="1"/>
  <c r="W100" i="67" s="1"/>
  <c r="V101" i="67" a="1"/>
  <c r="V101" i="67" s="1"/>
  <c r="W101" i="67" s="1" a="1"/>
  <c r="W101" i="67" s="1"/>
  <c r="V102" i="67" a="1"/>
  <c r="V102" i="67" s="1"/>
  <c r="W102" i="67" s="1" a="1"/>
  <c r="W102" i="67" s="1"/>
  <c r="V103" i="67" a="1"/>
  <c r="V103" i="67" s="1"/>
  <c r="W103" i="67" s="1" a="1"/>
  <c r="W103" i="67" s="1"/>
  <c r="V104" i="67" a="1"/>
  <c r="V104" i="67" s="1"/>
  <c r="W104" i="67" s="1" a="1"/>
  <c r="W104" i="67" s="1"/>
  <c r="V105" i="67" a="1"/>
  <c r="V105" i="67" s="1"/>
  <c r="W105" i="67" s="1" a="1"/>
  <c r="W105" i="67" s="1"/>
  <c r="V106" i="67" a="1"/>
  <c r="V106" i="67" s="1"/>
  <c r="W106" i="67" s="1" a="1"/>
  <c r="W106" i="67" s="1"/>
  <c r="V107" i="67" a="1"/>
  <c r="V107" i="67" s="1"/>
  <c r="W107" i="67" s="1" a="1"/>
  <c r="W107" i="67" s="1"/>
  <c r="V108" i="67" a="1"/>
  <c r="V108" i="67" s="1"/>
  <c r="W108" i="67" s="1" a="1"/>
  <c r="W108" i="67" s="1"/>
  <c r="V109" i="67" a="1"/>
  <c r="V109" i="67" s="1"/>
  <c r="W109" i="67" s="1" a="1"/>
  <c r="W109" i="67" s="1"/>
  <c r="V110" i="67" a="1"/>
  <c r="V110" i="67" s="1"/>
  <c r="W110" i="67" s="1" a="1"/>
  <c r="W110" i="67" s="1"/>
  <c r="V111" i="67" a="1"/>
  <c r="V111" i="67" s="1"/>
  <c r="W111" i="67" s="1" a="1"/>
  <c r="W111" i="67" s="1"/>
  <c r="N21" i="67"/>
  <c r="T39" i="67"/>
  <c r="T16" i="67"/>
  <c r="T111" i="67"/>
  <c r="Q111" i="67"/>
  <c r="N111" i="67"/>
  <c r="T110" i="67"/>
  <c r="Q110" i="67"/>
  <c r="N110" i="67"/>
  <c r="T109" i="67"/>
  <c r="Q109" i="67"/>
  <c r="N109" i="67"/>
  <c r="T108" i="67"/>
  <c r="Q108" i="67"/>
  <c r="N108" i="67"/>
  <c r="T107" i="67"/>
  <c r="Q107" i="67"/>
  <c r="N107" i="67"/>
  <c r="T106" i="67"/>
  <c r="Q106" i="67"/>
  <c r="N106" i="67"/>
  <c r="T105" i="67"/>
  <c r="Q105" i="67"/>
  <c r="N105" i="67"/>
  <c r="T104" i="67"/>
  <c r="Q104" i="67"/>
  <c r="N104" i="67"/>
  <c r="T103" i="67"/>
  <c r="Q103" i="67"/>
  <c r="N103" i="67"/>
  <c r="T102" i="67"/>
  <c r="Q102" i="67"/>
  <c r="N102" i="67"/>
  <c r="T101" i="67"/>
  <c r="Q101" i="67"/>
  <c r="N101" i="67"/>
  <c r="T100" i="67"/>
  <c r="Q100" i="67"/>
  <c r="N100" i="67"/>
  <c r="T99" i="67"/>
  <c r="Q99" i="67"/>
  <c r="N99" i="67"/>
  <c r="T98" i="67"/>
  <c r="Q98" i="67"/>
  <c r="N98" i="67"/>
  <c r="T97" i="67"/>
  <c r="Q97" i="67"/>
  <c r="N97" i="67"/>
  <c r="T96" i="67"/>
  <c r="Q96" i="67"/>
  <c r="N96" i="67"/>
  <c r="T95" i="67"/>
  <c r="Q95" i="67"/>
  <c r="N95" i="67"/>
  <c r="T94" i="67"/>
  <c r="Q94" i="67"/>
  <c r="N94" i="67"/>
  <c r="T93" i="67"/>
  <c r="Q93" i="67"/>
  <c r="N93" i="67"/>
  <c r="T92" i="67"/>
  <c r="Q92" i="67"/>
  <c r="N92" i="67"/>
  <c r="T91" i="67"/>
  <c r="Q91" i="67"/>
  <c r="N91" i="67"/>
  <c r="T90" i="67"/>
  <c r="Q90" i="67"/>
  <c r="N90" i="67"/>
  <c r="T89" i="67"/>
  <c r="Q89" i="67"/>
  <c r="N89" i="67"/>
  <c r="T88" i="67"/>
  <c r="Q88" i="67"/>
  <c r="N88" i="67"/>
  <c r="T87" i="67"/>
  <c r="Q87" i="67"/>
  <c r="N87" i="67"/>
  <c r="T86" i="67"/>
  <c r="Q86" i="67"/>
  <c r="N86" i="67"/>
  <c r="T85" i="67"/>
  <c r="Q85" i="67"/>
  <c r="N85" i="67"/>
  <c r="T84" i="67"/>
  <c r="Q84" i="67"/>
  <c r="N84" i="67"/>
  <c r="T83" i="67"/>
  <c r="Q83" i="67"/>
  <c r="N83" i="67"/>
  <c r="T82" i="67"/>
  <c r="Q82" i="67"/>
  <c r="N82" i="67"/>
  <c r="T81" i="67"/>
  <c r="Q81" i="67"/>
  <c r="N81" i="67"/>
  <c r="T80" i="67"/>
  <c r="Q80" i="67"/>
  <c r="N80" i="67"/>
  <c r="T79" i="67"/>
  <c r="Q79" i="67"/>
  <c r="N79" i="67"/>
  <c r="T78" i="67"/>
  <c r="Q78" i="67"/>
  <c r="N78" i="67"/>
  <c r="T77" i="67"/>
  <c r="Q77" i="67"/>
  <c r="N77" i="67"/>
  <c r="T76" i="67"/>
  <c r="Q76" i="67"/>
  <c r="N76" i="67"/>
  <c r="T75" i="67"/>
  <c r="Q75" i="67"/>
  <c r="N75" i="67"/>
  <c r="T74" i="67"/>
  <c r="Q74" i="67"/>
  <c r="N74" i="67"/>
  <c r="T73" i="67"/>
  <c r="Q73" i="67"/>
  <c r="N73" i="67"/>
  <c r="T72" i="67"/>
  <c r="Q72" i="67"/>
  <c r="N72" i="67"/>
  <c r="T71" i="67"/>
  <c r="Q71" i="67"/>
  <c r="N71" i="67"/>
  <c r="T70" i="67"/>
  <c r="Q70" i="67"/>
  <c r="N70" i="67"/>
  <c r="T69" i="67"/>
  <c r="Q69" i="67"/>
  <c r="N69" i="67"/>
  <c r="T68" i="67"/>
  <c r="Q68" i="67"/>
  <c r="N68" i="67"/>
  <c r="T67" i="67"/>
  <c r="Q67" i="67"/>
  <c r="N67" i="67"/>
  <c r="T66" i="67"/>
  <c r="Q66" i="67"/>
  <c r="N66" i="67"/>
  <c r="T65" i="67"/>
  <c r="Q65" i="67"/>
  <c r="N65" i="67"/>
  <c r="T64" i="67"/>
  <c r="Q64" i="67"/>
  <c r="N64" i="67"/>
  <c r="T63" i="67"/>
  <c r="Q63" i="67"/>
  <c r="N63" i="67"/>
  <c r="T62" i="67"/>
  <c r="Q62" i="67"/>
  <c r="N62" i="67"/>
  <c r="T61" i="67"/>
  <c r="Q61" i="67"/>
  <c r="N61" i="67"/>
  <c r="T60" i="67"/>
  <c r="Q60" i="67"/>
  <c r="N60" i="67"/>
  <c r="T59" i="67"/>
  <c r="Q59" i="67"/>
  <c r="N59" i="67"/>
  <c r="T58" i="67"/>
  <c r="Q58" i="67"/>
  <c r="N58" i="67"/>
  <c r="T57" i="67"/>
  <c r="Q57" i="67"/>
  <c r="N57" i="67"/>
  <c r="T56" i="67"/>
  <c r="Q56" i="67"/>
  <c r="N56" i="67"/>
  <c r="T55" i="67"/>
  <c r="Q55" i="67"/>
  <c r="N55" i="67"/>
  <c r="T54" i="67"/>
  <c r="Q54" i="67"/>
  <c r="N54" i="67"/>
  <c r="T53" i="67"/>
  <c r="Q53" i="67"/>
  <c r="N53" i="67"/>
  <c r="T52" i="67"/>
  <c r="Q52" i="67"/>
  <c r="N52" i="67"/>
  <c r="T51" i="67"/>
  <c r="Q51" i="67"/>
  <c r="N51" i="67"/>
  <c r="T50" i="67"/>
  <c r="Q50" i="67"/>
  <c r="N50" i="67"/>
  <c r="T49" i="67"/>
  <c r="Q49" i="67"/>
  <c r="N49" i="67"/>
  <c r="T48" i="67"/>
  <c r="Q48" i="67"/>
  <c r="N48" i="67"/>
  <c r="T47" i="67"/>
  <c r="Q47" i="67"/>
  <c r="N47" i="67"/>
  <c r="T46" i="67"/>
  <c r="Q46" i="67"/>
  <c r="N46" i="67"/>
  <c r="T45" i="67"/>
  <c r="Q45" i="67"/>
  <c r="N45" i="67"/>
  <c r="T44" i="67"/>
  <c r="Q44" i="67"/>
  <c r="N44" i="67"/>
  <c r="T43" i="67"/>
  <c r="Q43" i="67"/>
  <c r="N43" i="67"/>
  <c r="T42" i="67"/>
  <c r="Q42" i="67"/>
  <c r="N42" i="67"/>
  <c r="T41" i="67"/>
  <c r="Q41" i="67"/>
  <c r="N41" i="67"/>
  <c r="T40" i="67"/>
  <c r="Q40" i="67"/>
  <c r="N40" i="67"/>
  <c r="Q39" i="67"/>
  <c r="N39" i="67"/>
  <c r="T38" i="67"/>
  <c r="Q38" i="67"/>
  <c r="N38" i="67"/>
  <c r="T37" i="67"/>
  <c r="Q37" i="67"/>
  <c r="N37" i="67"/>
  <c r="T36" i="67"/>
  <c r="Q36" i="67"/>
  <c r="N36" i="67"/>
  <c r="T35" i="67"/>
  <c r="Q35" i="67"/>
  <c r="N35" i="67"/>
  <c r="T34" i="67"/>
  <c r="Q34" i="67"/>
  <c r="N34" i="67"/>
  <c r="T33" i="67"/>
  <c r="Q33" i="67"/>
  <c r="N33" i="67"/>
  <c r="T32" i="67"/>
  <c r="Q32" i="67"/>
  <c r="N32" i="67"/>
  <c r="T31" i="67"/>
  <c r="Q31" i="67"/>
  <c r="N31" i="67"/>
  <c r="T30" i="67"/>
  <c r="Q30" i="67"/>
  <c r="N30" i="67"/>
  <c r="T29" i="67"/>
  <c r="Q29" i="67"/>
  <c r="N29" i="67"/>
  <c r="T28" i="67"/>
  <c r="Q28" i="67"/>
  <c r="N28" i="67"/>
  <c r="T27" i="67"/>
  <c r="Q27" i="67"/>
  <c r="N27" i="67"/>
  <c r="T26" i="67"/>
  <c r="Q26" i="67"/>
  <c r="N26" i="67"/>
  <c r="T25" i="67"/>
  <c r="Q25" i="67"/>
  <c r="N25" i="67"/>
  <c r="T24" i="67"/>
  <c r="Q24" i="67"/>
  <c r="N24" i="67"/>
  <c r="T23" i="67"/>
  <c r="Q23" i="67"/>
  <c r="N23" i="67"/>
  <c r="T22" i="67"/>
  <c r="Q22" i="67"/>
  <c r="N22" i="67"/>
  <c r="T21" i="67"/>
  <c r="Q21" i="67"/>
  <c r="T20" i="67"/>
  <c r="Q20" i="67"/>
  <c r="N20" i="67"/>
  <c r="T19" i="67"/>
  <c r="Q19" i="67"/>
  <c r="N19" i="67"/>
  <c r="T18" i="67"/>
  <c r="Q18" i="67"/>
  <c r="N18" i="67"/>
  <c r="T17" i="67"/>
  <c r="Q17" i="67"/>
  <c r="N17" i="67"/>
  <c r="Q16" i="67"/>
  <c r="N16" i="67"/>
  <c r="T15" i="67"/>
  <c r="Q15" i="67"/>
  <c r="N15" i="67"/>
  <c r="T14" i="67"/>
  <c r="Q14" i="67"/>
  <c r="N14" i="67"/>
  <c r="T13" i="67"/>
  <c r="Q13" i="67"/>
  <c r="N13" i="67"/>
  <c r="AR29" i="67" l="1"/>
  <c r="AL18" i="67"/>
  <c r="AO70" i="67"/>
  <c r="AO31" i="67"/>
  <c r="AO102" i="67"/>
  <c r="AO22" i="67"/>
  <c r="AR16" i="67"/>
  <c r="AR100" i="67"/>
  <c r="AR84" i="67"/>
  <c r="AR36" i="67"/>
  <c r="AR98" i="67"/>
  <c r="AR82" i="67"/>
  <c r="AR66" i="67"/>
  <c r="AR50" i="67"/>
  <c r="AR34" i="67"/>
  <c r="AR18" i="67"/>
  <c r="AR85" i="67"/>
  <c r="AO86" i="67"/>
  <c r="AO54" i="67"/>
  <c r="AO38" i="67"/>
  <c r="AO100" i="67"/>
  <c r="AO84" i="67"/>
  <c r="AO52" i="67"/>
  <c r="AO20" i="67"/>
  <c r="AR109" i="67"/>
  <c r="AR61" i="67"/>
  <c r="AR13" i="67"/>
  <c r="AR43" i="67"/>
  <c r="AO97" i="67"/>
  <c r="AO81" i="67"/>
  <c r="AO65" i="67"/>
  <c r="AO49" i="67"/>
  <c r="AO33" i="67"/>
  <c r="AO17" i="67"/>
  <c r="AO96" i="67"/>
  <c r="AO80" i="67"/>
  <c r="AO64" i="67"/>
  <c r="AO48" i="67"/>
  <c r="AO32" i="67"/>
  <c r="AO16" i="67"/>
  <c r="AR55" i="67"/>
  <c r="AR23" i="67"/>
  <c r="X28" i="67"/>
  <c r="X90" i="67"/>
  <c r="X74" i="67"/>
  <c r="X58" i="67"/>
  <c r="X42" i="67"/>
  <c r="X27" i="67"/>
  <c r="X91" i="67"/>
  <c r="AL93" i="67"/>
  <c r="X106" i="67"/>
  <c r="X105" i="67"/>
  <c r="X89" i="67"/>
  <c r="X73" i="67"/>
  <c r="X57" i="67"/>
  <c r="X41" i="67"/>
  <c r="X26" i="67"/>
  <c r="X72" i="67"/>
  <c r="X56" i="67"/>
  <c r="X40" i="67"/>
  <c r="X25" i="67"/>
  <c r="X107" i="67"/>
  <c r="X88" i="67"/>
  <c r="X103" i="67"/>
  <c r="X87" i="67"/>
  <c r="X71" i="67"/>
  <c r="X55" i="67"/>
  <c r="X39" i="67"/>
  <c r="X24" i="67"/>
  <c r="X59" i="67"/>
  <c r="X102" i="67"/>
  <c r="X86" i="67"/>
  <c r="X70" i="67"/>
  <c r="X54" i="67"/>
  <c r="X38" i="67"/>
  <c r="X23" i="67"/>
  <c r="AO67" i="67"/>
  <c r="AO51" i="67"/>
  <c r="AO35" i="67"/>
  <c r="X101" i="67"/>
  <c r="X85" i="67"/>
  <c r="X69" i="67"/>
  <c r="X53" i="67"/>
  <c r="X37" i="67"/>
  <c r="AL71" i="67"/>
  <c r="AL39" i="67"/>
  <c r="AL23" i="67"/>
  <c r="X100" i="67"/>
  <c r="X84" i="67"/>
  <c r="X68" i="67"/>
  <c r="X52" i="67"/>
  <c r="X36" i="67"/>
  <c r="X104" i="67"/>
  <c r="X99" i="67"/>
  <c r="X83" i="67"/>
  <c r="X67" i="67"/>
  <c r="X51" i="67"/>
  <c r="X35" i="67"/>
  <c r="AL85" i="67"/>
  <c r="AL69" i="67"/>
  <c r="AL37" i="67"/>
  <c r="X98" i="67"/>
  <c r="X82" i="67"/>
  <c r="X66" i="67"/>
  <c r="X50" i="67"/>
  <c r="X34" i="67"/>
  <c r="X97" i="67"/>
  <c r="X81" i="67"/>
  <c r="X65" i="67"/>
  <c r="X49" i="67"/>
  <c r="X33" i="67"/>
  <c r="AR53" i="67"/>
  <c r="AR37" i="67"/>
  <c r="AR21" i="67"/>
  <c r="X96" i="67"/>
  <c r="X80" i="67"/>
  <c r="X64" i="67"/>
  <c r="X48" i="67"/>
  <c r="X32" i="67"/>
  <c r="AO40" i="67"/>
  <c r="X111" i="67"/>
  <c r="X95" i="67"/>
  <c r="X79" i="67"/>
  <c r="X63" i="67"/>
  <c r="X47" i="67"/>
  <c r="X31" i="67"/>
  <c r="AR67" i="67"/>
  <c r="AR19" i="67"/>
  <c r="X43" i="67"/>
  <c r="X110" i="67"/>
  <c r="X94" i="67"/>
  <c r="X78" i="67"/>
  <c r="X62" i="67"/>
  <c r="X46" i="67"/>
  <c r="X30" i="67"/>
  <c r="AL48" i="67"/>
  <c r="AL32" i="67"/>
  <c r="X75" i="67"/>
  <c r="X109" i="67"/>
  <c r="X93" i="67"/>
  <c r="X77" i="67"/>
  <c r="X61" i="67"/>
  <c r="X45" i="67"/>
  <c r="X29" i="67"/>
  <c r="X108" i="67"/>
  <c r="X92" i="67"/>
  <c r="X76" i="67"/>
  <c r="X60" i="67"/>
  <c r="X44" i="67"/>
  <c r="AL65" i="67"/>
  <c r="AO105" i="67"/>
  <c r="AO89" i="67"/>
  <c r="AO73" i="67"/>
  <c r="AO57" i="67"/>
  <c r="AO41" i="67"/>
  <c r="AO25" i="67"/>
  <c r="AR32" i="67"/>
  <c r="X22" i="67"/>
  <c r="X21" i="67"/>
  <c r="X20" i="67"/>
  <c r="X19" i="67"/>
  <c r="X18" i="67"/>
  <c r="X17" i="67"/>
  <c r="X16" i="67"/>
  <c r="X14" i="67"/>
  <c r="X15" i="67"/>
  <c r="X13" i="67"/>
  <c r="C8" i="88" s="1"/>
  <c r="AO36" i="67"/>
  <c r="AR59" i="67"/>
  <c r="AL54" i="67"/>
  <c r="AL38" i="67"/>
  <c r="AL22" i="67"/>
  <c r="AO77" i="67"/>
  <c r="AO45" i="67"/>
  <c r="AR51" i="67"/>
  <c r="AL97" i="67"/>
  <c r="AL81" i="67"/>
  <c r="AL49" i="67"/>
  <c r="AL33" i="67"/>
  <c r="AL17" i="67"/>
  <c r="AO87" i="67"/>
  <c r="AO55" i="67"/>
  <c r="AO39" i="67"/>
  <c r="AO23" i="67"/>
  <c r="AR48" i="67"/>
  <c r="AL111" i="67"/>
  <c r="AL95" i="67"/>
  <c r="AL79" i="67"/>
  <c r="AL63" i="67"/>
  <c r="AL47" i="67"/>
  <c r="AL15" i="67"/>
  <c r="AL83" i="67"/>
  <c r="AL67" i="67"/>
  <c r="AL51" i="67"/>
  <c r="AL35" i="67"/>
  <c r="AL19" i="67"/>
  <c r="AL98" i="67"/>
  <c r="AL82" i="67"/>
  <c r="AL50" i="67"/>
  <c r="AO90" i="67"/>
  <c r="AO42" i="67"/>
  <c r="AR110" i="67"/>
  <c r="AR94" i="67"/>
  <c r="AR78" i="67"/>
  <c r="AR62" i="67"/>
  <c r="AR46" i="67"/>
  <c r="AR30" i="67"/>
  <c r="AR14" i="67"/>
  <c r="AO75" i="67"/>
  <c r="AO43" i="67"/>
  <c r="AO109" i="67"/>
  <c r="AO93" i="67"/>
  <c r="AO61" i="67"/>
  <c r="AO29" i="67"/>
  <c r="AO13" i="67"/>
  <c r="AO68" i="67"/>
  <c r="AO88" i="67"/>
  <c r="AR111" i="67"/>
  <c r="AR63" i="67"/>
  <c r="AR27" i="67"/>
  <c r="AO62" i="67"/>
  <c r="AO46" i="67"/>
  <c r="AO30" i="67"/>
  <c r="AO53" i="67"/>
  <c r="AL68" i="67"/>
  <c r="AL52" i="67"/>
  <c r="AL36" i="67"/>
  <c r="AL20" i="67"/>
  <c r="AO27" i="67"/>
  <c r="AR70" i="67"/>
  <c r="AR54" i="67"/>
  <c r="AR38" i="67"/>
  <c r="AR22" i="67"/>
  <c r="AR105" i="67"/>
  <c r="AR89" i="67"/>
  <c r="AR73" i="67"/>
  <c r="AR57" i="67"/>
  <c r="AR41" i="67"/>
  <c r="AR25" i="67"/>
  <c r="AO74" i="67"/>
  <c r="AO58" i="67"/>
  <c r="AO26" i="67"/>
  <c r="AR101" i="67"/>
  <c r="AR69" i="67"/>
  <c r="AR87" i="67"/>
  <c r="AR71" i="67"/>
  <c r="AR39" i="67"/>
  <c r="AL101" i="67"/>
  <c r="AO94" i="67"/>
  <c r="AO14" i="67"/>
  <c r="AO85" i="67"/>
  <c r="AR35" i="67"/>
  <c r="AR60" i="67"/>
  <c r="AL109" i="67"/>
  <c r="AO111" i="67"/>
  <c r="AO95" i="67"/>
  <c r="AO79" i="67"/>
  <c r="AO63" i="67"/>
  <c r="AO47" i="67"/>
  <c r="AO15" i="67"/>
  <c r="AL86" i="67"/>
  <c r="AL70" i="67"/>
  <c r="AL66" i="67"/>
  <c r="AL34" i="67"/>
  <c r="AR68" i="67"/>
  <c r="AR52" i="67"/>
  <c r="AR20" i="67"/>
  <c r="AO72" i="67"/>
  <c r="AO56" i="67"/>
  <c r="AO24" i="67"/>
  <c r="AR99" i="67"/>
  <c r="AR83" i="67"/>
  <c r="AR86" i="67"/>
  <c r="AR97" i="67"/>
  <c r="AR81" i="67"/>
  <c r="AR65" i="67"/>
  <c r="AR49" i="67"/>
  <c r="AR33" i="67"/>
  <c r="AR17" i="67"/>
  <c r="AO98" i="67"/>
  <c r="AO82" i="67"/>
  <c r="AO66" i="67"/>
  <c r="AO50" i="67"/>
  <c r="AO34" i="67"/>
  <c r="AO18" i="67"/>
  <c r="AR96" i="67"/>
  <c r="AR80" i="67"/>
  <c r="AR64" i="67"/>
  <c r="AR95" i="67"/>
  <c r="AR79" i="67"/>
  <c r="AR47" i="67"/>
  <c r="AR31" i="67"/>
  <c r="AR15" i="67"/>
  <c r="AL104" i="67"/>
  <c r="AL43" i="67"/>
  <c r="AO110" i="67"/>
  <c r="AO78" i="67"/>
  <c r="AO101" i="67"/>
  <c r="AO69" i="67"/>
  <c r="AO37" i="67"/>
  <c r="AO21" i="67"/>
  <c r="AL53" i="67"/>
  <c r="AO99" i="67"/>
  <c r="AO83" i="67"/>
  <c r="AO19" i="67"/>
  <c r="Q11" i="67"/>
  <c r="AL14" i="67"/>
  <c r="AL74" i="67"/>
  <c r="AL42" i="67"/>
  <c r="AL110" i="67"/>
  <c r="AL62" i="67"/>
  <c r="AL46" i="67"/>
  <c r="AL30" i="67"/>
  <c r="AL88" i="67"/>
  <c r="AL28" i="67"/>
  <c r="AL90" i="67"/>
  <c r="AL58" i="67"/>
  <c r="AL26" i="67"/>
  <c r="AL31" i="67"/>
  <c r="AL77" i="67"/>
  <c r="AL89" i="67"/>
  <c r="AL73" i="67"/>
  <c r="AL41" i="67"/>
  <c r="AL99" i="67"/>
  <c r="AL56" i="67"/>
  <c r="AL40" i="67"/>
  <c r="AL13" i="67"/>
  <c r="AZ13" i="67" s="1" a="1"/>
  <c r="AZ13" i="67" s="1"/>
  <c r="AL24" i="67"/>
  <c r="AL45" i="67"/>
  <c r="AL64" i="67"/>
  <c r="AR77" i="67"/>
  <c r="AL87" i="67"/>
  <c r="AL55" i="67"/>
  <c r="AR106" i="67"/>
  <c r="AR90" i="67"/>
  <c r="AR74" i="67"/>
  <c r="AR58" i="67"/>
  <c r="AR42" i="67"/>
  <c r="AR26" i="67"/>
  <c r="AL57" i="67"/>
  <c r="AL78" i="67"/>
  <c r="AR93" i="67"/>
  <c r="AL102" i="67"/>
  <c r="AR102" i="67"/>
  <c r="AL25" i="67"/>
  <c r="AR45" i="67"/>
  <c r="AL94" i="67"/>
  <c r="AL100" i="67"/>
  <c r="AL84" i="67"/>
  <c r="AO108" i="67"/>
  <c r="AO28" i="67"/>
  <c r="AL21" i="67"/>
  <c r="AL61" i="67"/>
  <c r="AL72" i="67"/>
  <c r="AL80" i="67"/>
  <c r="AL16" i="67"/>
  <c r="AL29" i="67"/>
  <c r="AR104" i="67"/>
  <c r="AR88" i="67"/>
  <c r="AR72" i="67"/>
  <c r="AR56" i="67"/>
  <c r="AR40" i="67"/>
  <c r="AR24" i="67"/>
  <c r="AR103" i="67"/>
  <c r="AR108" i="67"/>
  <c r="AR92" i="67"/>
  <c r="AR76" i="67"/>
  <c r="AR44" i="67"/>
  <c r="AR28" i="67"/>
  <c r="AR107" i="67"/>
  <c r="AR91" i="67"/>
  <c r="AR75" i="67"/>
  <c r="AO107" i="67"/>
  <c r="AO91" i="67"/>
  <c r="AO59" i="67"/>
  <c r="AO106" i="67"/>
  <c r="AO104" i="67"/>
  <c r="AO103" i="67"/>
  <c r="AO71" i="67"/>
  <c r="AO76" i="67"/>
  <c r="AO60" i="67"/>
  <c r="AO44" i="67"/>
  <c r="AO92" i="67"/>
  <c r="AL96" i="67"/>
  <c r="AL108" i="67"/>
  <c r="AL92" i="67"/>
  <c r="AL76" i="67"/>
  <c r="AL60" i="67"/>
  <c r="AL44" i="67"/>
  <c r="AL107" i="67"/>
  <c r="AL91" i="67"/>
  <c r="AL75" i="67"/>
  <c r="AL59" i="67"/>
  <c r="AL27" i="67"/>
  <c r="AL106" i="67"/>
  <c r="AL103" i="67"/>
  <c r="AL105" i="67"/>
  <c r="D8" i="88" l="1"/>
  <c r="C10" i="88"/>
  <c r="AS14" i="67"/>
  <c r="AS15" i="67"/>
  <c r="AS16" i="67"/>
  <c r="AS17" i="67"/>
  <c r="AS18" i="67"/>
  <c r="AS19" i="67"/>
  <c r="AS20" i="67"/>
  <c r="AS21" i="67"/>
  <c r="AS22" i="67"/>
  <c r="AS23" i="67"/>
  <c r="AS24" i="67"/>
  <c r="AS25" i="67"/>
  <c r="AS26" i="67"/>
  <c r="AS27" i="67"/>
  <c r="AS28" i="67"/>
  <c r="AS29" i="67"/>
  <c r="AS30" i="67"/>
  <c r="AS31" i="67"/>
  <c r="AS32" i="67"/>
  <c r="AS33" i="67"/>
  <c r="AS34" i="67"/>
  <c r="AS35" i="67"/>
  <c r="AS36" i="67"/>
  <c r="AS37" i="67"/>
  <c r="AS38" i="67"/>
  <c r="AS39" i="67"/>
  <c r="AS40" i="67"/>
  <c r="AS41" i="67"/>
  <c r="AS42" i="67"/>
  <c r="AS43" i="67"/>
  <c r="AS44" i="67"/>
  <c r="AS45" i="67"/>
  <c r="AS46" i="67"/>
  <c r="AS47" i="67"/>
  <c r="AS48" i="67"/>
  <c r="AS49" i="67"/>
  <c r="AS50" i="67"/>
  <c r="AS51" i="67"/>
  <c r="AS52" i="67"/>
  <c r="AS53" i="67"/>
  <c r="AS54" i="67"/>
  <c r="AS55" i="67"/>
  <c r="AS56" i="67"/>
  <c r="AS57" i="67"/>
  <c r="AS58" i="67"/>
  <c r="AS59" i="67"/>
  <c r="AS60" i="67"/>
  <c r="AS61" i="67"/>
  <c r="AS62" i="67"/>
  <c r="AS63" i="67"/>
  <c r="AS64" i="67"/>
  <c r="AS65" i="67"/>
  <c r="AS66" i="67"/>
  <c r="AS67" i="67"/>
  <c r="AS68" i="67"/>
  <c r="AS69" i="67"/>
  <c r="AS70" i="67"/>
  <c r="AS71" i="67"/>
  <c r="AS72" i="67"/>
  <c r="AS73" i="67"/>
  <c r="AS74" i="67"/>
  <c r="AS75" i="67"/>
  <c r="AS76" i="67"/>
  <c r="AS77" i="67"/>
  <c r="AS78" i="67"/>
  <c r="AS79" i="67"/>
  <c r="AS80" i="67"/>
  <c r="AS81" i="67"/>
  <c r="AS82" i="67"/>
  <c r="AS83" i="67"/>
  <c r="AS84" i="67"/>
  <c r="AS85" i="67"/>
  <c r="AS86" i="67"/>
  <c r="AS87" i="67"/>
  <c r="AS88" i="67"/>
  <c r="AS89" i="67"/>
  <c r="AS90" i="67"/>
  <c r="AS91" i="67"/>
  <c r="AS92" i="67"/>
  <c r="AS93" i="67"/>
  <c r="AS94" i="67"/>
  <c r="AS95" i="67"/>
  <c r="AS96" i="67"/>
  <c r="AS97" i="67"/>
  <c r="AS98" i="67"/>
  <c r="AS99" i="67"/>
  <c r="AS100" i="67"/>
  <c r="AS101" i="67"/>
  <c r="AS102" i="67"/>
  <c r="AS103" i="67"/>
  <c r="AS104" i="67"/>
  <c r="AS105" i="67"/>
  <c r="AS106" i="67"/>
  <c r="AS107" i="67"/>
  <c r="AS108" i="67"/>
  <c r="AS109" i="67"/>
  <c r="AS110" i="67"/>
  <c r="AS111" i="67"/>
  <c r="F8" i="88" l="1"/>
  <c r="W112" i="67"/>
  <c r="B8" i="84" s="1"/>
  <c r="V112" i="67"/>
  <c r="C27" i="84" l="1"/>
  <c r="F10" i="88"/>
  <c r="H8" i="84" s="1"/>
  <c r="F46" i="77"/>
  <c r="G46" i="77"/>
  <c r="F47" i="77"/>
  <c r="G47" i="77"/>
  <c r="F48" i="77"/>
  <c r="G48" i="77"/>
  <c r="F49" i="77"/>
  <c r="AY16" i="67" a="1"/>
  <c r="AY16" i="67" s="1"/>
  <c r="G49" i="77"/>
  <c r="AY17" i="67" a="1"/>
  <c r="AY17" i="67" s="1"/>
  <c r="G52" i="77"/>
  <c r="G53" i="77"/>
  <c r="G54" i="77"/>
  <c r="G55" i="77"/>
  <c r="AY23" i="67" a="1"/>
  <c r="AY23" i="67" s="1"/>
  <c r="AY24" i="67" a="1"/>
  <c r="AY24" i="67" s="1"/>
  <c r="AY25" i="67" a="1"/>
  <c r="AY25" i="67" s="1"/>
  <c r="AY26" i="67" a="1"/>
  <c r="AY26" i="67" s="1"/>
  <c r="AY27" i="67" a="1"/>
  <c r="AY27" i="67" s="1"/>
  <c r="AY28" i="67" a="1"/>
  <c r="AY28" i="67" s="1"/>
  <c r="AY29" i="67" a="1"/>
  <c r="AY29" i="67" s="1"/>
  <c r="AY30" i="67" a="1"/>
  <c r="AY30" i="67" s="1"/>
  <c r="AY31" i="67" a="1"/>
  <c r="AY31" i="67" s="1"/>
  <c r="AY32" i="67" a="1"/>
  <c r="AY32" i="67" s="1"/>
  <c r="AY33" i="67" a="1"/>
  <c r="AY33" i="67" s="1"/>
  <c r="AY34" i="67" a="1"/>
  <c r="AY34" i="67" s="1"/>
  <c r="AY35" i="67" a="1"/>
  <c r="AY35" i="67" s="1"/>
  <c r="AY36" i="67" a="1"/>
  <c r="AY36" i="67" s="1"/>
  <c r="AY37" i="67" a="1"/>
  <c r="AY37" i="67" s="1"/>
  <c r="AY38" i="67" a="1"/>
  <c r="AY38" i="67" s="1"/>
  <c r="AY39" i="67" a="1"/>
  <c r="AY39" i="67" s="1"/>
  <c r="AY40" i="67" a="1"/>
  <c r="AY40" i="67" s="1"/>
  <c r="AY41" i="67" a="1"/>
  <c r="AY41" i="67" s="1"/>
  <c r="AY42" i="67" a="1"/>
  <c r="AY42" i="67" s="1"/>
  <c r="AY43" i="67" a="1"/>
  <c r="AY43" i="67" s="1"/>
  <c r="AY44" i="67" a="1"/>
  <c r="AY44" i="67" s="1"/>
  <c r="AY45" i="67" a="1"/>
  <c r="AY45" i="67" s="1"/>
  <c r="AY46" i="67" a="1"/>
  <c r="AY46" i="67" s="1"/>
  <c r="AY47" i="67" a="1"/>
  <c r="AY47" i="67" s="1"/>
  <c r="AY48" i="67" a="1"/>
  <c r="AY48" i="67" s="1"/>
  <c r="AY49" i="67" a="1"/>
  <c r="AY49" i="67" s="1"/>
  <c r="AY50" i="67" a="1"/>
  <c r="AY50" i="67" s="1"/>
  <c r="AY51" i="67" a="1"/>
  <c r="AY51" i="67" s="1"/>
  <c r="AY52" i="67" a="1"/>
  <c r="AY52" i="67" s="1"/>
  <c r="AY53" i="67" a="1"/>
  <c r="AY53" i="67" s="1"/>
  <c r="AY54" i="67" a="1"/>
  <c r="AY54" i="67" s="1"/>
  <c r="AY55" i="67" a="1"/>
  <c r="AY55" i="67" s="1"/>
  <c r="AY56" i="67" a="1"/>
  <c r="AY56" i="67" s="1"/>
  <c r="AY57" i="67" a="1"/>
  <c r="AY57" i="67" s="1"/>
  <c r="AY58" i="67" a="1"/>
  <c r="AY58" i="67" s="1"/>
  <c r="AY59" i="67" a="1"/>
  <c r="AY59" i="67" s="1"/>
  <c r="AY60" i="67" a="1"/>
  <c r="AY60" i="67" s="1"/>
  <c r="AY61" i="67" a="1"/>
  <c r="AY61" i="67" s="1"/>
  <c r="AY62" i="67" a="1"/>
  <c r="AY62" i="67" s="1"/>
  <c r="AY63" i="67" a="1"/>
  <c r="AY63" i="67" s="1"/>
  <c r="AY64" i="67" a="1"/>
  <c r="AY64" i="67" s="1"/>
  <c r="AY65" i="67" a="1"/>
  <c r="AY65" i="67" s="1"/>
  <c r="AY66" i="67" a="1"/>
  <c r="AY66" i="67" s="1"/>
  <c r="AY67" i="67" a="1"/>
  <c r="AY67" i="67" s="1"/>
  <c r="AY68" i="67" a="1"/>
  <c r="AY68" i="67" s="1"/>
  <c r="AY69" i="67" a="1"/>
  <c r="AY69" i="67" s="1"/>
  <c r="AY70" i="67" a="1"/>
  <c r="AY70" i="67" s="1"/>
  <c r="AY71" i="67" a="1"/>
  <c r="AY71" i="67" s="1"/>
  <c r="AY72" i="67" a="1"/>
  <c r="AY72" i="67" s="1"/>
  <c r="AY73" i="67" a="1"/>
  <c r="AY73" i="67" s="1"/>
  <c r="AY74" i="67" a="1"/>
  <c r="AY74" i="67" s="1"/>
  <c r="AY75" i="67" a="1"/>
  <c r="AY75" i="67" s="1"/>
  <c r="AY76" i="67" a="1"/>
  <c r="AY76" i="67" s="1"/>
  <c r="AY77" i="67" a="1"/>
  <c r="AY77" i="67" s="1"/>
  <c r="AY78" i="67" a="1"/>
  <c r="AY78" i="67" s="1"/>
  <c r="AY79" i="67" a="1"/>
  <c r="AY79" i="67" s="1"/>
  <c r="AY80" i="67" a="1"/>
  <c r="AY80" i="67" s="1"/>
  <c r="AY81" i="67" a="1"/>
  <c r="AY81" i="67" s="1"/>
  <c r="AY82" i="67" a="1"/>
  <c r="AY82" i="67" s="1"/>
  <c r="AY83" i="67" a="1"/>
  <c r="AY83" i="67" s="1"/>
  <c r="AY84" i="67" a="1"/>
  <c r="AY84" i="67" s="1"/>
  <c r="AY85" i="67" a="1"/>
  <c r="AY85" i="67" s="1"/>
  <c r="AY86" i="67" a="1"/>
  <c r="AY86" i="67" s="1"/>
  <c r="AY87" i="67" a="1"/>
  <c r="AY87" i="67" s="1"/>
  <c r="AY88" i="67" a="1"/>
  <c r="AY88" i="67" s="1"/>
  <c r="AY89" i="67" a="1"/>
  <c r="AY89" i="67" s="1"/>
  <c r="AY90" i="67" a="1"/>
  <c r="AY90" i="67" s="1"/>
  <c r="AY91" i="67" a="1"/>
  <c r="AY91" i="67" s="1"/>
  <c r="AY92" i="67" a="1"/>
  <c r="AY92" i="67" s="1"/>
  <c r="AY93" i="67" a="1"/>
  <c r="AY93" i="67" s="1"/>
  <c r="AY94" i="67" a="1"/>
  <c r="AY94" i="67" s="1"/>
  <c r="AY95" i="67" a="1"/>
  <c r="AY95" i="67" s="1"/>
  <c r="AY96" i="67" a="1"/>
  <c r="AY96" i="67" s="1"/>
  <c r="AY97" i="67" a="1"/>
  <c r="AY97" i="67" s="1"/>
  <c r="AY98" i="67" a="1"/>
  <c r="AY98" i="67" s="1"/>
  <c r="AY99" i="67" a="1"/>
  <c r="AY99" i="67" s="1"/>
  <c r="AY100" i="67" a="1"/>
  <c r="AY100" i="67" s="1"/>
  <c r="AY101" i="67" a="1"/>
  <c r="AY101" i="67" s="1"/>
  <c r="AY102" i="67" a="1"/>
  <c r="AY102" i="67" s="1"/>
  <c r="AY103" i="67" a="1"/>
  <c r="AY103" i="67" s="1"/>
  <c r="AY104" i="67" a="1"/>
  <c r="AY104" i="67" s="1"/>
  <c r="AY105" i="67" a="1"/>
  <c r="AY105" i="67" s="1"/>
  <c r="AY106" i="67" a="1"/>
  <c r="AY106" i="67" s="1"/>
  <c r="AY107" i="67" a="1"/>
  <c r="AY107" i="67" s="1"/>
  <c r="AY108" i="67" a="1"/>
  <c r="AY108" i="67" s="1"/>
  <c r="AY109" i="67" a="1"/>
  <c r="AY109" i="67" s="1"/>
  <c r="AY110" i="67" a="1"/>
  <c r="AY110" i="67" s="1"/>
  <c r="AY111" i="67" a="1"/>
  <c r="AY111" i="67" s="1"/>
  <c r="I8" i="84" l="1"/>
  <c r="C29" i="84"/>
  <c r="A8" i="84"/>
  <c r="AY19" i="67" a="1"/>
  <c r="AY19" i="67" s="1"/>
  <c r="AY18" i="67" a="1"/>
  <c r="AY18" i="67" s="1"/>
  <c r="AY22" i="67" a="1"/>
  <c r="AY22" i="67" s="1"/>
  <c r="BE22" i="67" s="1"/>
  <c r="AY21" i="67" a="1"/>
  <c r="AY21" i="67" s="1"/>
  <c r="AY20" i="67" a="1"/>
  <c r="AY20" i="67" s="1"/>
  <c r="H49" i="77"/>
  <c r="H47" i="77"/>
  <c r="AY14" i="67" a="1"/>
  <c r="AY14" i="67" s="1"/>
  <c r="H48" i="77"/>
  <c r="AY15" i="67" a="1"/>
  <c r="AY15" i="67" s="1"/>
  <c r="I8" i="88"/>
  <c r="H46" i="77"/>
  <c r="AX100" i="67" a="1"/>
  <c r="AX100" i="67" s="1"/>
  <c r="BD100" i="67" s="1"/>
  <c r="AZ100" i="67" a="1"/>
  <c r="AZ100" i="67" s="1"/>
  <c r="AU100" i="67"/>
  <c r="AV100" i="67" s="1"/>
  <c r="BE90" i="67"/>
  <c r="AX90" i="67" a="1"/>
  <c r="AX90" i="67" s="1"/>
  <c r="BD90" i="67" s="1"/>
  <c r="AZ90" i="67" a="1"/>
  <c r="AZ90" i="67" s="1"/>
  <c r="AU90" i="67"/>
  <c r="AV90" i="67" s="1"/>
  <c r="BE76" i="67"/>
  <c r="AZ76" i="67" a="1"/>
  <c r="AZ76" i="67" s="1"/>
  <c r="AX76" i="67" a="1"/>
  <c r="AX76" i="67" s="1"/>
  <c r="BD76" i="67" s="1"/>
  <c r="AU76" i="67"/>
  <c r="AV76" i="67" s="1"/>
  <c r="AX62" i="67" a="1"/>
  <c r="AX62" i="67" s="1"/>
  <c r="BD62" i="67" s="1"/>
  <c r="AZ62" i="67" a="1"/>
  <c r="AZ62" i="67" s="1"/>
  <c r="AU62" i="67"/>
  <c r="AV62" i="67" s="1"/>
  <c r="AX52" i="67" a="1"/>
  <c r="AX52" i="67" s="1"/>
  <c r="AZ52" i="67" a="1"/>
  <c r="AZ52" i="67" s="1"/>
  <c r="AU52" i="67"/>
  <c r="AV52" i="67" s="1"/>
  <c r="AZ44" i="67" a="1"/>
  <c r="AZ44" i="67" s="1"/>
  <c r="AX44" i="67" a="1"/>
  <c r="AX44" i="67" s="1"/>
  <c r="BD44" i="67" s="1"/>
  <c r="BE44" i="67"/>
  <c r="AU44" i="67"/>
  <c r="AV44" i="67" s="1"/>
  <c r="BE110" i="67"/>
  <c r="AZ110" i="67" a="1"/>
  <c r="AZ110" i="67" s="1"/>
  <c r="AX110" i="67" a="1"/>
  <c r="AX110" i="67" s="1"/>
  <c r="BD110" i="67" s="1"/>
  <c r="AU110" i="67"/>
  <c r="AV110" i="67" s="1"/>
  <c r="AX94" i="67" a="1"/>
  <c r="AX94" i="67" s="1"/>
  <c r="BD94" i="67" s="1"/>
  <c r="AZ94" i="67" a="1"/>
  <c r="AZ94" i="67" s="1"/>
  <c r="BE94" i="67"/>
  <c r="AU94" i="67"/>
  <c r="AV94" i="67" s="1"/>
  <c r="AZ80" i="67" a="1"/>
  <c r="AZ80" i="67" s="1"/>
  <c r="BE80" i="67"/>
  <c r="AX80" i="67" a="1"/>
  <c r="AX80" i="67" s="1"/>
  <c r="BD80" i="67" s="1"/>
  <c r="AU80" i="67"/>
  <c r="AV80" i="67" s="1"/>
  <c r="BE66" i="67"/>
  <c r="AZ66" i="67" a="1"/>
  <c r="AZ66" i="67" s="1"/>
  <c r="AX66" i="67" a="1"/>
  <c r="AX66" i="67" s="1"/>
  <c r="BD66" i="67" s="1"/>
  <c r="AU66" i="67"/>
  <c r="AV66" i="67" s="1"/>
  <c r="BE50" i="67"/>
  <c r="AZ50" i="67" a="1"/>
  <c r="AZ50" i="67" s="1"/>
  <c r="AX50" i="67" a="1"/>
  <c r="AX50" i="67" s="1"/>
  <c r="BD50" i="67" s="1"/>
  <c r="AU50" i="67"/>
  <c r="AV50" i="67" s="1"/>
  <c r="AZ22" i="67" a="1"/>
  <c r="AZ22" i="67" s="1"/>
  <c r="AX22" i="67" a="1"/>
  <c r="AX22" i="67" s="1"/>
  <c r="BD22" i="67" s="1"/>
  <c r="AU22" i="67"/>
  <c r="AV22" i="67" s="1"/>
  <c r="AX98" i="67" a="1"/>
  <c r="AX98" i="67" s="1"/>
  <c r="BD98" i="67" s="1"/>
  <c r="AZ98" i="67" a="1"/>
  <c r="AZ98" i="67" s="1"/>
  <c r="BE98" i="67"/>
  <c r="AU98" i="67"/>
  <c r="AV98" i="67" s="1"/>
  <c r="AZ70" i="67" a="1"/>
  <c r="AZ70" i="67" s="1"/>
  <c r="AX70" i="67" a="1"/>
  <c r="AX70" i="67" s="1"/>
  <c r="BD70" i="67" s="1"/>
  <c r="AU70" i="67"/>
  <c r="AV70" i="67" s="1"/>
  <c r="BE26" i="67"/>
  <c r="AZ26" i="67" a="1"/>
  <c r="AZ26" i="67" s="1"/>
  <c r="AX26" i="67" a="1"/>
  <c r="AX26" i="67" s="1"/>
  <c r="AU26" i="67"/>
  <c r="AV26" i="67" s="1"/>
  <c r="AZ32" i="67" a="1"/>
  <c r="AZ32" i="67" s="1"/>
  <c r="AX32" i="67" a="1"/>
  <c r="AX32" i="67" s="1"/>
  <c r="BD32" i="67" s="1"/>
  <c r="BE32" i="67"/>
  <c r="AU32" i="67"/>
  <c r="AV32" i="67" s="1"/>
  <c r="AX102" i="67" a="1"/>
  <c r="AX102" i="67" s="1"/>
  <c r="BD102" i="67" s="1"/>
  <c r="AZ102" i="67" a="1"/>
  <c r="AZ102" i="67" s="1"/>
  <c r="BE102" i="67"/>
  <c r="AU102" i="67"/>
  <c r="AV102" i="67" s="1"/>
  <c r="AZ88" i="67" a="1"/>
  <c r="AZ88" i="67" s="1"/>
  <c r="AX88" i="67" a="1"/>
  <c r="AX88" i="67" s="1"/>
  <c r="BD88" i="67" s="1"/>
  <c r="BE88" i="67"/>
  <c r="AU88" i="67"/>
  <c r="AV88" i="67" s="1"/>
  <c r="AX74" i="67" a="1"/>
  <c r="AX74" i="67" s="1"/>
  <c r="BD74" i="67" s="1"/>
  <c r="AZ74" i="67" a="1"/>
  <c r="AZ74" i="67" s="1"/>
  <c r="AU74" i="67"/>
  <c r="AV74" i="67" s="1"/>
  <c r="AZ58" i="67" a="1"/>
  <c r="AZ58" i="67" s="1"/>
  <c r="BE58" i="67"/>
  <c r="AX58" i="67" a="1"/>
  <c r="AX58" i="67" s="1"/>
  <c r="BD58" i="67" s="1"/>
  <c r="AU58" i="67"/>
  <c r="AV58" i="67" s="1"/>
  <c r="AZ46" i="67" a="1"/>
  <c r="AZ46" i="67" s="1"/>
  <c r="AX46" i="67" a="1"/>
  <c r="AX46" i="67" s="1"/>
  <c r="BD46" i="67" s="1"/>
  <c r="BE46" i="67"/>
  <c r="AU46" i="67"/>
  <c r="AV46" i="67" s="1"/>
  <c r="AZ30" i="67" a="1"/>
  <c r="AZ30" i="67" s="1"/>
  <c r="BE30" i="67"/>
  <c r="AX30" i="67" a="1"/>
  <c r="AX30" i="67" s="1"/>
  <c r="BD30" i="67" s="1"/>
  <c r="AU30" i="67"/>
  <c r="AV30" i="67" s="1"/>
  <c r="AX111" i="67" a="1"/>
  <c r="AX111" i="67" s="1"/>
  <c r="BD111" i="67" s="1"/>
  <c r="BE111" i="67"/>
  <c r="AZ111" i="67" a="1"/>
  <c r="AZ111" i="67" s="1"/>
  <c r="AU111" i="67"/>
  <c r="AV111" i="67" s="1"/>
  <c r="BE109" i="67"/>
  <c r="AZ109" i="67" a="1"/>
  <c r="AZ109" i="67" s="1"/>
  <c r="AX109" i="67" a="1"/>
  <c r="AX109" i="67" s="1"/>
  <c r="BD109" i="67" s="1"/>
  <c r="AU109" i="67"/>
  <c r="AV109" i="67" s="1"/>
  <c r="BE107" i="67"/>
  <c r="AZ107" i="67" a="1"/>
  <c r="AZ107" i="67" s="1"/>
  <c r="AX107" i="67" a="1"/>
  <c r="AX107" i="67" s="1"/>
  <c r="BD107" i="67" s="1"/>
  <c r="AU107" i="67"/>
  <c r="AV107" i="67" s="1"/>
  <c r="BE105" i="67"/>
  <c r="AZ105" i="67" a="1"/>
  <c r="AZ105" i="67" s="1"/>
  <c r="AX105" i="67" a="1"/>
  <c r="AX105" i="67" s="1"/>
  <c r="BD105" i="67" s="1"/>
  <c r="AU105" i="67"/>
  <c r="AV105" i="67" s="1"/>
  <c r="AZ103" i="67" a="1"/>
  <c r="AZ103" i="67" s="1"/>
  <c r="AX103" i="67" a="1"/>
  <c r="AX103" i="67" s="1"/>
  <c r="BD103" i="67" s="1"/>
  <c r="BE103" i="67"/>
  <c r="AU103" i="67"/>
  <c r="AV103" i="67" s="1"/>
  <c r="BE101" i="67"/>
  <c r="AZ101" i="67" a="1"/>
  <c r="AZ101" i="67" s="1"/>
  <c r="AX101" i="67" a="1"/>
  <c r="AX101" i="67" s="1"/>
  <c r="BD101" i="67" s="1"/>
  <c r="AU101" i="67"/>
  <c r="AV101" i="67" s="1"/>
  <c r="AX99" i="67" a="1"/>
  <c r="AX99" i="67" s="1"/>
  <c r="BD99" i="67" s="1"/>
  <c r="AZ99" i="67" a="1"/>
  <c r="AZ99" i="67" s="1"/>
  <c r="BE99" i="67"/>
  <c r="AU99" i="67"/>
  <c r="AV99" i="67" s="1"/>
  <c r="AZ97" i="67" a="1"/>
  <c r="AZ97" i="67" s="1"/>
  <c r="BE97" i="67"/>
  <c r="AX97" i="67" a="1"/>
  <c r="AX97" i="67" s="1"/>
  <c r="BD97" i="67" s="1"/>
  <c r="AU97" i="67"/>
  <c r="AV97" i="67" s="1"/>
  <c r="AZ95" i="67" a="1"/>
  <c r="AZ95" i="67" s="1"/>
  <c r="BE95" i="67"/>
  <c r="AX95" i="67" a="1"/>
  <c r="AX95" i="67" s="1"/>
  <c r="BD95" i="67" s="1"/>
  <c r="AU95" i="67"/>
  <c r="AV95" i="67" s="1"/>
  <c r="AZ93" i="67" a="1"/>
  <c r="AZ93" i="67" s="1"/>
  <c r="BE93" i="67"/>
  <c r="AX93" i="67" a="1"/>
  <c r="AX93" i="67" s="1"/>
  <c r="BD93" i="67" s="1"/>
  <c r="AU93" i="67"/>
  <c r="AV93" i="67" s="1"/>
  <c r="AZ91" i="67" a="1"/>
  <c r="AZ91" i="67" s="1"/>
  <c r="AX91" i="67" a="1"/>
  <c r="AX91" i="67" s="1"/>
  <c r="BD91" i="67" s="1"/>
  <c r="AU91" i="67"/>
  <c r="AV91" i="67" s="1"/>
  <c r="BE89" i="67"/>
  <c r="AX89" i="67" a="1"/>
  <c r="AX89" i="67" s="1"/>
  <c r="BD89" i="67" s="1"/>
  <c r="AZ89" i="67" a="1"/>
  <c r="AZ89" i="67" s="1"/>
  <c r="AU89" i="67"/>
  <c r="AV89" i="67" s="1"/>
  <c r="AX87" i="67" a="1"/>
  <c r="AX87" i="67" s="1"/>
  <c r="BD87" i="67" s="1"/>
  <c r="AZ87" i="67" a="1"/>
  <c r="AZ87" i="67" s="1"/>
  <c r="BE87" i="67"/>
  <c r="AU87" i="67"/>
  <c r="AV87" i="67" s="1"/>
  <c r="AX85" i="67" a="1"/>
  <c r="AX85" i="67" s="1"/>
  <c r="BD85" i="67" s="1"/>
  <c r="AZ85" i="67" a="1"/>
  <c r="AZ85" i="67" s="1"/>
  <c r="BE85" i="67"/>
  <c r="AU85" i="67"/>
  <c r="AV85" i="67" s="1"/>
  <c r="AZ83" i="67" a="1"/>
  <c r="AZ83" i="67" s="1"/>
  <c r="BE83" i="67"/>
  <c r="AX83" i="67" a="1"/>
  <c r="AX83" i="67" s="1"/>
  <c r="BD83" i="67" s="1"/>
  <c r="AU83" i="67"/>
  <c r="AV83" i="67" s="1"/>
  <c r="AX81" i="67" a="1"/>
  <c r="AX81" i="67" s="1"/>
  <c r="BD81" i="67" s="1"/>
  <c r="AZ81" i="67" a="1"/>
  <c r="AZ81" i="67" s="1"/>
  <c r="BE81" i="67"/>
  <c r="AU81" i="67"/>
  <c r="AV81" i="67" s="1"/>
  <c r="AZ79" i="67" a="1"/>
  <c r="AZ79" i="67" s="1"/>
  <c r="AX79" i="67" a="1"/>
  <c r="AX79" i="67" s="1"/>
  <c r="BD79" i="67" s="1"/>
  <c r="AU79" i="67"/>
  <c r="AV79" i="67" s="1"/>
  <c r="BE77" i="67"/>
  <c r="AX77" i="67" a="1"/>
  <c r="AX77" i="67" s="1"/>
  <c r="BD77" i="67" s="1"/>
  <c r="AZ77" i="67" a="1"/>
  <c r="AZ77" i="67" s="1"/>
  <c r="AU77" i="67"/>
  <c r="AV77" i="67" s="1"/>
  <c r="AZ75" i="67" a="1"/>
  <c r="AZ75" i="67" s="1"/>
  <c r="BE75" i="67"/>
  <c r="AX75" i="67" a="1"/>
  <c r="AX75" i="67" s="1"/>
  <c r="BD75" i="67" s="1"/>
  <c r="AU75" i="67"/>
  <c r="AV75" i="67" s="1"/>
  <c r="AX73" i="67" a="1"/>
  <c r="AX73" i="67" s="1"/>
  <c r="BD73" i="67" s="1"/>
  <c r="AZ73" i="67" a="1"/>
  <c r="AZ73" i="67" s="1"/>
  <c r="BE73" i="67"/>
  <c r="AU73" i="67"/>
  <c r="AV73" i="67" s="1"/>
  <c r="AZ71" i="67" a="1"/>
  <c r="AZ71" i="67" s="1"/>
  <c r="AX71" i="67" a="1"/>
  <c r="AX71" i="67" s="1"/>
  <c r="BD71" i="67" s="1"/>
  <c r="AU71" i="67"/>
  <c r="AV71" i="67" s="1"/>
  <c r="AZ69" i="67" a="1"/>
  <c r="AZ69" i="67" s="1"/>
  <c r="AX69" i="67" a="1"/>
  <c r="AX69" i="67" s="1"/>
  <c r="BD69" i="67" s="1"/>
  <c r="BE69" i="67"/>
  <c r="AU69" i="67"/>
  <c r="AV69" i="67" s="1"/>
  <c r="AZ67" i="67" a="1"/>
  <c r="AZ67" i="67" s="1"/>
  <c r="BE67" i="67"/>
  <c r="AX67" i="67" a="1"/>
  <c r="AX67" i="67" s="1"/>
  <c r="BD67" i="67" s="1"/>
  <c r="AU67" i="67"/>
  <c r="AV67" i="67" s="1"/>
  <c r="BE65" i="67"/>
  <c r="AX65" i="67" a="1"/>
  <c r="AX65" i="67" s="1"/>
  <c r="BD65" i="67" s="1"/>
  <c r="AZ65" i="67" a="1"/>
  <c r="AZ65" i="67" s="1"/>
  <c r="AU65" i="67"/>
  <c r="AV65" i="67" s="1"/>
  <c r="BE63" i="67"/>
  <c r="AZ63" i="67" a="1"/>
  <c r="AZ63" i="67" s="1"/>
  <c r="AX63" i="67" a="1"/>
  <c r="AX63" i="67" s="1"/>
  <c r="BD63" i="67" s="1"/>
  <c r="AU63" i="67"/>
  <c r="AV63" i="67" s="1"/>
  <c r="BE61" i="67"/>
  <c r="AX61" i="67" a="1"/>
  <c r="AX61" i="67" s="1"/>
  <c r="BD61" i="67" s="1"/>
  <c r="AZ61" i="67" a="1"/>
  <c r="AZ61" i="67" s="1"/>
  <c r="AU61" i="67"/>
  <c r="AV61" i="67" s="1"/>
  <c r="AX59" i="67" a="1"/>
  <c r="AX59" i="67" s="1"/>
  <c r="BD59" i="67" s="1"/>
  <c r="AZ59" i="67" a="1"/>
  <c r="AZ59" i="67" s="1"/>
  <c r="BE59" i="67"/>
  <c r="AU59" i="67"/>
  <c r="AV59" i="67" s="1"/>
  <c r="AZ57" i="67" a="1"/>
  <c r="AZ57" i="67" s="1"/>
  <c r="AX57" i="67" a="1"/>
  <c r="AX57" i="67" s="1"/>
  <c r="BD57" i="67" s="1"/>
  <c r="BE57" i="67"/>
  <c r="AU57" i="67"/>
  <c r="AV57" i="67" s="1"/>
  <c r="AZ55" i="67" a="1"/>
  <c r="AZ55" i="67" s="1"/>
  <c r="AX55" i="67" a="1"/>
  <c r="AX55" i="67" s="1"/>
  <c r="BD55" i="67" s="1"/>
  <c r="AU55" i="67"/>
  <c r="AV55" i="67" s="1"/>
  <c r="BE53" i="67"/>
  <c r="AX53" i="67" a="1"/>
  <c r="AX53" i="67" s="1"/>
  <c r="BD53" i="67" s="1"/>
  <c r="AZ53" i="67" a="1"/>
  <c r="AZ53" i="67" s="1"/>
  <c r="AU53" i="67"/>
  <c r="AV53" i="67" s="1"/>
  <c r="AX51" i="67" a="1"/>
  <c r="AX51" i="67" s="1"/>
  <c r="BD51" i="67" s="1"/>
  <c r="BE51" i="67"/>
  <c r="AZ51" i="67" a="1"/>
  <c r="AZ51" i="67" s="1"/>
  <c r="AU51" i="67"/>
  <c r="AV51" i="67" s="1"/>
  <c r="BE49" i="67"/>
  <c r="AZ49" i="67" a="1"/>
  <c r="AZ49" i="67" s="1"/>
  <c r="AX49" i="67" a="1"/>
  <c r="AX49" i="67" s="1"/>
  <c r="BD49" i="67" s="1"/>
  <c r="AU49" i="67"/>
  <c r="AV49" i="67" s="1"/>
  <c r="AX47" i="67" a="1"/>
  <c r="AX47" i="67" s="1"/>
  <c r="BD47" i="67" s="1"/>
  <c r="AZ47" i="67" a="1"/>
  <c r="AZ47" i="67" s="1"/>
  <c r="BE47" i="67"/>
  <c r="AU47" i="67"/>
  <c r="AV47" i="67" s="1"/>
  <c r="AZ45" i="67" a="1"/>
  <c r="AZ45" i="67" s="1"/>
  <c r="AX45" i="67" a="1"/>
  <c r="AX45" i="67" s="1"/>
  <c r="BD45" i="67" s="1"/>
  <c r="BE45" i="67"/>
  <c r="AU45" i="67"/>
  <c r="AV45" i="67" s="1"/>
  <c r="AX43" i="67" a="1"/>
  <c r="AX43" i="67" s="1"/>
  <c r="BD43" i="67" s="1"/>
  <c r="AZ43" i="67" a="1"/>
  <c r="AZ43" i="67" s="1"/>
  <c r="BE43" i="67"/>
  <c r="AU43" i="67"/>
  <c r="AV43" i="67" s="1"/>
  <c r="BE41" i="67"/>
  <c r="AX41" i="67" a="1"/>
  <c r="AX41" i="67" s="1"/>
  <c r="BD41" i="67" s="1"/>
  <c r="AZ41" i="67" a="1"/>
  <c r="AZ41" i="67" s="1"/>
  <c r="AU41" i="67"/>
  <c r="AV41" i="67" s="1"/>
  <c r="AX39" i="67" a="1"/>
  <c r="AX39" i="67" s="1"/>
  <c r="BD39" i="67" s="1"/>
  <c r="BE39" i="67"/>
  <c r="AZ39" i="67" a="1"/>
  <c r="AZ39" i="67" s="1"/>
  <c r="AU39" i="67"/>
  <c r="AV39" i="67" s="1"/>
  <c r="BE37" i="67"/>
  <c r="AZ37" i="67" a="1"/>
  <c r="AZ37" i="67" s="1"/>
  <c r="AX37" i="67" a="1"/>
  <c r="AX37" i="67" s="1"/>
  <c r="BD37" i="67" s="1"/>
  <c r="AU37" i="67"/>
  <c r="AV37" i="67" s="1"/>
  <c r="AX35" i="67" a="1"/>
  <c r="AX35" i="67" s="1"/>
  <c r="AZ35" i="67" a="1"/>
  <c r="AZ35" i="67" s="1"/>
  <c r="BE35" i="67"/>
  <c r="AU35" i="67"/>
  <c r="AV35" i="67" s="1"/>
  <c r="AZ33" i="67" a="1"/>
  <c r="AZ33" i="67" s="1"/>
  <c r="AX33" i="67" a="1"/>
  <c r="AX33" i="67" s="1"/>
  <c r="BD33" i="67" s="1"/>
  <c r="BE33" i="67"/>
  <c r="AU33" i="67"/>
  <c r="AV33" i="67" s="1"/>
  <c r="AZ31" i="67" a="1"/>
  <c r="AZ31" i="67" s="1"/>
  <c r="AX31" i="67" a="1"/>
  <c r="AX31" i="67" s="1"/>
  <c r="BD31" i="67" s="1"/>
  <c r="BE31" i="67"/>
  <c r="AU31" i="67"/>
  <c r="AV31" i="67" s="1"/>
  <c r="BE29" i="67"/>
  <c r="AX29" i="67" a="1"/>
  <c r="AX29" i="67" s="1"/>
  <c r="BD29" i="67" s="1"/>
  <c r="AZ29" i="67" a="1"/>
  <c r="AZ29" i="67" s="1"/>
  <c r="AU29" i="67"/>
  <c r="AV29" i="67" s="1"/>
  <c r="AX27" i="67" a="1"/>
  <c r="AX27" i="67" s="1"/>
  <c r="BD27" i="67" s="1"/>
  <c r="AZ27" i="67" a="1"/>
  <c r="AZ27" i="67" s="1"/>
  <c r="AU27" i="67"/>
  <c r="AV27" i="67" s="1"/>
  <c r="BE25" i="67"/>
  <c r="AZ25" i="67" a="1"/>
  <c r="AZ25" i="67" s="1"/>
  <c r="AX25" i="67" a="1"/>
  <c r="AX25" i="67" s="1"/>
  <c r="BD25" i="67" s="1"/>
  <c r="AU25" i="67"/>
  <c r="AV25" i="67" s="1"/>
  <c r="AX23" i="67" a="1"/>
  <c r="AX23" i="67" s="1"/>
  <c r="BD23" i="67" s="1"/>
  <c r="AZ23" i="67" a="1"/>
  <c r="AZ23" i="67" s="1"/>
  <c r="BE23" i="67"/>
  <c r="AU23" i="67"/>
  <c r="AV23" i="67" s="1"/>
  <c r="AZ21" i="67" a="1"/>
  <c r="AZ21" i="67" s="1"/>
  <c r="AX21" i="67" a="1"/>
  <c r="AX21" i="67" s="1"/>
  <c r="BD21" i="67" s="1"/>
  <c r="BE21" i="67"/>
  <c r="AU21" i="67"/>
  <c r="AV21" i="67" s="1"/>
  <c r="BE108" i="67"/>
  <c r="AZ108" i="67" a="1"/>
  <c r="AZ108" i="67" s="1"/>
  <c r="AX108" i="67" a="1"/>
  <c r="AX108" i="67" s="1"/>
  <c r="BD108" i="67" s="1"/>
  <c r="AU108" i="67"/>
  <c r="AV108" i="67" s="1"/>
  <c r="AZ92" i="67" a="1"/>
  <c r="AZ92" i="67" s="1"/>
  <c r="BE92" i="67"/>
  <c r="AX92" i="67" a="1"/>
  <c r="AX92" i="67" s="1"/>
  <c r="BD92" i="67" s="1"/>
  <c r="AU92" i="67"/>
  <c r="AV92" i="67" s="1"/>
  <c r="AZ82" i="67" a="1"/>
  <c r="AZ82" i="67" s="1"/>
  <c r="AX82" i="67" a="1"/>
  <c r="AX82" i="67" s="1"/>
  <c r="BD82" i="67" s="1"/>
  <c r="AU82" i="67"/>
  <c r="AV82" i="67" s="1"/>
  <c r="AX72" i="67" a="1"/>
  <c r="AX72" i="67" s="1"/>
  <c r="BD72" i="67" s="1"/>
  <c r="AZ72" i="67" a="1"/>
  <c r="AZ72" i="67" s="1"/>
  <c r="BE72" i="67"/>
  <c r="AU72" i="67"/>
  <c r="AV72" i="67" s="1"/>
  <c r="AX60" i="67" a="1"/>
  <c r="AX60" i="67" s="1"/>
  <c r="BD60" i="67" s="1"/>
  <c r="AZ60" i="67" a="1"/>
  <c r="AZ60" i="67" s="1"/>
  <c r="BE60" i="67"/>
  <c r="AU60" i="67"/>
  <c r="AV60" i="67" s="1"/>
  <c r="AZ54" i="67" a="1"/>
  <c r="AZ54" i="67" s="1"/>
  <c r="AX54" i="67" a="1"/>
  <c r="AX54" i="67" s="1"/>
  <c r="BD54" i="67" s="1"/>
  <c r="AU54" i="67"/>
  <c r="AV54" i="67" s="1"/>
  <c r="AX48" i="67" a="1"/>
  <c r="AX48" i="67" s="1"/>
  <c r="BD48" i="67" s="1"/>
  <c r="AZ48" i="67" a="1"/>
  <c r="AZ48" i="67" s="1"/>
  <c r="BE48" i="67"/>
  <c r="AU48" i="67"/>
  <c r="AV48" i="67" s="1"/>
  <c r="BE42" i="67"/>
  <c r="AX42" i="67" a="1"/>
  <c r="AX42" i="67" s="1"/>
  <c r="BD42" i="67" s="1"/>
  <c r="AZ42" i="67" a="1"/>
  <c r="AZ42" i="67" s="1"/>
  <c r="AU42" i="67"/>
  <c r="AV42" i="67" s="1"/>
  <c r="AX24" i="67" a="1"/>
  <c r="AX24" i="67" s="1"/>
  <c r="BD24" i="67" s="1"/>
  <c r="AZ24" i="67" a="1"/>
  <c r="AZ24" i="67" s="1"/>
  <c r="BE24" i="67"/>
  <c r="AU24" i="67"/>
  <c r="AV24" i="67" s="1"/>
  <c r="AX106" i="67" a="1"/>
  <c r="AX106" i="67" s="1"/>
  <c r="BD106" i="67" s="1"/>
  <c r="BE106" i="67"/>
  <c r="AZ106" i="67" a="1"/>
  <c r="AZ106" i="67" s="1"/>
  <c r="AU106" i="67"/>
  <c r="AV106" i="67" s="1"/>
  <c r="AX86" i="67" a="1"/>
  <c r="AX86" i="67" s="1"/>
  <c r="BD86" i="67" s="1"/>
  <c r="AZ86" i="67" a="1"/>
  <c r="AZ86" i="67" s="1"/>
  <c r="BE86" i="67"/>
  <c r="AU86" i="67"/>
  <c r="AV86" i="67" s="1"/>
  <c r="AX68" i="67" a="1"/>
  <c r="AX68" i="67" s="1"/>
  <c r="BD68" i="67" s="1"/>
  <c r="AZ68" i="67" a="1"/>
  <c r="AZ68" i="67" s="1"/>
  <c r="BE68" i="67"/>
  <c r="AU68" i="67"/>
  <c r="AV68" i="67" s="1"/>
  <c r="AX36" i="67" a="1"/>
  <c r="AX36" i="67" s="1"/>
  <c r="BD36" i="67" s="1"/>
  <c r="AZ36" i="67" a="1"/>
  <c r="AZ36" i="67" s="1"/>
  <c r="BE36" i="67"/>
  <c r="AU36" i="67"/>
  <c r="AV36" i="67" s="1"/>
  <c r="AZ96" i="67" a="1"/>
  <c r="AZ96" i="67" s="1"/>
  <c r="BE96" i="67"/>
  <c r="AX96" i="67" a="1"/>
  <c r="AX96" i="67" s="1"/>
  <c r="BD96" i="67" s="1"/>
  <c r="AU96" i="67"/>
  <c r="AV96" i="67" s="1"/>
  <c r="AZ78" i="67" a="1"/>
  <c r="AZ78" i="67" s="1"/>
  <c r="AX78" i="67" a="1"/>
  <c r="AX78" i="67" s="1"/>
  <c r="BD78" i="67" s="1"/>
  <c r="AU78" i="67"/>
  <c r="AV78" i="67" s="1"/>
  <c r="AZ56" i="67" a="1"/>
  <c r="AZ56" i="67" s="1"/>
  <c r="AX56" i="67" a="1"/>
  <c r="AX56" i="67" s="1"/>
  <c r="BD56" i="67" s="1"/>
  <c r="BE56" i="67"/>
  <c r="AU56" i="67"/>
  <c r="AV56" i="67" s="1"/>
  <c r="BE28" i="67"/>
  <c r="AX28" i="67" a="1"/>
  <c r="AX28" i="67" s="1"/>
  <c r="BD28" i="67" s="1"/>
  <c r="AZ28" i="67" a="1"/>
  <c r="AZ28" i="67" s="1"/>
  <c r="AU28" i="67"/>
  <c r="AV28" i="67" s="1"/>
  <c r="BE38" i="67"/>
  <c r="AZ38" i="67" a="1"/>
  <c r="AZ38" i="67" s="1"/>
  <c r="AX38" i="67" a="1"/>
  <c r="AX38" i="67" s="1"/>
  <c r="BD38" i="67" s="1"/>
  <c r="AU38" i="67"/>
  <c r="AV38" i="67" s="1"/>
  <c r="AX40" i="67" a="1"/>
  <c r="AX40" i="67" s="1"/>
  <c r="BD40" i="67" s="1"/>
  <c r="BE40" i="67"/>
  <c r="AZ40" i="67" a="1"/>
  <c r="AZ40" i="67" s="1"/>
  <c r="AU40" i="67"/>
  <c r="AV40" i="67" s="1"/>
  <c r="BE104" i="67"/>
  <c r="AZ104" i="67" a="1"/>
  <c r="AZ104" i="67" s="1"/>
  <c r="AX104" i="67" a="1"/>
  <c r="AX104" i="67" s="1"/>
  <c r="BD104" i="67" s="1"/>
  <c r="AU104" i="67"/>
  <c r="AV104" i="67" s="1"/>
  <c r="AZ84" i="67" a="1"/>
  <c r="AZ84" i="67" s="1"/>
  <c r="BE84" i="67"/>
  <c r="AX84" i="67" a="1"/>
  <c r="AX84" i="67" s="1"/>
  <c r="BD84" i="67" s="1"/>
  <c r="AU84" i="67"/>
  <c r="AV84" i="67" s="1"/>
  <c r="AX64" i="67" a="1"/>
  <c r="AX64" i="67" s="1"/>
  <c r="BD64" i="67" s="1"/>
  <c r="BE64" i="67"/>
  <c r="AZ64" i="67" a="1"/>
  <c r="AZ64" i="67" s="1"/>
  <c r="AU64" i="67"/>
  <c r="AV64" i="67" s="1"/>
  <c r="AZ34" i="67" a="1"/>
  <c r="AZ34" i="67" s="1"/>
  <c r="BE34" i="67"/>
  <c r="AX34" i="67" a="1"/>
  <c r="AX34" i="67" s="1"/>
  <c r="BD34" i="67" s="1"/>
  <c r="AU34" i="67"/>
  <c r="AV34" i="67" s="1"/>
  <c r="AZ20" i="67" a="1"/>
  <c r="AZ20" i="67" s="1"/>
  <c r="AU20" i="67"/>
  <c r="AV20" i="67" s="1"/>
  <c r="AX20" i="67" a="1"/>
  <c r="AX20" i="67" s="1"/>
  <c r="BE20" i="67" s="1"/>
  <c r="AU19" i="67"/>
  <c r="AV19" i="67" s="1"/>
  <c r="AX19" i="67" a="1"/>
  <c r="AX19" i="67" s="1"/>
  <c r="BE19" i="67" s="1"/>
  <c r="AZ19" i="67" a="1"/>
  <c r="AZ19" i="67" s="1"/>
  <c r="AU18" i="67"/>
  <c r="AV18" i="67" s="1"/>
  <c r="AZ18" i="67" a="1"/>
  <c r="AZ18" i="67" s="1"/>
  <c r="AX18" i="67" a="1"/>
  <c r="AX18" i="67" s="1"/>
  <c r="AZ17" i="67" a="1"/>
  <c r="AZ17" i="67" s="1"/>
  <c r="AU17" i="67"/>
  <c r="AV17" i="67" s="1"/>
  <c r="AX17" i="67" a="1"/>
  <c r="AX17" i="67" s="1"/>
  <c r="BE17" i="67" s="1"/>
  <c r="AZ16" i="67" a="1"/>
  <c r="AZ16" i="67" s="1"/>
  <c r="AU16" i="67"/>
  <c r="AV16" i="67" s="1"/>
  <c r="AX16" i="67" a="1"/>
  <c r="AX16" i="67" s="1"/>
  <c r="BE16" i="67" s="1"/>
  <c r="AZ15" i="67" a="1"/>
  <c r="AZ15" i="67" s="1"/>
  <c r="AU15" i="67"/>
  <c r="AV15" i="67" s="1"/>
  <c r="AX15" i="67" a="1"/>
  <c r="AX15" i="67" s="1"/>
  <c r="AZ14" i="67" a="1"/>
  <c r="AZ14" i="67" s="1"/>
  <c r="AU14" i="67"/>
  <c r="AV14" i="67" s="1"/>
  <c r="AX14" i="67" a="1"/>
  <c r="AX14" i="67" s="1"/>
  <c r="AX13" i="67" a="1"/>
  <c r="AX13" i="67" s="1"/>
  <c r="AY13" i="67" s="1" a="1"/>
  <c r="AY13" i="67" s="1"/>
  <c r="AU13" i="67"/>
  <c r="AV13" i="67" s="1"/>
  <c r="BE79" i="67"/>
  <c r="BE71" i="67"/>
  <c r="BE55" i="67"/>
  <c r="BD52" i="67"/>
  <c r="BE52" i="67"/>
  <c r="BE82" i="67"/>
  <c r="BE74" i="67"/>
  <c r="BD26" i="67"/>
  <c r="BE91" i="67"/>
  <c r="BD35" i="67"/>
  <c r="BE27" i="67"/>
  <c r="BE100" i="67"/>
  <c r="BE78" i="67"/>
  <c r="BE70" i="67"/>
  <c r="BE62" i="67"/>
  <c r="BE54" i="67"/>
  <c r="D22" i="84" l="1"/>
  <c r="E27" i="84" s="1"/>
  <c r="C8" i="84"/>
  <c r="G22" i="84"/>
  <c r="N8" i="88" a="1"/>
  <c r="N8" i="88" s="1"/>
  <c r="J8" i="88"/>
  <c r="I10" i="88"/>
  <c r="C14" i="84"/>
  <c r="Q22" i="84"/>
  <c r="BC64" i="67" a="1"/>
  <c r="BC64" i="67" s="1"/>
  <c r="BC27" i="67" a="1"/>
  <c r="BC27" i="67" s="1"/>
  <c r="BC35" i="67" a="1"/>
  <c r="BC35" i="67" s="1"/>
  <c r="BC43" i="67" a="1"/>
  <c r="BC43" i="67" s="1"/>
  <c r="BC47" i="67" a="1"/>
  <c r="BC47" i="67" s="1"/>
  <c r="BC89" i="67" a="1"/>
  <c r="BC89" i="67" s="1"/>
  <c r="BC52" i="67" a="1"/>
  <c r="BC52" i="67" s="1"/>
  <c r="BE14" i="67"/>
  <c r="BE15" i="67"/>
  <c r="BC107" i="67" a="1"/>
  <c r="BC107" i="67" s="1"/>
  <c r="BE18" i="67"/>
  <c r="BC23" i="67" a="1"/>
  <c r="BC23" i="67" s="1"/>
  <c r="BC77" i="67" a="1"/>
  <c r="BC77" i="67" s="1"/>
  <c r="BC81" i="67" a="1"/>
  <c r="BC81" i="67" s="1"/>
  <c r="BC85" i="67" a="1"/>
  <c r="BC85" i="67" s="1"/>
  <c r="BC106" i="67" a="1"/>
  <c r="BC106" i="67" s="1"/>
  <c r="BC42" i="67" a="1"/>
  <c r="BC42" i="67" s="1"/>
  <c r="BC72" i="67" a="1"/>
  <c r="BC72" i="67" s="1"/>
  <c r="BC94" i="67" a="1"/>
  <c r="BC94" i="67" s="1"/>
  <c r="BC68" i="67" a="1"/>
  <c r="BC68" i="67" s="1"/>
  <c r="BC39" i="67" a="1"/>
  <c r="BC39" i="67" s="1"/>
  <c r="BC51" i="67" a="1"/>
  <c r="BC51" i="67" s="1"/>
  <c r="BC26" i="67" a="1"/>
  <c r="BC26" i="67" s="1"/>
  <c r="BC99" i="67" a="1"/>
  <c r="BC99" i="67" s="1"/>
  <c r="BC62" i="67" a="1"/>
  <c r="BC62" i="67" s="1"/>
  <c r="BC87" i="67" a="1"/>
  <c r="BC87" i="67" s="1"/>
  <c r="BC59" i="67" a="1"/>
  <c r="BC59" i="67" s="1"/>
  <c r="BC75" i="67" a="1"/>
  <c r="BC75" i="67" s="1"/>
  <c r="BC100" i="67" a="1"/>
  <c r="BC100" i="67" s="1"/>
  <c r="BC40" i="67" a="1"/>
  <c r="BC40" i="67" s="1"/>
  <c r="BC28" i="67" a="1"/>
  <c r="BC28" i="67" s="1"/>
  <c r="BC36" i="67" a="1"/>
  <c r="BC36" i="67" s="1"/>
  <c r="BC86" i="67" a="1"/>
  <c r="BC86" i="67" s="1"/>
  <c r="BC24" i="67" a="1"/>
  <c r="BC24" i="67" s="1"/>
  <c r="BC48" i="67" a="1"/>
  <c r="BC48" i="67" s="1"/>
  <c r="BC29" i="67" a="1"/>
  <c r="BC29" i="67" s="1"/>
  <c r="BC41" i="67" a="1"/>
  <c r="BC41" i="67" s="1"/>
  <c r="BC53" i="67" a="1"/>
  <c r="BC53" i="67" s="1"/>
  <c r="BC80" i="67" a="1"/>
  <c r="BC80" i="67" s="1"/>
  <c r="BC19" i="67" a="1"/>
  <c r="BC19" i="67" s="1"/>
  <c r="BC78" i="67" a="1"/>
  <c r="BC78" i="67" s="1"/>
  <c r="BC37" i="67" a="1"/>
  <c r="BC37" i="67" s="1"/>
  <c r="BC49" i="67" a="1"/>
  <c r="BC49" i="67" s="1"/>
  <c r="BC57" i="67" a="1"/>
  <c r="BC57" i="67" s="1"/>
  <c r="BC69" i="67" a="1"/>
  <c r="BC69" i="67" s="1"/>
  <c r="J49" i="77"/>
  <c r="BC16" i="67" a="1"/>
  <c r="BC16" i="67" s="1"/>
  <c r="BC34" i="67" a="1"/>
  <c r="BC34" i="67" s="1"/>
  <c r="BC25" i="67" a="1"/>
  <c r="BC25" i="67" s="1"/>
  <c r="BC33" i="67" a="1"/>
  <c r="BC33" i="67" s="1"/>
  <c r="BC45" i="67" a="1"/>
  <c r="BC45" i="67" s="1"/>
  <c r="BC91" i="67" a="1"/>
  <c r="BC91" i="67" s="1"/>
  <c r="BC95" i="67" a="1"/>
  <c r="BC95" i="67" s="1"/>
  <c r="BC103" i="67" a="1"/>
  <c r="BC103" i="67" s="1"/>
  <c r="BC46" i="67" a="1"/>
  <c r="BC46" i="67" s="1"/>
  <c r="BC92" i="67" a="1"/>
  <c r="BC92" i="67" s="1"/>
  <c r="BC21" i="67" a="1"/>
  <c r="BC21" i="67" s="1"/>
  <c r="BC79" i="67" a="1"/>
  <c r="BC79" i="67" s="1"/>
  <c r="BC83" i="67" a="1"/>
  <c r="BC83" i="67" s="1"/>
  <c r="BC84" i="67" a="1"/>
  <c r="BC84" i="67" s="1"/>
  <c r="BC54" i="67" a="1"/>
  <c r="BC54" i="67" s="1"/>
  <c r="BC63" i="67" a="1"/>
  <c r="BC63" i="67" s="1"/>
  <c r="BC71" i="67" a="1"/>
  <c r="BC71" i="67" s="1"/>
  <c r="BC76" i="67" a="1"/>
  <c r="BC76" i="67" s="1"/>
  <c r="BC66" i="67" a="1"/>
  <c r="BC66" i="67" s="1"/>
  <c r="J47" i="77"/>
  <c r="BC14" i="67" a="1"/>
  <c r="BC14" i="67" s="1"/>
  <c r="BC56" i="67" a="1"/>
  <c r="BC56" i="67" s="1"/>
  <c r="BC93" i="67" a="1"/>
  <c r="BC93" i="67" s="1"/>
  <c r="BC97" i="67" a="1"/>
  <c r="BC97" i="67" s="1"/>
  <c r="BC30" i="67" a="1"/>
  <c r="BC30" i="67" s="1"/>
  <c r="BC58" i="67" a="1"/>
  <c r="BC58" i="67" s="1"/>
  <c r="BC70" i="67" a="1"/>
  <c r="BC70" i="67" s="1"/>
  <c r="BC22" i="67" a="1"/>
  <c r="BC22" i="67" s="1"/>
  <c r="BC44" i="67" a="1"/>
  <c r="BC44" i="67" s="1"/>
  <c r="BC17" i="67" a="1"/>
  <c r="BC17" i="67" s="1"/>
  <c r="BC104" i="67" a="1"/>
  <c r="BC104" i="67" s="1"/>
  <c r="BC38" i="67" a="1"/>
  <c r="BC38" i="67" s="1"/>
  <c r="BC96" i="67" a="1"/>
  <c r="BC96" i="67" s="1"/>
  <c r="BC55" i="67" a="1"/>
  <c r="BC55" i="67" s="1"/>
  <c r="BC67" i="67" a="1"/>
  <c r="BC67" i="67" s="1"/>
  <c r="BC101" i="67" a="1"/>
  <c r="BC101" i="67" s="1"/>
  <c r="BC105" i="67" a="1"/>
  <c r="BC105" i="67" s="1"/>
  <c r="BC109" i="67" a="1"/>
  <c r="BC109" i="67" s="1"/>
  <c r="BC88" i="67" a="1"/>
  <c r="BC88" i="67" s="1"/>
  <c r="BC32" i="67" a="1"/>
  <c r="BC32" i="67" s="1"/>
  <c r="BC20" i="67" a="1"/>
  <c r="BC20" i="67" s="1"/>
  <c r="BC108" i="67" a="1"/>
  <c r="BC108" i="67" s="1"/>
  <c r="BC31" i="67" a="1"/>
  <c r="BC31" i="67" s="1"/>
  <c r="J48" i="77"/>
  <c r="BC15" i="67" a="1"/>
  <c r="BC15" i="67" s="1"/>
  <c r="BC18" i="67" a="1"/>
  <c r="BC18" i="67" s="1"/>
  <c r="BC60" i="67" a="1"/>
  <c r="BC60" i="67" s="1"/>
  <c r="BC82" i="67" a="1"/>
  <c r="BC82" i="67" s="1"/>
  <c r="BC61" i="67" a="1"/>
  <c r="BC61" i="67" s="1"/>
  <c r="BC65" i="67" a="1"/>
  <c r="BC65" i="67" s="1"/>
  <c r="BC73" i="67" a="1"/>
  <c r="BC73" i="67" s="1"/>
  <c r="BC98" i="67" a="1"/>
  <c r="BC98" i="67" s="1"/>
  <c r="BC50" i="67" a="1"/>
  <c r="BC50" i="67" s="1"/>
  <c r="BC110" i="67" a="1"/>
  <c r="BC110" i="67" s="1"/>
  <c r="BC111" i="67" a="1"/>
  <c r="BC111" i="67" s="1"/>
  <c r="BC74" i="67" a="1"/>
  <c r="BC74" i="67" s="1"/>
  <c r="BC102" i="67" a="1"/>
  <c r="BC102" i="67" s="1"/>
  <c r="BC90" i="67" a="1"/>
  <c r="BC90" i="67" s="1"/>
  <c r="J46" i="77"/>
  <c r="BC13" i="67" a="1"/>
  <c r="BC13" i="67" s="1"/>
  <c r="BD13" i="67"/>
  <c r="AX112" i="67"/>
  <c r="BD20" i="67"/>
  <c r="BD19" i="67"/>
  <c r="BE13" i="67"/>
  <c r="AW78" i="67"/>
  <c r="BB78" i="67" s="1" a="1"/>
  <c r="BB78" i="67" s="1"/>
  <c r="AW31" i="67"/>
  <c r="BB31" i="67" s="1" a="1"/>
  <c r="BB31" i="67" s="1"/>
  <c r="AW47" i="67"/>
  <c r="BB47" i="67" s="1" a="1"/>
  <c r="BB47" i="67" s="1"/>
  <c r="AW63" i="67"/>
  <c r="BB63" i="67" s="1" a="1"/>
  <c r="BB63" i="67" s="1"/>
  <c r="AW79" i="67"/>
  <c r="AW95" i="67"/>
  <c r="BB95" i="67" s="1" a="1"/>
  <c r="BB95" i="67" s="1"/>
  <c r="AW111" i="67"/>
  <c r="AW74" i="67"/>
  <c r="AW50" i="67"/>
  <c r="BB50" i="67" s="1" a="1"/>
  <c r="BB50" i="67" s="1"/>
  <c r="AW110" i="67"/>
  <c r="BB110" i="67" s="1" a="1"/>
  <c r="BB110" i="67" s="1"/>
  <c r="AW34" i="67"/>
  <c r="BB34" i="67" s="1" a="1"/>
  <c r="BB34" i="67" s="1"/>
  <c r="AW23" i="67"/>
  <c r="BB23" i="67" s="1" a="1"/>
  <c r="BB23" i="67" s="1"/>
  <c r="AW39" i="67"/>
  <c r="AW55" i="67"/>
  <c r="BB55" i="67" s="1" a="1"/>
  <c r="BB55" i="67" s="1"/>
  <c r="AW71" i="67"/>
  <c r="BB71" i="67" s="1" a="1"/>
  <c r="BB71" i="67" s="1"/>
  <c r="AW87" i="67"/>
  <c r="AW103" i="67"/>
  <c r="BB103" i="67" s="1" a="1"/>
  <c r="BB103" i="67" s="1"/>
  <c r="AW26" i="67"/>
  <c r="BB26" i="67" s="1" a="1"/>
  <c r="BB26" i="67" s="1"/>
  <c r="BD18" i="67"/>
  <c r="AW76" i="67"/>
  <c r="BB76" i="67" s="1" a="1"/>
  <c r="BB76" i="67" s="1"/>
  <c r="AW62" i="67"/>
  <c r="AW64" i="67"/>
  <c r="BB64" i="67" s="1" a="1"/>
  <c r="BB64" i="67" s="1"/>
  <c r="AW96" i="67"/>
  <c r="AW106" i="67"/>
  <c r="AW54" i="67"/>
  <c r="AW92" i="67"/>
  <c r="BB92" i="67" s="1" a="1"/>
  <c r="BB92" i="67" s="1"/>
  <c r="AW25" i="67"/>
  <c r="BB25" i="67" s="1" a="1"/>
  <c r="BB25" i="67" s="1"/>
  <c r="AW33" i="67"/>
  <c r="BB33" i="67" s="1" a="1"/>
  <c r="BB33" i="67" s="1"/>
  <c r="AW41" i="67"/>
  <c r="AW49" i="67"/>
  <c r="BB49" i="67" s="1" a="1"/>
  <c r="BB49" i="67" s="1"/>
  <c r="AW57" i="67"/>
  <c r="AW65" i="67"/>
  <c r="AW73" i="67"/>
  <c r="AW81" i="67"/>
  <c r="BB81" i="67" s="1" a="1"/>
  <c r="BB81" i="67" s="1"/>
  <c r="AW89" i="67"/>
  <c r="AW97" i="67"/>
  <c r="BB97" i="67" s="1" a="1"/>
  <c r="BB97" i="67" s="1"/>
  <c r="AW105" i="67"/>
  <c r="AW30" i="67"/>
  <c r="BB30" i="67" s="1" a="1"/>
  <c r="BB30" i="67" s="1"/>
  <c r="AW88" i="67"/>
  <c r="AW70" i="67"/>
  <c r="AW66" i="67"/>
  <c r="AW48" i="67"/>
  <c r="BB48" i="67" s="1" a="1"/>
  <c r="BB48" i="67" s="1"/>
  <c r="AW38" i="67"/>
  <c r="BB38" i="67" s="1" a="1"/>
  <c r="BB38" i="67" s="1"/>
  <c r="AW44" i="67"/>
  <c r="BB44" i="67" s="1" a="1"/>
  <c r="BB44" i="67" s="1"/>
  <c r="AW90" i="67"/>
  <c r="AW60" i="67"/>
  <c r="BB60" i="67" s="1" a="1"/>
  <c r="BB60" i="67" s="1"/>
  <c r="AW51" i="67"/>
  <c r="AW59" i="67"/>
  <c r="AW83" i="67"/>
  <c r="AW91" i="67"/>
  <c r="BB91" i="67" s="1" a="1"/>
  <c r="BB91" i="67" s="1"/>
  <c r="AW99" i="67"/>
  <c r="BB99" i="67" s="1" a="1"/>
  <c r="BB99" i="67" s="1"/>
  <c r="AW107" i="67"/>
  <c r="BB107" i="67" s="1" a="1"/>
  <c r="BB107" i="67" s="1"/>
  <c r="AW46" i="67"/>
  <c r="AW102" i="67"/>
  <c r="BB102" i="67" s="1" a="1"/>
  <c r="BB102" i="67" s="1"/>
  <c r="AW98" i="67"/>
  <c r="AW80" i="67"/>
  <c r="AW82" i="67"/>
  <c r="AW28" i="67"/>
  <c r="BB28" i="67" s="1" a="1"/>
  <c r="BB28" i="67" s="1"/>
  <c r="AW24" i="67"/>
  <c r="AW27" i="67"/>
  <c r="BB27" i="67" s="1" a="1"/>
  <c r="BB27" i="67" s="1"/>
  <c r="AW43" i="67"/>
  <c r="BB43" i="67" s="1" a="1"/>
  <c r="BB43" i="67" s="1"/>
  <c r="AW67" i="67"/>
  <c r="BB67" i="67" s="1" a="1"/>
  <c r="BB67" i="67" s="1"/>
  <c r="AW40" i="67"/>
  <c r="AW84" i="67"/>
  <c r="AW36" i="67"/>
  <c r="AW108" i="67"/>
  <c r="BB108" i="67" s="1" a="1"/>
  <c r="BB108" i="67" s="1"/>
  <c r="AW35" i="67"/>
  <c r="BB35" i="67" s="1" a="1"/>
  <c r="BB35" i="67" s="1"/>
  <c r="AW75" i="67"/>
  <c r="BB75" i="67" s="1" a="1"/>
  <c r="BB75" i="67" s="1"/>
  <c r="AW86" i="67"/>
  <c r="BB86" i="67" s="1" a="1"/>
  <c r="BB86" i="67" s="1"/>
  <c r="AW52" i="67"/>
  <c r="BB52" i="67" s="1" a="1"/>
  <c r="BB52" i="67" s="1"/>
  <c r="AW100" i="67"/>
  <c r="AW104" i="67"/>
  <c r="AW56" i="67"/>
  <c r="AW68" i="67"/>
  <c r="BB68" i="67" s="1" a="1"/>
  <c r="BB68" i="67" s="1"/>
  <c r="AW42" i="67"/>
  <c r="BB42" i="67" s="1" a="1"/>
  <c r="BB42" i="67" s="1"/>
  <c r="AW72" i="67"/>
  <c r="BB72" i="67" s="1" a="1"/>
  <c r="BB72" i="67" s="1"/>
  <c r="AW21" i="67"/>
  <c r="AW29" i="67"/>
  <c r="BB29" i="67" s="1" a="1"/>
  <c r="BB29" i="67" s="1"/>
  <c r="AW37" i="67"/>
  <c r="AW45" i="67"/>
  <c r="AW53" i="67"/>
  <c r="AW61" i="67"/>
  <c r="BB61" i="67" s="1" a="1"/>
  <c r="BB61" i="67" s="1"/>
  <c r="AW69" i="67"/>
  <c r="BB69" i="67" s="1" a="1"/>
  <c r="BB69" i="67" s="1"/>
  <c r="AW77" i="67"/>
  <c r="BB77" i="67" s="1" a="1"/>
  <c r="BB77" i="67" s="1"/>
  <c r="AW85" i="67"/>
  <c r="AW93" i="67"/>
  <c r="BB93" i="67" s="1" a="1"/>
  <c r="BB93" i="67" s="1"/>
  <c r="AW101" i="67"/>
  <c r="AW109" i="67"/>
  <c r="AW58" i="67"/>
  <c r="AW32" i="67"/>
  <c r="BB32" i="67" s="1" a="1"/>
  <c r="BB32" i="67" s="1"/>
  <c r="AW22" i="67"/>
  <c r="BB22" i="67" s="1" a="1"/>
  <c r="BB22" i="67" s="1"/>
  <c r="AW94" i="67"/>
  <c r="BB94" i="67" s="1" a="1"/>
  <c r="BB94" i="67" s="1"/>
  <c r="BD15" i="67"/>
  <c r="BD14" i="67"/>
  <c r="BD16" i="67"/>
  <c r="AW20" i="67"/>
  <c r="BB20" i="67" s="1" a="1"/>
  <c r="BB20" i="67" s="1"/>
  <c r="AW19" i="67"/>
  <c r="BB19" i="67" s="1" a="1"/>
  <c r="BB19" i="67" s="1"/>
  <c r="AW18" i="67"/>
  <c r="BB18" i="67" s="1" a="1"/>
  <c r="BB18" i="67" s="1"/>
  <c r="BD17" i="67"/>
  <c r="AW17" i="67"/>
  <c r="BB17" i="67" s="1" a="1"/>
  <c r="BB17" i="67" s="1"/>
  <c r="AW16" i="67"/>
  <c r="BB16" i="67" s="1" a="1"/>
  <c r="BB16" i="67" s="1"/>
  <c r="AW15" i="67"/>
  <c r="BB15" i="67" s="1" a="1"/>
  <c r="BB15" i="67" s="1"/>
  <c r="AW14" i="67"/>
  <c r="BB14" i="67" s="1" a="1"/>
  <c r="BB14" i="67" s="1"/>
  <c r="AW13" i="67"/>
  <c r="BF85" i="67"/>
  <c r="BF89" i="67"/>
  <c r="BF54" i="67"/>
  <c r="BF100" i="67"/>
  <c r="BF107" i="67"/>
  <c r="BF24" i="67"/>
  <c r="BF88" i="67"/>
  <c r="BF21" i="67"/>
  <c r="BF108" i="67"/>
  <c r="BF36" i="67"/>
  <c r="BF64" i="67"/>
  <c r="BF66" i="67"/>
  <c r="BF30" i="67"/>
  <c r="BF43" i="67"/>
  <c r="BF26" i="67"/>
  <c r="BF90" i="67"/>
  <c r="BF23" i="67"/>
  <c r="BF87" i="67"/>
  <c r="BF49" i="67"/>
  <c r="BF14" i="67"/>
  <c r="BF78" i="67"/>
  <c r="BF67" i="67"/>
  <c r="BF76" i="67"/>
  <c r="BF48" i="67"/>
  <c r="BF72" i="67"/>
  <c r="BF45" i="67"/>
  <c r="BF69" i="67"/>
  <c r="BF109" i="67"/>
  <c r="BF111" i="67"/>
  <c r="BF28" i="67"/>
  <c r="BF50" i="67"/>
  <c r="BF47" i="67"/>
  <c r="BF73" i="67"/>
  <c r="BF68" i="67"/>
  <c r="BF27" i="67"/>
  <c r="BF29" i="67"/>
  <c r="BF71" i="67"/>
  <c r="BF63" i="67"/>
  <c r="BF38" i="67"/>
  <c r="BF102" i="67"/>
  <c r="BF91" i="67"/>
  <c r="BF96" i="67"/>
  <c r="BF93" i="67"/>
  <c r="BF74" i="67"/>
  <c r="BF84" i="67"/>
  <c r="BF61" i="67"/>
  <c r="BF33" i="67"/>
  <c r="BF57" i="67"/>
  <c r="BF97" i="67"/>
  <c r="BF20" i="67"/>
  <c r="BF32" i="67"/>
  <c r="BF56" i="67"/>
  <c r="BF98" i="67"/>
  <c r="BF95" i="67"/>
  <c r="BF60" i="67"/>
  <c r="BF62" i="67"/>
  <c r="BF51" i="67"/>
  <c r="BF53" i="67"/>
  <c r="BF34" i="67"/>
  <c r="BF58" i="67"/>
  <c r="BF31" i="67"/>
  <c r="BF55" i="67"/>
  <c r="BF86" i="67"/>
  <c r="BF81" i="67"/>
  <c r="BF22" i="67"/>
  <c r="BF75" i="67"/>
  <c r="BF99" i="67"/>
  <c r="BF80" i="67"/>
  <c r="BF13" i="67"/>
  <c r="BF15" i="67"/>
  <c r="BF110" i="67"/>
  <c r="BF16" i="67"/>
  <c r="BF77" i="67"/>
  <c r="BF52" i="67"/>
  <c r="BF79" i="67"/>
  <c r="BF25" i="67"/>
  <c r="BF17" i="67"/>
  <c r="BF41" i="67"/>
  <c r="BF105" i="67"/>
  <c r="BF46" i="67"/>
  <c r="BF70" i="67"/>
  <c r="BF35" i="67"/>
  <c r="BF40" i="67"/>
  <c r="BF104" i="67"/>
  <c r="BF18" i="67"/>
  <c r="BF42" i="67"/>
  <c r="BF82" i="67"/>
  <c r="BF92" i="67"/>
  <c r="BF94" i="67"/>
  <c r="BF44" i="67"/>
  <c r="BF37" i="67"/>
  <c r="BF101" i="67"/>
  <c r="BF106" i="67"/>
  <c r="BF39" i="67"/>
  <c r="BF83" i="67"/>
  <c r="BF19" i="67"/>
  <c r="BF65" i="67"/>
  <c r="BF59" i="67"/>
  <c r="BF103" i="67"/>
  <c r="L8" i="88" l="1"/>
  <c r="C31" i="89" s="1"/>
  <c r="O8" i="88"/>
  <c r="O10" i="88" s="1"/>
  <c r="E28" i="84"/>
  <c r="F27" i="84"/>
  <c r="BB87" i="67" a="1"/>
  <c r="BB87" i="67" s="1"/>
  <c r="BB74" i="67" a="1"/>
  <c r="BB74" i="67" s="1"/>
  <c r="BB100" i="67" a="1"/>
  <c r="BB100" i="67" s="1"/>
  <c r="BB40" i="67" a="1"/>
  <c r="BB40" i="67" s="1"/>
  <c r="BB98" i="67" a="1"/>
  <c r="BB98" i="67" s="1"/>
  <c r="BB88" i="67" a="1"/>
  <c r="BB88" i="67" s="1"/>
  <c r="BB57" i="67" a="1"/>
  <c r="BB57" i="67" s="1"/>
  <c r="BB96" i="67" a="1"/>
  <c r="BB96" i="67" s="1"/>
  <c r="BB46" i="67" a="1"/>
  <c r="BB46" i="67" s="1"/>
  <c r="BB90" i="67" a="1"/>
  <c r="BB90" i="67" s="1"/>
  <c r="BB105" i="67" a="1"/>
  <c r="BB105" i="67" s="1"/>
  <c r="BB41" i="67" a="1"/>
  <c r="BB41" i="67" s="1"/>
  <c r="BB62" i="67" a="1"/>
  <c r="BB62" i="67" s="1"/>
  <c r="BB79" i="67" a="1"/>
  <c r="BB79" i="67" s="1"/>
  <c r="BB24" i="67" a="1"/>
  <c r="BB24" i="67" s="1"/>
  <c r="BB89" i="67" a="1"/>
  <c r="BB89" i="67" s="1"/>
  <c r="BB58" i="67" a="1"/>
  <c r="BB58" i="67" s="1"/>
  <c r="BB53" i="67" a="1"/>
  <c r="BB53" i="67" s="1"/>
  <c r="BB56" i="67" a="1"/>
  <c r="BB56" i="67" s="1"/>
  <c r="BB36" i="67" a="1"/>
  <c r="BB36" i="67" s="1"/>
  <c r="BB82" i="67" a="1"/>
  <c r="BB82" i="67" s="1"/>
  <c r="BB83" i="67" a="1"/>
  <c r="BB83" i="67" s="1"/>
  <c r="BB66" i="67" a="1"/>
  <c r="BB66" i="67" s="1"/>
  <c r="BB73" i="67" a="1"/>
  <c r="BB73" i="67" s="1"/>
  <c r="BB54" i="67" a="1"/>
  <c r="BB54" i="67" s="1"/>
  <c r="BB109" i="67" a="1"/>
  <c r="BB109" i="67" s="1"/>
  <c r="BB45" i="67" a="1"/>
  <c r="BB45" i="67" s="1"/>
  <c r="BB104" i="67" a="1"/>
  <c r="BB104" i="67" s="1"/>
  <c r="BB84" i="67" a="1"/>
  <c r="BB84" i="67" s="1"/>
  <c r="BB80" i="67" a="1"/>
  <c r="BB80" i="67" s="1"/>
  <c r="BB59" i="67" a="1"/>
  <c r="BB59" i="67" s="1"/>
  <c r="BB70" i="67" a="1"/>
  <c r="BB70" i="67" s="1"/>
  <c r="BB65" i="67" a="1"/>
  <c r="BB65" i="67" s="1"/>
  <c r="BB37" i="67" a="1"/>
  <c r="BB37" i="67" s="1"/>
  <c r="BB111" i="67" a="1"/>
  <c r="BB111" i="67" s="1"/>
  <c r="BB101" i="67" a="1"/>
  <c r="BB101" i="67" s="1"/>
  <c r="BB106" i="67" a="1"/>
  <c r="BB106" i="67" s="1"/>
  <c r="BB51" i="67" a="1"/>
  <c r="BB51" i="67" s="1"/>
  <c r="BB39" i="67" a="1"/>
  <c r="BB39" i="67" s="1"/>
  <c r="BB13" i="67" a="1"/>
  <c r="BB13" i="67" s="1"/>
  <c r="BB21" i="67" a="1"/>
  <c r="BB21" i="67" s="1"/>
  <c r="BB85" i="67" a="1"/>
  <c r="BB85" i="67" s="1"/>
  <c r="BE112" i="67"/>
  <c r="BD112" i="67"/>
  <c r="AY112" i="67"/>
  <c r="X112" i="67"/>
  <c r="E8" i="84" s="1"/>
  <c r="O22" i="84" s="1"/>
  <c r="F28" i="84" l="1"/>
  <c r="F30" i="77"/>
  <c r="E29" i="84"/>
  <c r="J63" i="77"/>
  <c r="L10" i="88"/>
  <c r="E11" i="89"/>
  <c r="AZ112" i="67"/>
  <c r="I25" i="89" s="1"/>
  <c r="D28" i="84" l="1"/>
  <c r="D27" i="84"/>
  <c r="F29" i="84"/>
  <c r="J22" i="84" s="1"/>
  <c r="F25" i="77"/>
  <c r="L25" i="89"/>
  <c r="D11" i="89"/>
  <c r="F22" i="77"/>
  <c r="F26" i="77" s="1"/>
  <c r="BF112" i="67"/>
  <c r="D29" i="84" l="1"/>
  <c r="G28" i="84"/>
  <c r="H28" i="84" s="1"/>
  <c r="G27" i="84"/>
  <c r="H27" i="84" s="1"/>
  <c r="L22" i="84"/>
  <c r="B17" i="89"/>
  <c r="F11" i="89"/>
  <c r="D17" i="89"/>
  <c r="B20" i="89" l="1"/>
  <c r="C20" i="89" s="1"/>
  <c r="I26" i="89" s="1"/>
  <c r="G22" i="77" s="1"/>
  <c r="G11" i="89"/>
  <c r="H29" i="84"/>
  <c r="L27" i="84" s="1"/>
  <c r="K26" i="89"/>
  <c r="G24" i="77" s="1"/>
  <c r="J26" i="89"/>
  <c r="G23" i="77" s="1"/>
  <c r="H26" i="89"/>
  <c r="L26" i="89"/>
  <c r="G25" i="77" s="1"/>
  <c r="G26" i="89"/>
  <c r="BH11" i="80"/>
  <c r="BD11" i="80" a="1"/>
  <c r="BD11" i="80" s="1"/>
  <c r="N27" i="84" l="1"/>
  <c r="P27" i="84" s="1"/>
  <c r="G21" i="77"/>
  <c r="G26" i="77" s="1"/>
  <c r="I29" i="84"/>
  <c r="G31" i="77"/>
  <c r="C33" i="89"/>
  <c r="J27" i="84" l="1"/>
  <c r="K27" i="84"/>
  <c r="R27" i="84"/>
  <c r="S27" i="84" s="1"/>
  <c r="F15" i="84"/>
  <c r="G30" i="77"/>
  <c r="G32" i="77" s="1"/>
  <c r="O27" i="84"/>
  <c r="D33" i="89"/>
  <c r="E31" i="89" s="1"/>
  <c r="F32" i="77"/>
  <c r="N28" i="84"/>
  <c r="P28" i="84" s="1"/>
  <c r="N29" i="84"/>
  <c r="P29" i="84" s="1"/>
  <c r="R29" i="84" s="1"/>
  <c r="R28" i="84" l="1"/>
  <c r="S28" i="84" s="1"/>
  <c r="O29" i="84"/>
  <c r="G15" i="84" s="1"/>
  <c r="J19" i="77"/>
  <c r="H11" i="89"/>
  <c r="I11" i="89" s="1"/>
  <c r="E17" i="84"/>
  <c r="E32" i="89"/>
  <c r="F33" i="89"/>
  <c r="D20" i="89" s="1"/>
  <c r="O28" i="84"/>
  <c r="S29" i="84"/>
  <c r="E33" i="89" l="1"/>
  <c r="E14" i="84"/>
  <c r="G32" i="89"/>
  <c r="E20" i="89"/>
  <c r="H33" i="89" l="1"/>
  <c r="L11" i="89" l="1"/>
  <c r="M11" i="89"/>
  <c r="J20" i="77"/>
  <c r="J21" i="77"/>
  <c r="L31" i="89"/>
  <c r="N31" i="89" s="1"/>
  <c r="P31" i="89" s="1"/>
  <c r="I33" i="89" l="1"/>
  <c r="I32" i="89"/>
  <c r="M32" i="89" s="1"/>
  <c r="I31" i="89"/>
  <c r="M31" i="89" s="1"/>
  <c r="N33" i="89"/>
  <c r="P33" i="89" s="1"/>
  <c r="P11" i="89" s="1"/>
  <c r="J31" i="89" l="1"/>
  <c r="M33" i="89"/>
  <c r="O31" i="89"/>
  <c r="J22" i="77"/>
  <c r="N11" i="89"/>
  <c r="R31" i="89" l="1"/>
  <c r="S31" i="89" s="1"/>
  <c r="O11" i="89"/>
  <c r="K31" i="89"/>
  <c r="R33" i="89"/>
  <c r="Q11" i="89" s="1"/>
  <c r="S33" i="89"/>
  <c r="O33" i="89"/>
  <c r="J23" i="77" s="1"/>
  <c r="N32" i="89"/>
  <c r="J31" i="77" l="1"/>
  <c r="J32" i="77" s="1"/>
  <c r="P32" i="89"/>
  <c r="O32" i="89"/>
  <c r="R32" i="89" l="1"/>
  <c r="S32" i="8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Lila Chassac</author>
  </authors>
  <commentList>
    <comment ref="D12" authorId="0" shapeId="0" xr:uid="{0FE3DFBC-E439-48DD-A484-9DA64CFB9A6E}">
      <text>
        <r>
          <rPr>
            <sz val="9"/>
            <color rgb="FF000000"/>
            <rFont val="Tahoma"/>
            <family val="2"/>
          </rPr>
          <t>Deux modalités de prise en compte des dépenses sur cette intervention.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Diana Lesprit</author>
  </authors>
  <commentList>
    <comment ref="E14" authorId="0" shapeId="0" xr:uid="{0F2B47F0-52A2-428A-8EED-2498988DD2E9}">
      <text>
        <r>
          <rPr>
            <b/>
            <sz val="14"/>
            <color rgb="FF000000"/>
            <rFont val="Tahoma"/>
            <family val="2"/>
          </rPr>
          <t>Attention : Le total des ressources prévisionnelles doit être égal ou inférieur au coût total du projet</t>
        </r>
      </text>
    </comment>
    <comment ref="M14" authorId="0" shapeId="0" xr:uid="{DD8CD7D4-4C57-7147-85A3-8D3DBA87A638}">
      <text>
        <r>
          <rPr>
            <b/>
            <sz val="14"/>
            <color rgb="FF000000"/>
            <rFont val="Tahoma"/>
            <family val="2"/>
          </rPr>
          <t>(Attention, si le périmètre du projet financé est différent de celui du FEADER un échange avec le service instructeur est nécessaire avant validation de la demande d'aide)</t>
        </r>
      </text>
    </comment>
    <comment ref="L25" authorId="0" shapeId="0" xr:uid="{8A2FC6AF-BD6E-41D2-AFA1-21C077B1503C}">
      <text>
        <r>
          <rPr>
            <sz val="14"/>
            <color rgb="FF000000"/>
            <rFont val="Tahoma"/>
            <family val="2"/>
          </rPr>
          <t xml:space="preserve">L'aide publique nationale réfère au financement du projet par une structure publique ou qualifiée de droit public (Etat, Collectivités territoriales, Autofinacement du maître d'oeuvre public, OQDP…). 
</t>
        </r>
        <r>
          <rPr>
            <b/>
            <sz val="14"/>
            <color rgb="FF000000"/>
            <rFont val="Tahoma"/>
            <family val="2"/>
          </rPr>
          <t>L'aide publique nationale ne peut excéder 15 % du montant d'aide public total (FEADER + aide publique nationale)</t>
        </r>
      </text>
    </comment>
    <comment ref="E29" authorId="0" shapeId="0" xr:uid="{6AC87919-A7A2-4C0D-998F-B6B24A3E4401}">
      <text>
        <r>
          <rPr>
            <b/>
            <sz val="12"/>
            <color rgb="FF000000"/>
            <rFont val="Calibri"/>
            <family val="2"/>
          </rPr>
          <t>Cette formule affichera 0 si le montant minimum de dépenses présentées n'est pas atteint.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<sst xmlns="http://schemas.openxmlformats.org/spreadsheetml/2006/main" count="818" uniqueCount="446">
  <si>
    <t>PLAN DE FINANCEMENT PRÉVISIONNEL</t>
  </si>
  <si>
    <t xml:space="preserve">Intervention 73.04 : Préservation et restauration du patrimoine naturel et forestier dont, sites Natura 2000 </t>
  </si>
  <si>
    <t>version 1 - Novembre 2025</t>
  </si>
  <si>
    <t>Pour les pré-dépôts : la date de dépôt du dossier correspond à la date d'enregistrement de la pré-demande réputée recevable.
Pour les dossiers n'ayant pas fait l'objet d'un pré-dépôt, la date du dépôt correspond à la date de validation de la demande d'aide dans EuroPAC.</t>
  </si>
  <si>
    <r>
      <t xml:space="preserve">Les onglets de la présente feuille de calcul Excel constituent une part intégrante de la demande d'aide. Ils doivent être complétés avec </t>
    </r>
    <r>
      <rPr>
        <b/>
        <u/>
        <sz val="14"/>
        <color rgb="FFFF0000"/>
        <rFont val="Calibri"/>
        <family val="2"/>
        <scheme val="minor"/>
      </rPr>
      <t>toutes</t>
    </r>
    <r>
      <rPr>
        <b/>
        <sz val="14"/>
        <color rgb="FFFF0000"/>
        <rFont val="Calibri"/>
        <family val="2"/>
        <scheme val="minor"/>
      </rPr>
      <t xml:space="preserve"> les dépenses prévisionnelles de l'opération.
Aucune dépense non présentée ne pourra être retenue par le service instructeur lors du calcul de l'aide.</t>
    </r>
  </si>
  <si>
    <t xml:space="preserve">1 : IDENTITÉ </t>
  </si>
  <si>
    <t xml:space="preserve">Intitulé de l'opération </t>
  </si>
  <si>
    <t>SAISIR ICI</t>
  </si>
  <si>
    <t>Numéro de dossier Europac</t>
  </si>
  <si>
    <t>Nom du demandeur / de la structure porteuse</t>
  </si>
  <si>
    <t xml:space="preserve">2 : CONSIGNES D'UTILISATION </t>
  </si>
  <si>
    <r>
      <t xml:space="preserve">De façon générale:
</t>
    </r>
    <r>
      <rPr>
        <sz val="14"/>
        <color theme="1"/>
        <rFont val="Calibri"/>
        <family val="2"/>
        <scheme val="minor"/>
      </rPr>
      <t xml:space="preserve">- Il est conseillé de compléter les onglets de celui le plus à gauche "Accueil" vers l'onglet le plus à droite "Syn dep bénéficiaire" (l'onglet "Syn dep instructeur" étant réservé à l'administration) ;
- Il faut impérativement compléter toutes les cases non-verrouillées (cases blanches) pour permettre l'instruction du dossier. </t>
    </r>
    <r>
      <rPr>
        <sz val="14"/>
        <color rgb="FFFF0000"/>
        <rFont val="Calibri"/>
        <family val="2"/>
        <scheme val="minor"/>
      </rPr>
      <t>En particulier, les informations suivantes sont indispensables aux calculs : Type d'action ; Taux d'affectation ; Montants présentés, devis retenu.</t>
    </r>
  </si>
  <si>
    <t>ONGLET 0
PRÉSENTATION TYPE ACTION</t>
  </si>
  <si>
    <t>ONGLETS 1 À 4
DÉPENSES PRÉVISIONNELLES</t>
  </si>
  <si>
    <r>
      <t xml:space="preserve">Cet onglet regroupe vos dépenses par postes de dépense et par type d'action. Pour chaque poste de dépense (représentés par la suite dans les onglets 1 à 4), veuillez renseigner le type d'action auquel il se rattache. </t>
    </r>
    <r>
      <rPr>
        <sz val="14"/>
        <color theme="1"/>
        <rFont val="Calibri"/>
        <family val="2"/>
        <scheme val="minor"/>
      </rPr>
      <t xml:space="preserve">Le poste de dépense correspond à l'intitulé des onglets 1 à 4.  Le type d'action correspond aux actions éligibles à la notice.
</t>
    </r>
    <r>
      <rPr>
        <b/>
        <sz val="14"/>
        <color theme="1"/>
        <rFont val="Calibri"/>
        <family val="2"/>
        <scheme val="minor"/>
      </rPr>
      <t>Les lignes grises sont des exemples.</t>
    </r>
    <r>
      <rPr>
        <sz val="14"/>
        <color theme="1"/>
        <rFont val="Calibri"/>
        <family val="2"/>
        <scheme val="minor"/>
      </rPr>
      <t xml:space="preserve"> Elles montrent : 
- Les différents types d'actions éligibles ;
- Les différents postes de dépenses éligibles (cf. menu déroulant).</t>
    </r>
  </si>
  <si>
    <r>
      <t xml:space="preserve">Complétez le(s) onglet(s) qui concernent les postes de dépenses de votre projet. 
Pour chaque poste de dépense prévisionnelle, complétez le tableau : </t>
    </r>
    <r>
      <rPr>
        <sz val="14"/>
        <color theme="1"/>
        <rFont val="Calibri"/>
        <family val="2"/>
        <scheme val="minor"/>
      </rPr>
      <t xml:space="preserve">
- chaque ligne correspond à une dépense, aucune ne pouvant être regroupée. 
- les cases blanches sont à saisir et les informations nécessaires doivent y être portées (par exemple, pour un montant financier renseigner au maximum 2 décimales) ;
- les cases bleu clair ne sont pas à saisir et sont calculées à partir des informations saisies. 
- sur chaque onglet, une ligne grisée vous servira d'exemple. Elle est pré-renseignée afin de vous guider dans la saisie des lignes de dépenses.</t>
    </r>
  </si>
  <si>
    <r>
      <t xml:space="preserve">Les lignes blanches doivent être renseignées. </t>
    </r>
    <r>
      <rPr>
        <sz val="14"/>
        <color theme="1"/>
        <rFont val="Calibri"/>
        <family val="2"/>
        <scheme val="minor"/>
      </rPr>
      <t>Elles montrent :</t>
    </r>
    <r>
      <rPr>
        <b/>
        <sz val="14"/>
        <color theme="1"/>
        <rFont val="Calibri"/>
        <family val="2"/>
        <scheme val="minor"/>
      </rPr>
      <t xml:space="preserve">
</t>
    </r>
    <r>
      <rPr>
        <sz val="14"/>
        <color theme="1"/>
        <rFont val="Calibri"/>
        <family val="2"/>
        <scheme val="minor"/>
      </rPr>
      <t>- Les types d'actions que vous présentez
- Les différents postes de dépenses qui s'y rattachent.</t>
    </r>
  </si>
  <si>
    <r>
      <t xml:space="preserve">Attention : 
</t>
    </r>
    <r>
      <rPr>
        <sz val="14"/>
        <color theme="1"/>
        <rFont val="Calibri"/>
        <family val="2"/>
        <scheme val="minor"/>
      </rPr>
      <t>- Pour chaque dépense, les justificatifs appropriés sont à joindre au dossier de demande d'aide via l'interface EUROPAC. En cas d'absence des justificatifs, le service instructeur écartera les montants des dépenses concernées.
- Lorsque la dépense présentée fait l'objet d'un marché public avec règlement de consultation et cahier des charges,  il n'est pas nécessaire de produire de devis comparatif.
- Lors de l'analyse des coûts raisonnables (comparaison de plusieurs devis pour une même dépense), il faut privilégier le moins cher ou justifier votre choix dans une « note justificative » dont l'admissibilité sera arbitrée par le service instructeur. En cas d'absence de justification, la dépense sera plafonnée au coût le moins cher.
- Dans les cas particuliers prévoyant l'absence de devis opposables, merci de joindre sur EUROPAC votre demande justifiée de dérogation à l'analyse des coûts raisonnables, ainsi que les documents étayant cette demande (preuves d'absence de réponses des fournisseurs contactés, preuve d'exclusivité détenue par le prestataire choisi). En cas d'absence de la demande évoquée, la dépense présentée sera écartée par le service instructeur.</t>
    </r>
  </si>
  <si>
    <r>
      <t xml:space="preserve">Attention : Si un type d'action est concerné par plusieurs postes de dépenses, saisir autant de lignes que de postes de dépenses pour ce type d'action.
</t>
    </r>
    <r>
      <rPr>
        <sz val="14"/>
        <color theme="1"/>
        <rFont val="Calibri"/>
        <family val="2"/>
        <scheme val="minor"/>
      </rPr>
      <t>Exemple : 
1) La mise en place de systèmes agro-forestiers (type d'action) / 1- Investissements (poste)
2)  La mise en place de systèmes agro-forestiers  (type d'action) / 2- Frais généraux (poste)</t>
    </r>
  </si>
  <si>
    <t>ONGLET SYNTHÈSE DU BÉNÉFICIAIRE</t>
  </si>
  <si>
    <r>
      <t xml:space="preserve">Cet onglet est à remplir une fois toutes les dépenses prévisionnelles renseignées
</t>
    </r>
    <r>
      <rPr>
        <sz val="14"/>
        <color theme="1"/>
        <rFont val="Calibri"/>
        <family val="2"/>
        <scheme val="minor"/>
      </rPr>
      <t>Il est en partie complété automatiquement à partir des informations saisies dans les autres onglets (une fois les types d'action renseignés) :
- vérifier les montants groupés par poste de dépense et par type d'action ;
- renseigner les financements prévisionnels connus au moment du dépôt de la demande d'aide ;
- reporter dans EuroPAC les montants synthétisés demandés dans l'onglet "Plan de financement prévisionnel du projet" ; 
- enregistrer le présent document, puis le verser dans EUROPAC dans l'onglet "Dépenses prévisionnelles".</t>
    </r>
  </si>
  <si>
    <t>Présentation des types d'actions et des postes de dépenses pour le dispositif 73.04</t>
  </si>
  <si>
    <r>
      <rPr>
        <b/>
        <sz val="14"/>
        <color rgb="FFFFC000"/>
        <rFont val="Calibri"/>
        <family val="2"/>
        <scheme val="minor"/>
      </rPr>
      <t xml:space="preserve">Pour information : </t>
    </r>
    <r>
      <rPr>
        <b/>
        <sz val="14"/>
        <color rgb="FFFFFFFF"/>
        <rFont val="Calibri"/>
        <family val="2"/>
        <scheme val="minor"/>
      </rPr>
      <t xml:space="preserve"> MODALITÉS DE FINANCEMENT SUR CETTE INTERVENTION</t>
    </r>
  </si>
  <si>
    <t>Type d'action</t>
  </si>
  <si>
    <r>
      <t xml:space="preserve">Onglet 
</t>
    </r>
    <r>
      <rPr>
        <sz val="12"/>
        <rFont val="Calibri"/>
        <family val="2"/>
        <scheme val="minor"/>
      </rPr>
      <t>(Poste de dépense)</t>
    </r>
  </si>
  <si>
    <t>Modalités de prise en compte</t>
  </si>
  <si>
    <t>Catégories de types d'action (onglets 1 à 4 + synthèses)</t>
  </si>
  <si>
    <t>Postes de dépenses et types d'actions pour l'intervention 73.04</t>
  </si>
  <si>
    <t>La mise en place de systèmes agro-forestiers</t>
  </si>
  <si>
    <t>Les opérations hors systèmes agro-forestiers</t>
  </si>
  <si>
    <r>
      <rPr>
        <b/>
        <sz val="14"/>
        <color rgb="FFFFC000"/>
        <rFont val="Calibri"/>
        <family val="2"/>
        <scheme val="minor"/>
      </rPr>
      <t xml:space="preserve">PARTIE À COMPLÉTER  
</t>
    </r>
    <r>
      <rPr>
        <sz val="14"/>
        <color rgb="FFFFFFFF"/>
        <rFont val="Calibri"/>
        <family val="2"/>
        <scheme val="minor"/>
      </rPr>
      <t>Par le porteur</t>
    </r>
  </si>
  <si>
    <t>1.1 - Investissement</t>
  </si>
  <si>
    <t>Exemple</t>
  </si>
  <si>
    <t>1-Investissements</t>
  </si>
  <si>
    <t>Au réel</t>
  </si>
  <si>
    <t>1.2 - Amortissement</t>
  </si>
  <si>
    <t>2-Frais généraux</t>
  </si>
  <si>
    <t>2 - Frais généraux</t>
  </si>
  <si>
    <t>3 - Contributions en nature</t>
  </si>
  <si>
    <t>5-Tx forf personnal+autoconst</t>
  </si>
  <si>
    <t>OCS</t>
  </si>
  <si>
    <t>4 -Tx forf personnal+autoconst</t>
  </si>
  <si>
    <r>
      <rPr>
        <sz val="12"/>
        <color rgb="FFFFC000"/>
        <rFont val="Calibri"/>
        <family val="2"/>
        <scheme val="minor"/>
      </rPr>
      <t>Étape 1 :</t>
    </r>
    <r>
      <rPr>
        <sz val="12"/>
        <color theme="0"/>
        <rFont val="Calibri"/>
        <family val="2"/>
        <scheme val="minor"/>
      </rPr>
      <t xml:space="preserve"> </t>
    </r>
    <r>
      <rPr>
        <sz val="12"/>
        <rFont val="Calibri"/>
        <family val="2"/>
        <scheme val="minor"/>
      </rPr>
      <t>Saisir vos choix dans les cases blanches à l'aide des menus déroulants.</t>
    </r>
  </si>
  <si>
    <r>
      <rPr>
        <sz val="11"/>
        <color rgb="FFFFC000"/>
        <rFont val="Calibri"/>
        <family val="2"/>
        <scheme val="minor"/>
      </rPr>
      <t xml:space="preserve">Étape 2 </t>
    </r>
    <r>
      <rPr>
        <sz val="11"/>
        <rFont val="Calibri"/>
        <family val="2"/>
        <scheme val="minor"/>
      </rPr>
      <t>: Sélectionnez le poste de dépense (onglet) associé</t>
    </r>
  </si>
  <si>
    <t>Cette colonne se complète automatiquement par rapport aux modalités de prise en compte possibles.</t>
  </si>
  <si>
    <t>Modalités de prise en compte (onglets 1 à 4 + synthèses)</t>
  </si>
  <si>
    <t xml:space="preserve">Partie à compléter par le porteur </t>
  </si>
  <si>
    <t>Investissements matériels et immatériels</t>
  </si>
  <si>
    <r>
      <rPr>
        <b/>
        <u/>
        <sz val="11"/>
        <color rgb="FFC00000"/>
        <rFont val="Calibri (Corps)"/>
      </rPr>
      <t xml:space="preserve">Éligibilité des investissements en petits matériels
</t>
    </r>
    <r>
      <rPr>
        <sz val="11"/>
        <color rgb="FFC00000"/>
        <rFont val="Calibri (Corps)"/>
      </rPr>
      <t>Le montant des investissements en petits matériels est</t>
    </r>
    <r>
      <rPr>
        <b/>
        <sz val="11"/>
        <color rgb="FFC00000"/>
        <rFont val="Calibri (Corps)"/>
      </rPr>
      <t xml:space="preserve"> plafonné à 100 000€.</t>
    </r>
    <r>
      <rPr>
        <sz val="11"/>
        <color rgb="FFC00000"/>
        <rFont val="Calibri (Corps)"/>
      </rPr>
      <t xml:space="preserve">
Les investissements éligibles sont : de type </t>
    </r>
    <r>
      <rPr>
        <b/>
        <sz val="11"/>
        <color rgb="FFC00000"/>
        <rFont val="Calibri (Corps)"/>
      </rPr>
      <t>tronçonneuses, élagueuses thermiques, broyeurs, motoculteurs.</t>
    </r>
    <r>
      <rPr>
        <sz val="11"/>
        <color rgb="FFC00000"/>
        <rFont val="Calibri (Corps)"/>
      </rPr>
      <t xml:space="preserve">
A noter qu'il vous faudra démontrer, au travers de l’étude visant à concevoir le projet agro-forestier, leur nécessité et le lien direct avec la mise en place ou l’entretien du système. L’étude pourra ainsi préciser le nombre d’heures et/ou la fréquence d’utilisation des petits équipements dans la réalisation du projet agro-forestier.</t>
    </r>
    <r>
      <rPr>
        <b/>
        <u/>
        <sz val="11"/>
        <color rgb="FFC00000"/>
        <rFont val="Calibri (Corps)"/>
      </rPr>
      <t xml:space="preserve">
Seuils du marché public</t>
    </r>
    <r>
      <rPr>
        <b/>
        <sz val="11"/>
        <color rgb="FFC00000"/>
        <rFont val="Calibri"/>
        <family val="2"/>
        <scheme val="minor"/>
      </rPr>
      <t xml:space="preserve">
</t>
    </r>
    <r>
      <rPr>
        <sz val="11"/>
        <color rgb="FFC00000"/>
        <rFont val="Calibri"/>
        <family val="2"/>
        <scheme val="minor"/>
      </rPr>
      <t>À compter du 1er janvier 2024, les seuils de procédure formalisée sont les suivants :
• 143 000 € HT pour les marchés de fournitures et de services des autorités publiques centrales ;
• 221 000 € HT pour les marchés de fournitures et de services des autres pouvoirs adjudicateurs et pour les marchés publics de fournitures des autorités publiques centrales opérant dans le domaine de la défense ;
• 443 000 € HT pour les marchés de fournitures et de services des entités adjudicatrices et pour les marchés de fournitures et de services passés dans le domaine de la défense ou de la sécurité ;
• 5 382 000 € HT à 5 538 000 € HT pour les marchés de travaux et pour les contrats de concessions.</t>
    </r>
  </si>
  <si>
    <r>
      <t xml:space="preserve"> Présentation des dépenses d'investissements matériels et immatériels</t>
    </r>
    <r>
      <rPr>
        <sz val="25"/>
        <color theme="1"/>
        <rFont val="Calibri"/>
        <family val="2"/>
        <scheme val="minor"/>
      </rPr>
      <t xml:space="preserve"> (justifiés par devis ou justificatifs équivalents)</t>
    </r>
  </si>
  <si>
    <r>
      <t>Partie réservée à l'administration - Instruction des dépenses d'investissements matériels et immatériels</t>
    </r>
    <r>
      <rPr>
        <sz val="20"/>
        <color theme="1"/>
        <rFont val="Calibri"/>
        <family val="2"/>
        <scheme val="minor"/>
      </rPr>
      <t xml:space="preserve"> (justifiées par devis ou justificatifs équivalents)</t>
    </r>
  </si>
  <si>
    <r>
      <rPr>
        <b/>
        <sz val="25"/>
        <color rgb="FFFFC000"/>
        <rFont val="Calibri"/>
        <family val="2"/>
        <scheme val="minor"/>
      </rPr>
      <t xml:space="preserve">ÉTAPE 1  </t>
    </r>
    <r>
      <rPr>
        <b/>
        <sz val="25"/>
        <color theme="0"/>
        <rFont val="Calibri"/>
        <family val="2"/>
        <scheme val="minor"/>
      </rPr>
      <t xml:space="preserve">: INFORMATIONS SUR LA DÉPENSE
</t>
    </r>
    <r>
      <rPr>
        <b/>
        <sz val="15"/>
        <color theme="0"/>
        <rFont val="Calibri"/>
        <family val="2"/>
        <scheme val="minor"/>
      </rPr>
      <t>1 ligne = 1 dépense</t>
    </r>
  </si>
  <si>
    <r>
      <rPr>
        <b/>
        <sz val="25"/>
        <color rgb="FFFFC000"/>
        <rFont val="Calibri"/>
        <family val="2"/>
        <scheme val="minor"/>
      </rPr>
      <t xml:space="preserve">ÉTAPE 2 </t>
    </r>
    <r>
      <rPr>
        <b/>
        <sz val="25"/>
        <color theme="0"/>
        <rFont val="Calibri"/>
        <family val="2"/>
        <scheme val="minor"/>
      </rPr>
      <t>:  PIÈCES JUSTIFICATIVES</t>
    </r>
  </si>
  <si>
    <r>
      <rPr>
        <b/>
        <sz val="25"/>
        <color rgb="FFFFC000"/>
        <rFont val="Calibri"/>
        <family val="2"/>
        <scheme val="minor"/>
      </rPr>
      <t>ÉTAPE 3</t>
    </r>
    <r>
      <rPr>
        <b/>
        <sz val="25"/>
        <rFont val="Calibri"/>
        <family val="2"/>
        <scheme val="minor"/>
      </rPr>
      <t xml:space="preserve"> </t>
    </r>
    <r>
      <rPr>
        <b/>
        <sz val="25"/>
        <color theme="0"/>
        <rFont val="Calibri"/>
        <family val="2"/>
        <scheme val="minor"/>
      </rPr>
      <t xml:space="preserve">: CHOIX DU DEVIS SÉLECTIONNÉ </t>
    </r>
  </si>
  <si>
    <t>CALCULS AUTOMATIQUES</t>
  </si>
  <si>
    <r>
      <rPr>
        <b/>
        <sz val="25"/>
        <color rgb="FFFFC000"/>
        <rFont val="Calibri"/>
        <family val="2"/>
        <scheme val="minor"/>
      </rPr>
      <t xml:space="preserve">ÉTAPE 4 </t>
    </r>
    <r>
      <rPr>
        <b/>
        <sz val="25"/>
        <color theme="0"/>
        <rFont val="Calibri"/>
        <family val="2"/>
        <scheme val="minor"/>
      </rPr>
      <t>: COMMENTAIRES</t>
    </r>
  </si>
  <si>
    <r>
      <rPr>
        <b/>
        <sz val="25"/>
        <rFont val="Calibri"/>
        <family val="2"/>
        <scheme val="minor"/>
      </rPr>
      <t xml:space="preserve">REPORT INFORMATIONS DU PORTEUR </t>
    </r>
    <r>
      <rPr>
        <b/>
        <sz val="25"/>
        <color theme="0"/>
        <rFont val="Calibri"/>
        <family val="2"/>
        <scheme val="minor"/>
      </rPr>
      <t xml:space="preserve">
</t>
    </r>
    <r>
      <rPr>
        <b/>
        <sz val="15"/>
        <color theme="0"/>
        <rFont val="Calibri"/>
        <family val="2"/>
        <scheme val="minor"/>
      </rPr>
      <t xml:space="preserve">Modification possible en cas d'erreur par le porteur </t>
    </r>
  </si>
  <si>
    <t>DEVIS</t>
  </si>
  <si>
    <t>JUSTIFICATIFS</t>
  </si>
  <si>
    <t>CALCULS  AUTOMATIQUES</t>
  </si>
  <si>
    <t xml:space="preserve"> COMMENTAIRES</t>
  </si>
  <si>
    <t>CONTRÔLES BLOQUANTS</t>
  </si>
  <si>
    <t>MONTANTS ÉCARTÉS</t>
  </si>
  <si>
    <r>
      <t xml:space="preserve">DEVIS 1
</t>
    </r>
    <r>
      <rPr>
        <b/>
        <sz val="15"/>
        <color theme="0"/>
        <rFont val="Calibri"/>
        <family val="2"/>
        <scheme val="minor"/>
      </rPr>
      <t>&lt; 3000€</t>
    </r>
  </si>
  <si>
    <r>
      <t xml:space="preserve">DEVIS 2
</t>
    </r>
    <r>
      <rPr>
        <b/>
        <sz val="15"/>
        <color theme="0"/>
        <rFont val="Calibri"/>
        <family val="2"/>
        <scheme val="minor"/>
      </rPr>
      <t>Entre 3 000 et 90 000€</t>
    </r>
  </si>
  <si>
    <r>
      <rPr>
        <b/>
        <sz val="25"/>
        <color theme="0"/>
        <rFont val="Calibri"/>
        <family val="2"/>
        <scheme val="minor"/>
      </rPr>
      <t>DEVIS 3</t>
    </r>
    <r>
      <rPr>
        <b/>
        <sz val="15"/>
        <color theme="0"/>
        <rFont val="Calibri"/>
        <family val="2"/>
        <scheme val="minor"/>
      </rPr>
      <t xml:space="preserve">
&gt; 90 000€</t>
    </r>
  </si>
  <si>
    <t>Montant raisonnable</t>
  </si>
  <si>
    <t>Montant éligible</t>
  </si>
  <si>
    <t>Numéro de la dépense</t>
  </si>
  <si>
    <t>Description de la dépense</t>
  </si>
  <si>
    <t xml:space="preserve">La dépense concerne-t-elle des investissements en petits matériels ? </t>
  </si>
  <si>
    <t>Taux d'affectation à l'opération</t>
  </si>
  <si>
    <t>Dénomination du fournisseur</t>
  </si>
  <si>
    <t>Référence du justificatif</t>
  </si>
  <si>
    <t>Type d'action concerné</t>
  </si>
  <si>
    <t>Présence d'un marché public</t>
  </si>
  <si>
    <t>Seuil du marché public</t>
  </si>
  <si>
    <t>Quantité / Poids / Autre</t>
  </si>
  <si>
    <t>Unité dans laquelle s'exprime la quantité/ le montant</t>
  </si>
  <si>
    <t>Nombre de pièces estimative des dépenses jointes</t>
  </si>
  <si>
    <t>Montant HT
du Devis 1</t>
  </si>
  <si>
    <t>Montant TVA
du Devis 1</t>
  </si>
  <si>
    <t>Montant TTC
du Devis 1</t>
  </si>
  <si>
    <t>Montant HT
du devis contradictoire
Devis 2</t>
  </si>
  <si>
    <t>Montant TVA
du devis contradictoire
Devis 2</t>
  </si>
  <si>
    <t>Montant TTC
du devis contradictoire
Devis 2</t>
  </si>
  <si>
    <t>Montant HT
du devis contradictoire
Devis 3</t>
  </si>
  <si>
    <t>Montant TVA
du devis contradictoire
Devis 3</t>
  </si>
  <si>
    <t>Montant TTC
du devis contradictoire
Devis 3</t>
  </si>
  <si>
    <t>Devis sélectionné</t>
  </si>
  <si>
    <t>Montant présenté HT
Devis sélectionné</t>
  </si>
  <si>
    <t>Montant présenté TVA
Devis sélectionné</t>
  </si>
  <si>
    <t>Montant présenté TTC
Devis sélectionné</t>
  </si>
  <si>
    <t>Commentaires</t>
  </si>
  <si>
    <t>Quantité / Montant</t>
  </si>
  <si>
    <t>Devis retenu</t>
  </si>
  <si>
    <t>Justificatif(s) appropriés joints</t>
  </si>
  <si>
    <t xml:space="preserve">Montant raisonnable HT </t>
  </si>
  <si>
    <t>Montant raisonnable TVA</t>
  </si>
  <si>
    <t xml:space="preserve">Montant raisonnable TTC </t>
  </si>
  <si>
    <t>Montant éligible HT</t>
  </si>
  <si>
    <t xml:space="preserve">Montant éligible TVA </t>
  </si>
  <si>
    <t>Montant éligible TTC</t>
  </si>
  <si>
    <t>Commentaires du Service Instructeur</t>
  </si>
  <si>
    <t>Contrôle bloquant coût raisonnable</t>
  </si>
  <si>
    <t>Contrôle bloquant, vérification et traçage sur les montants</t>
  </si>
  <si>
    <t>Montant HT écarté</t>
  </si>
  <si>
    <t>Montant TVA écarté</t>
  </si>
  <si>
    <t>Montant écarté TTC</t>
  </si>
  <si>
    <t>Type de dépense (acquisition de matériel, location, acquisition de brevets, logiciels…)</t>
  </si>
  <si>
    <t>Saisir "Oui" ou "Non".
Se référer au paragraphe ci-dessus pour les règles d'éligibilité.</t>
  </si>
  <si>
    <t xml:space="preserve">(Si la dépense est affectée partiellement à l'opération, préciser le taux de proratisation retenu ex: 50%). 
Si la dépense est intégralement liée à l'opération, préciser 100%) </t>
  </si>
  <si>
    <r>
      <t xml:space="preserve">(nom de l'entreprise, de la structure émettrice du devis ou du justificatif de la dépense </t>
    </r>
    <r>
      <rPr>
        <i/>
        <u/>
        <sz val="11"/>
        <rFont val="Calibri"/>
        <family val="2"/>
        <scheme val="minor"/>
      </rPr>
      <t>retenue</t>
    </r>
    <r>
      <rPr>
        <i/>
        <sz val="11"/>
        <rFont val="Calibri"/>
        <family val="2"/>
        <scheme val="minor"/>
      </rPr>
      <t>)</t>
    </r>
  </si>
  <si>
    <t>(information présente sur le justificatif joint.
Ex: numéro de devis, date de la capture d'écran, numéro de lot si marché public...)</t>
  </si>
  <si>
    <t>(nom du type d'action à sélectionner dans le menu déroulant, en cohérence avec les éléments saisis dans l'onglet 0)</t>
  </si>
  <si>
    <t>(absence ou type de marché public à sélectionner dans le menu déroulant)</t>
  </si>
  <si>
    <r>
      <t xml:space="preserve">Pour les marchés publics de travaux ou de fournitures et de services, la valeur est-elle supérieure aux seuils rappelés en encart ci-dessus ?
</t>
    </r>
    <r>
      <rPr>
        <i/>
        <sz val="11"/>
        <color rgb="FFFF0000"/>
        <rFont val="Calibri"/>
        <family val="2"/>
        <scheme val="minor"/>
      </rPr>
      <t>Si la réponse est "Non" le montant entrera dans l'assiette de calcul de l'OCS 20% dans l'onglet "6-Tx forf personnel+autoconst"</t>
    </r>
  </si>
  <si>
    <t>(quantité, poids etc. prévu correspondant à la dépense.
Présenter des devis comparatifs se basant sur la même quantité, le même poids etc. de référence)</t>
  </si>
  <si>
    <t>(unité dans laquelle s'exprime la quantité relative à la dépense)</t>
  </si>
  <si>
    <t>(se référer au nombre de pièces exigées en fonction du montant de la dépense prévisionnelle)</t>
  </si>
  <si>
    <t>(montant hors taxes du devis, en euros)</t>
  </si>
  <si>
    <r>
      <t xml:space="preserve">(renseigner la TVA applicable en euros, uniquement si non déduite ou non compensée, </t>
    </r>
    <r>
      <rPr>
        <i/>
        <sz val="11"/>
        <color rgb="FFFF0000"/>
        <rFont val="Calibri"/>
        <family val="2"/>
        <scheme val="minor"/>
      </rPr>
      <t>sinon renseigner "0"</t>
    </r>
    <r>
      <rPr>
        <i/>
        <sz val="11"/>
        <rFont val="Calibri"/>
        <family val="2"/>
        <scheme val="minor"/>
      </rPr>
      <t>. Une attestation d’absence de récupération de la TVA est alors à fournir en appui de la demande d’aide.)</t>
    </r>
  </si>
  <si>
    <r>
      <t>(saisie automatique.</t>
    </r>
    <r>
      <rPr>
        <i/>
        <sz val="11"/>
        <color rgb="FFFF0000"/>
        <rFont val="Calibri"/>
        <family val="2"/>
        <scheme val="minor"/>
      </rPr>
      <t xml:space="preserve"> Si les montants sont présentés HT veuillez saisir "0" dans la colonne "Montant TVA"</t>
    </r>
    <r>
      <rPr>
        <i/>
        <sz val="11"/>
        <rFont val="Calibri"/>
        <family val="2"/>
        <scheme val="minor"/>
      </rPr>
      <t>)</t>
    </r>
  </si>
  <si>
    <t>(montant hors taxes du devis opposable en euros)</t>
  </si>
  <si>
    <r>
      <t xml:space="preserve">(saisie automatique. </t>
    </r>
    <r>
      <rPr>
        <i/>
        <sz val="11"/>
        <color rgb="FFFF0000"/>
        <rFont val="Calibri"/>
        <family val="2"/>
        <scheme val="minor"/>
      </rPr>
      <t>Si les montants sont présentés HT veuillez saisir "0" dans la colonne "Montant TVA"</t>
    </r>
    <r>
      <rPr>
        <i/>
        <sz val="11"/>
        <rFont val="Calibri"/>
        <family val="2"/>
        <scheme val="minor"/>
      </rPr>
      <t>)</t>
    </r>
  </si>
  <si>
    <t>(à choisir dans le menu déroulant)</t>
  </si>
  <si>
    <t>(saisie automatique)</t>
  </si>
  <si>
    <t>(le cas échéant, pour préciser un point saillant au Service Instructeur)</t>
  </si>
  <si>
    <t>(report automatique de la demande. Corriger les informations des cellules selon les modalités d'instruction)</t>
  </si>
  <si>
    <r>
      <t xml:space="preserve">Pour les marchés publics de travaux ou de fournitures et de services, la valeur est-elle supérieure aux seuils rappelés en encart ci-dessus ?
</t>
    </r>
    <r>
      <rPr>
        <i/>
        <sz val="11"/>
        <color rgb="FFFF0000"/>
        <rFont val="Calibri"/>
        <family val="2"/>
        <scheme val="minor"/>
      </rPr>
      <t>Si la réponse est "Non" le montant entrera dans l'assiette de calcul de l'OCS 20% dans l'onglet "5-Tx forf personnel+autoconst"</t>
    </r>
  </si>
  <si>
    <t>(saisie automatique à corriger selon les modalités d'instruction)</t>
  </si>
  <si>
    <t>(le cas échéant:
demande de dérogation pour absence de devis opposable, ou note justificative du choix du devis le plus cher jointe)</t>
  </si>
  <si>
    <t>(une observation est à apporter par le Service Instructeur pour toute correction apportée et/ou toute révision de la dépense lors de la phase d'instruction.
Ex: motif d'inéligibilité, révision du poste de dépense, correction du numéro de devis, absence de devis opposable, caractère raisonnable non avéré…)</t>
  </si>
  <si>
    <t>(vérification automatique de cohérence entre le montant éligible retenu et le coût raisonnable calculé.
En cas d'anomalie, corriger le montant incohérent ou justifier le choix d'instruction.)</t>
  </si>
  <si>
    <t>(vérification automatique de cohérence entre les montants présentés et ceux retenus.
En cas d'anomalie, corriger le montant incohérent ou justifier le choix d'instruction.)</t>
  </si>
  <si>
    <t>Élagueuse</t>
  </si>
  <si>
    <t>Oui</t>
  </si>
  <si>
    <t>Fer Plus</t>
  </si>
  <si>
    <t>D230115102</t>
  </si>
  <si>
    <t>Éclaircissement de forêts</t>
  </si>
  <si>
    <t xml:space="preserve">Pas de marché public </t>
  </si>
  <si>
    <t>Non concerné</t>
  </si>
  <si>
    <t>mètre</t>
  </si>
  <si>
    <t>Devis 1</t>
  </si>
  <si>
    <t>Total présenté</t>
  </si>
  <si>
    <t>Total retenu</t>
  </si>
  <si>
    <t>Total écarté</t>
  </si>
  <si>
    <t>Présentation des dépenses d'amortissement</t>
  </si>
  <si>
    <t>Partie réservée à l'administration - Instruction des dépenses d'amortissement</t>
  </si>
  <si>
    <r>
      <t>ÉTAPE 2 :</t>
    </r>
    <r>
      <rPr>
        <b/>
        <sz val="25"/>
        <color rgb="FFFFFFFF"/>
        <rFont val="Calibri"/>
        <family val="2"/>
        <scheme val="minor"/>
      </rPr>
      <t xml:space="preserve"> INFORMATIONS SUR L'AMORTISSEMENT</t>
    </r>
  </si>
  <si>
    <r>
      <t xml:space="preserve">ÉTAPE 3 </t>
    </r>
    <r>
      <rPr>
        <b/>
        <sz val="25"/>
        <color rgb="FFFFFFFF"/>
        <rFont val="Calibri"/>
        <family val="2"/>
        <scheme val="minor"/>
      </rPr>
      <t>:  PIÈCES JUSTIFICATIVES</t>
    </r>
  </si>
  <si>
    <r>
      <t xml:space="preserve">ÉTAPE 4 </t>
    </r>
    <r>
      <rPr>
        <b/>
        <sz val="25"/>
        <color rgb="FFFFFFFF"/>
        <rFont val="Calibri"/>
        <family val="2"/>
        <scheme val="minor"/>
      </rPr>
      <t>: COMMENTAIRES</t>
    </r>
  </si>
  <si>
    <r>
      <t xml:space="preserve">REPORT INFORMATIONS DU PORTEUR
</t>
    </r>
    <r>
      <rPr>
        <b/>
        <sz val="20"/>
        <color theme="0"/>
        <rFont val="Calibri (Corps)"/>
      </rPr>
      <t xml:space="preserve">Modification possible en cas d'erreur par le porteur </t>
    </r>
  </si>
  <si>
    <t>JUSTIFICATIF</t>
  </si>
  <si>
    <t>CALCULS</t>
  </si>
  <si>
    <t>COMMENTAIRES</t>
  </si>
  <si>
    <t xml:space="preserve">MONTANT ÉCARTÉ </t>
  </si>
  <si>
    <t>INFORMATIONS SUR LA DÉPENSE</t>
  </si>
  <si>
    <t>INFORMATIONS SUR L'AMORTISSEMENT</t>
  </si>
  <si>
    <t>Description du bien amortissable</t>
  </si>
  <si>
    <t>Type de bien</t>
  </si>
  <si>
    <t>Lien avec l’opération</t>
  </si>
  <si>
    <t>Taux d'affectation à l'opération sur la durée présentée (%)</t>
  </si>
  <si>
    <t>Durée de l'opération</t>
  </si>
  <si>
    <t>Date de début d’amortissement</t>
  </si>
  <si>
    <t>Durée totale de l’amortissement</t>
  </si>
  <si>
    <t>Durée d’amortissement présentée</t>
  </si>
  <si>
    <t>Coût total de l'amortissement</t>
  </si>
  <si>
    <t>Justificatif de la valeur du bien amorti</t>
  </si>
  <si>
    <t>Justificatif de la modalité d'amortissement</t>
  </si>
  <si>
    <t>Montant de la charge d'amortissement présentée</t>
  </si>
  <si>
    <t>Taux d'affectation à l'opération (%)</t>
  </si>
  <si>
    <t>Coût de l’amortissement présenté</t>
  </si>
  <si>
    <t>Justificatif(s) approprié(s) joint(s) ?</t>
  </si>
  <si>
    <t>Montant écarté</t>
  </si>
  <si>
    <t>(nature du bien)</t>
  </si>
  <si>
    <t>(reprendre les types d'actions choisis tel que rempli dans l'onglet 0-Presentation poste-typeaction)</t>
  </si>
  <si>
    <t>(neuf / occasion)</t>
  </si>
  <si>
    <t>(préciser le lien entre la dépense amortie et l'opération, et son caractère nécessaire)</t>
  </si>
  <si>
    <t>(si la dépense est affectée partiellement à l'opération, préciser le taux de proratisation retenu ex: 50% ; si la dépense est intégralement liée à l'opération préciser 100%)</t>
  </si>
  <si>
    <t>en année(s)</t>
  </si>
  <si>
    <t>(jj/mm/aaaa)</t>
  </si>
  <si>
    <r>
      <t xml:space="preserve">en année(s)
</t>
    </r>
    <r>
      <rPr>
        <b/>
        <i/>
        <sz val="11"/>
        <color rgb="FFFF0000"/>
        <rFont val="Calibri"/>
        <family val="2"/>
        <scheme val="minor"/>
      </rPr>
      <t>(cette durée ne doit pas être supérieure à la durée de l'opération)</t>
    </r>
  </si>
  <si>
    <t>(montant de la charge d'amortissement pour la durée totale d'amortissement du matériel)</t>
  </si>
  <si>
    <t>(évaluation de la valeur du bien par un expert indépendat)</t>
  </si>
  <si>
    <t>(plan d'amortissement prévisionnel, attestation sur l’honneur du bénéficiaire qui atteste que le bien amorti n’a pas fait l’objet de subventions publiques, etc.)</t>
  </si>
  <si>
    <t>[(coût total de l'amortissement / durée totale de l'amortissement) x durée d'amortissement présentée ] x taux d'affectation à l'opération</t>
  </si>
  <si>
    <t>Oui / Non / Sans objet</t>
  </si>
  <si>
    <t>(une observation est à apporter par le Service Instructeur pour toute correction apportée et/ou toute révision de la dépense lors de la phase d'instruction.
Ex: motif d'inéligibilité, révision du poste de dépense, correction du numéro de devis, absence de devis opposable…)</t>
  </si>
  <si>
    <t>Robot agricole</t>
  </si>
  <si>
    <t>Neuf</t>
  </si>
  <si>
    <t>Robot neuf pour l'exploitation</t>
  </si>
  <si>
    <t>2</t>
  </si>
  <si>
    <t>20/01/2026</t>
  </si>
  <si>
    <t>8</t>
  </si>
  <si>
    <t>Bilan comptable</t>
  </si>
  <si>
    <t>Attestation sur l'honneur</t>
  </si>
  <si>
    <r>
      <rPr>
        <b/>
        <u/>
        <sz val="11"/>
        <color rgb="FFC00000"/>
        <rFont val="Calibri (Corps)"/>
      </rPr>
      <t>Seuils du marché public</t>
    </r>
    <r>
      <rPr>
        <b/>
        <sz val="11"/>
        <color rgb="FFC00000"/>
        <rFont val="Calibri"/>
        <family val="2"/>
        <scheme val="minor"/>
      </rPr>
      <t xml:space="preserve">
</t>
    </r>
    <r>
      <rPr>
        <sz val="11"/>
        <color rgb="FFC00000"/>
        <rFont val="Calibri"/>
        <family val="2"/>
        <scheme val="minor"/>
      </rPr>
      <t>À compter du 1er janvier 2024, les seuils de procédure formalisée sont les suivants :
• 143 000 € HT pour les marchés de fournitures et de services des autorités publiques centrales ;
• 221 000 € HT pour les marchés de fournitures et de services des autres pouvoirs adjudicateurs et pour les marchés publics de fournitures des autorités publiques centrales opérant dans le domaine de la défense ;
• 443 000 € HT pour les marchés de fournitures et de services des entités adjudicatrices et pour les marchés de fournitures et de services passés dans le domaine de la défense ou de la sécurité ;
• 5 382 000 € HT à 5 538 000 € HT pour les marchés de travaux et pour les contrats de concessions.</t>
    </r>
  </si>
  <si>
    <t>Présentation des dépenses de frais généraux</t>
  </si>
  <si>
    <r>
      <t xml:space="preserve">Partie réservée à l'administration - Instruction des frais généraux (selon les modalités définies dans la notice)
</t>
    </r>
    <r>
      <rPr>
        <b/>
        <sz val="20"/>
        <color rgb="FFFF0000"/>
        <rFont val="Calibri"/>
        <family val="2"/>
        <scheme val="minor"/>
      </rPr>
      <t>Pour rappel, sur cette intervention les frais généraux ne sont pas plafonnés à 10% du montant total éligible</t>
    </r>
  </si>
  <si>
    <t>Quantité / Poids / Surface / Autre</t>
  </si>
  <si>
    <t>Type de dépense (études préalabes à la réalisation d'un investissement matériel, diagnostics, assistance à maitrise d'ouvrage, honoraires de consultants…)</t>
  </si>
  <si>
    <t xml:space="preserve">(Si la dépense est affectée partiellement à l'opération, préciser le taux de proratisation retenu ex: 50%. 
Si la dépense est intégralement liée à l'opération, préciser 100%) </t>
  </si>
  <si>
    <t>(nom de l'entreprise, de la structure émettrice du devis ou du justificatif de la dépense retenue)</t>
  </si>
  <si>
    <r>
      <rPr>
        <i/>
        <sz val="11"/>
        <color rgb="FF000000"/>
        <rFont val="Calibri"/>
        <family val="2"/>
        <scheme val="minor"/>
      </rPr>
      <t xml:space="preserve">Pour les marchés publics de travaux ou de fournitures et de services, la valeur est-elle supérieure aux seuils rappelés en encart ci-dessus ?
</t>
    </r>
    <r>
      <rPr>
        <i/>
        <sz val="11"/>
        <color rgb="FFFF0000"/>
        <rFont val="Calibri"/>
        <family val="2"/>
        <scheme val="minor"/>
      </rPr>
      <t>Si la réponse est "OUI" le montant n'entrera pas dans l'assiette de calcul de l'OCS 20% dans l'onglet "5-Tx forf personnel+autoconst"</t>
    </r>
  </si>
  <si>
    <r>
      <t xml:space="preserve">(le cas échéant, pour préciser un point saillant au Service Instructeur)
</t>
    </r>
    <r>
      <rPr>
        <i/>
        <sz val="11"/>
        <color rgb="FFFF0000"/>
        <rFont val="Calibri"/>
        <family val="2"/>
        <scheme val="minor"/>
      </rPr>
      <t>Précisez la nature de la plantation pérenne concernée par la ligne de dépense le cas échéant</t>
    </r>
  </si>
  <si>
    <r>
      <t xml:space="preserve">(une observation est à apporter par le Service Instructeur pour toute correction apportée et/ou toute révision de la dépense lors de la phase d'instruction.
Ex: plafonnement du montant des frais généraux au regard des dispositions de la fiche action, motif d'inéligibilité, révision du poste de dépense, correction du numéro de devis, absence de devis opposable, caractère raisonnable non avéré…)
</t>
    </r>
    <r>
      <rPr>
        <i/>
        <sz val="11"/>
        <color rgb="FFFF0000"/>
        <rFont val="Calibri"/>
        <family val="2"/>
        <scheme val="minor"/>
      </rPr>
      <t>Préciser s'il y a eu plafonnement des dépenses de diagnostic énergie-gaz à effet de serre à 1 500 € HT</t>
    </r>
  </si>
  <si>
    <t>Etude de faisabilité</t>
  </si>
  <si>
    <t>EkoXpertise</t>
  </si>
  <si>
    <t>F558115102</t>
  </si>
  <si>
    <t>Modernisation installations / mécanisation</t>
  </si>
  <si>
    <t>euro</t>
  </si>
  <si>
    <t>Pas de marché public</t>
  </si>
  <si>
    <r>
      <t>Présentation des contributions en nature</t>
    </r>
    <r>
      <rPr>
        <sz val="20"/>
        <color theme="1"/>
        <rFont val="Calibri"/>
        <family val="2"/>
        <scheme val="minor"/>
      </rPr>
      <t xml:space="preserve"> </t>
    </r>
  </si>
  <si>
    <t>Partie réservée à l'administration - Instruction des contributions en nature</t>
  </si>
  <si>
    <r>
      <t xml:space="preserve">ÉTAPE 2 </t>
    </r>
    <r>
      <rPr>
        <b/>
        <sz val="25"/>
        <color rgb="FFFFFFFF"/>
        <rFont val="Calibri"/>
        <family val="2"/>
        <scheme val="minor"/>
      </rPr>
      <t>:  PIÈCES JUSTIFICATIVES</t>
    </r>
  </si>
  <si>
    <r>
      <t xml:space="preserve">ÉTAPE 3 </t>
    </r>
    <r>
      <rPr>
        <b/>
        <sz val="25"/>
        <color rgb="FFFFFFFF"/>
        <rFont val="Calibri"/>
        <family val="2"/>
        <scheme val="minor"/>
      </rPr>
      <t>: COMMENTAIRES</t>
    </r>
  </si>
  <si>
    <t>REPORT DES INFORMATIONS DU PORTEUR</t>
  </si>
  <si>
    <t xml:space="preserve">Modification possible en cas d'erreur par le porteur </t>
  </si>
  <si>
    <t>Description de la contribution</t>
  </si>
  <si>
    <t>Valeur de la contribution, en euros</t>
  </si>
  <si>
    <t>Justificatif d'affectation à l'opération présenté</t>
  </si>
  <si>
    <t>Justificatif de valeur présenté</t>
  </si>
  <si>
    <t>Montant présenté, en euros</t>
  </si>
  <si>
    <t>Montant éligible, en euros</t>
  </si>
  <si>
    <t>Type de dépense</t>
  </si>
  <si>
    <t>(nature de la contribution apportée à l'opération.
Ex: terrain, bien immeuble, équipement…)</t>
  </si>
  <si>
    <t>(montant unitaire de la contribution  applicable en euros. )</t>
  </si>
  <si>
    <t>(ex: attestation d’affectation du bien à l’opération…)</t>
  </si>
  <si>
    <t>(pour les terrains et biens immeubles: certificat d’un expert indépendant qualifié,
pour les services, biens d’équipement ou de matières premières: prix catalogue, devis,…</t>
  </si>
  <si>
    <t>Construction</t>
  </si>
  <si>
    <t>Investissements équins</t>
  </si>
  <si>
    <t>Salle de réunion</t>
  </si>
  <si>
    <t>Attestation</t>
  </si>
  <si>
    <t>devis</t>
  </si>
  <si>
    <t>Dépenses couvertes par application d'une option de coûts simplifiés (OCS) - taux forfaitaire de 20% des dépenses directes de l’opération pour couvrir les éventuelles dépenses de personnel et d’auto-construction.</t>
  </si>
  <si>
    <t>Partie réservée à l'administration - Instruction des dépenses couvertes par application d'une option de coûts simplifiés (OCS) - taux forfaitaire de 20% des dépenses directes de l’opération pour couvrir les éventuelles dépenses de personnel et d’auto-construction.</t>
  </si>
  <si>
    <r>
      <t xml:space="preserve">ÉTAPE 1  </t>
    </r>
    <r>
      <rPr>
        <b/>
        <sz val="25"/>
        <color rgb="FFFFFFFF"/>
        <rFont val="Calibri"/>
        <family val="2"/>
        <scheme val="minor"/>
      </rPr>
      <t>: INFORMATIONS SUR LA DÉPENSE</t>
    </r>
  </si>
  <si>
    <r>
      <t xml:space="preserve">ÉTAPE 2 </t>
    </r>
    <r>
      <rPr>
        <b/>
        <sz val="25"/>
        <color rgb="FFFFFFFF"/>
        <rFont val="Calibri"/>
        <family val="2"/>
        <scheme val="minor"/>
      </rPr>
      <t>:  SÉLECTION DE L'OCS</t>
    </r>
  </si>
  <si>
    <t>1 ligne = 1 dépense</t>
  </si>
  <si>
    <t>Montant des dépenses présentées servant de base de calcul</t>
  </si>
  <si>
    <t>À titre informatif, montant de l'OCS calculé sur la base des dépenses présentées et par application du taux de 20%</t>
  </si>
  <si>
    <t>Souhaitez-vous bénéficier du taux forfaitaire de 20% des dépenses directes de l’opération pour couvrir des dépenses de personnel et/ou d’auto-construction?</t>
  </si>
  <si>
    <t xml:space="preserve">Montant de l'OCS sollicitée par le porteur </t>
  </si>
  <si>
    <t>Commentaire(s)</t>
  </si>
  <si>
    <t>Montant des dépenses retenues servant de base de calcul</t>
  </si>
  <si>
    <t>À titre informatif, montant de l'OCS calculé sur la base des dépenses retenues et par application du taux de 20%</t>
  </si>
  <si>
    <t>Sélection de l'OCS</t>
  </si>
  <si>
    <t>Montant de l'OCS instruite</t>
  </si>
  <si>
    <t>(nom du type d'action)</t>
  </si>
  <si>
    <t>(saisie automatique sur la base des informations déclarées dans les onglets précédents)</t>
  </si>
  <si>
    <t>(saisie automatique, par application du taux forfaitaire de 20% des investissements, des frais généraux, des amortissements et des contributions en nature afin de couvrir les frais de personnel directs  et des frais d'autoconstruction)</t>
  </si>
  <si>
    <r>
      <rPr>
        <i/>
        <sz val="11"/>
        <color rgb="FF000000"/>
        <rFont val="Calibri"/>
        <family val="2"/>
        <scheme val="minor"/>
      </rPr>
      <t xml:space="preserve">sélectionner Oui ou Non dans la liste déroulante ;
</t>
    </r>
    <r>
      <rPr>
        <i/>
        <sz val="11"/>
        <color rgb="FFFF0000"/>
        <rFont val="Calibri"/>
        <family val="2"/>
        <scheme val="minor"/>
      </rPr>
      <t>si l'opération mobilise des frais de personnel et/ou d'autoconstruction sélectionner "Oui" et justifier le caractère nécessaire des frais couverts par l'OCS dans une note rattachée au plan de financement</t>
    </r>
  </si>
  <si>
    <t>(saisie automatique en fonction de si l'OCS a été sélectionnée)</t>
  </si>
  <si>
    <r>
      <t xml:space="preserve">(toute précision pertinente le cas échéant pour la compréhension de l'action prévue...)
</t>
    </r>
    <r>
      <rPr>
        <i/>
        <sz val="11"/>
        <color rgb="FFFF0000"/>
        <rFont val="Calibri"/>
        <family val="2"/>
        <scheme val="minor"/>
      </rPr>
      <t>Précisez la nature de la plantation pérenne concernée par la ligne de dépense le cas échéant</t>
    </r>
  </si>
  <si>
    <t>Base de calcul</t>
  </si>
  <si>
    <t>Montant de l'OCS présenté</t>
  </si>
  <si>
    <t>Montant de l'OCS retenu</t>
  </si>
  <si>
    <t>Montant de l'OCS écarté</t>
  </si>
  <si>
    <r>
      <t xml:space="preserve">Tableau récapitulatif des dépenses prévisionnelles de l'opération
</t>
    </r>
    <r>
      <rPr>
        <sz val="25"/>
        <rFont val="Calibri"/>
        <family val="2"/>
      </rPr>
      <t xml:space="preserve">Données à titre informatif ne valant ni promesse d'attribution de l'aide, ni contractualisation des montants indiqués
</t>
    </r>
  </si>
  <si>
    <r>
      <rPr>
        <b/>
        <sz val="25"/>
        <color rgb="FFFFC000"/>
        <rFont val="Calibri"/>
        <family val="2"/>
        <scheme val="minor"/>
      </rPr>
      <t>ÉTAPE 1.</t>
    </r>
    <r>
      <rPr>
        <b/>
        <sz val="25"/>
        <color theme="0"/>
        <rFont val="Calibri"/>
        <family val="2"/>
        <scheme val="minor"/>
      </rPr>
      <t xml:space="preserve"> CONTRÔLE DES MONTANTS PRÉSENTÉS
</t>
    </r>
    <r>
      <rPr>
        <sz val="25"/>
        <color theme="0"/>
        <rFont val="Calibri"/>
        <family val="2"/>
        <scheme val="minor"/>
      </rPr>
      <t>Vérifiez que les informations ci-dessous sont conformes aux dépenses présentées dans les onglets précédents</t>
    </r>
  </si>
  <si>
    <r>
      <rPr>
        <b/>
        <sz val="25"/>
        <color rgb="FFFFC000"/>
        <rFont val="Calibri"/>
        <family val="2"/>
        <scheme val="minor"/>
      </rPr>
      <t xml:space="preserve">ÉTAPE 2 :  </t>
    </r>
    <r>
      <rPr>
        <b/>
        <sz val="25"/>
        <color theme="0"/>
        <rFont val="Calibri"/>
        <family val="2"/>
        <scheme val="minor"/>
      </rPr>
      <t xml:space="preserve">Détermination du taux d'aide public (TAP) </t>
    </r>
    <r>
      <rPr>
        <b/>
        <u/>
        <sz val="25"/>
        <color theme="0"/>
        <rFont val="Calibri (Corps)"/>
      </rPr>
      <t>INTERMÉDIAIRE</t>
    </r>
    <r>
      <rPr>
        <b/>
        <sz val="25"/>
        <color theme="0"/>
        <rFont val="Calibri"/>
        <family val="2"/>
        <scheme val="minor"/>
      </rPr>
      <t xml:space="preserve"> applicable
</t>
    </r>
    <r>
      <rPr>
        <sz val="25"/>
        <color theme="0"/>
        <rFont val="Calibri"/>
        <family val="2"/>
        <scheme val="minor"/>
      </rPr>
      <t xml:space="preserve">Compléter les cellules blanches ci-dessous </t>
    </r>
  </si>
  <si>
    <t>SYNTHÈSE DES DÉPENSES PRÉSENTÉES</t>
  </si>
  <si>
    <t xml:space="preserve">Détermination du taux d'aide public (TAP) applicable
Le taux d'aide publique définit le montant d'aide publique auquel vous pouvez avoir droit sur votre projet. Le taux indiqué à cette étape est intermédiaire car ce taux peut être vu à la baisse selon la présentation des contributions en nature et/ou des cofinanceurs privés. </t>
  </si>
  <si>
    <t>Synthèse de l'opération
(donnée à titre informatif ne valant ni promesse d'attribution de l'aide, ni contractualisation des montants indiqués)</t>
  </si>
  <si>
    <t>Ventilation par poste de dépense</t>
  </si>
  <si>
    <t>Ventilation par type d'action</t>
  </si>
  <si>
    <r>
      <t xml:space="preserve">A votre connaissance, le projet est-il concerné par une Aide d'Etat ? 
</t>
    </r>
    <r>
      <rPr>
        <i/>
        <sz val="18"/>
        <color rgb="FF000000"/>
        <rFont val="Calibri"/>
        <family val="2"/>
        <scheme val="minor"/>
      </rPr>
      <t xml:space="preserve">En cas de doute, vous pouvez vous tourner vers le service instructeur. Le cas échéant, le service instructeur adaptera les données renseignées à l'instruction selon votre situation. </t>
    </r>
  </si>
  <si>
    <r>
      <t xml:space="preserve">A quelle type de bénéficiaire appartenez-vous ? </t>
    </r>
    <r>
      <rPr>
        <i/>
        <sz val="18"/>
        <color rgb="FFFF0000"/>
        <rFont val="Calibri"/>
        <family val="2"/>
        <scheme val="minor"/>
      </rPr>
      <t>(veuillez choisir dans la liste déroulante ci-contre)</t>
    </r>
  </si>
  <si>
    <t>Montant total HT</t>
  </si>
  <si>
    <t>Montant TVA</t>
  </si>
  <si>
    <t>Montant TTC</t>
  </si>
  <si>
    <t>Investissements hors achat de terrain</t>
  </si>
  <si>
    <t xml:space="preserve">Frais généraux </t>
  </si>
  <si>
    <t>Contibutions en nature</t>
  </si>
  <si>
    <t>Amortissement</t>
  </si>
  <si>
    <t>OCS - Taux forfaitaire personnel + autoconstruction</t>
  </si>
  <si>
    <t>Si oui</t>
  </si>
  <si>
    <t>Si non</t>
  </si>
  <si>
    <r>
      <t xml:space="preserve">Quel est le régime identifié ?
</t>
    </r>
    <r>
      <rPr>
        <i/>
        <sz val="18"/>
        <color theme="1"/>
        <rFont val="Calibri"/>
        <family val="2"/>
        <scheme val="minor"/>
      </rPr>
      <t>Une liste de régime d'aide non exhaustive est renseignée dans la notice associée à cette intervention.Veuillez renseignez celui qui vous semble le plus adapté. Celui-ci sera susceptible d'être modifié par le service instructeur.</t>
    </r>
  </si>
  <si>
    <r>
      <t xml:space="preserve">Taux d'Aide Publique du régime concerné en cas d'aide d'Etat
</t>
    </r>
    <r>
      <rPr>
        <b/>
        <i/>
        <sz val="18"/>
        <color rgb="FFFF0000"/>
        <rFont val="Calibri"/>
        <family val="2"/>
        <scheme val="minor"/>
      </rPr>
      <t xml:space="preserve">En cas de doute, renseignez le taux d'aide publique indiquez dans le tableau à droite "Si non". </t>
    </r>
  </si>
  <si>
    <r>
      <t xml:space="preserve">Taux d'Aide Publique (TAP) appliqué à la demande d'aide
</t>
    </r>
    <r>
      <rPr>
        <b/>
        <sz val="18"/>
        <color rgb="FFFF0000"/>
        <rFont val="Calibri (Corps)"/>
      </rPr>
      <t>- 80 % pour les entreprises privées, les agriculteurs et les associations ; 
- 70% pour les autres bénéficiaires.</t>
    </r>
  </si>
  <si>
    <r>
      <rPr>
        <b/>
        <sz val="25"/>
        <color rgb="FFFFC000"/>
        <rFont val="Calibri"/>
        <family val="2"/>
        <scheme val="minor"/>
      </rPr>
      <t>ÉTAPE 4 :</t>
    </r>
    <r>
      <rPr>
        <b/>
        <sz val="25"/>
        <color theme="0"/>
        <rFont val="Calibri"/>
        <family val="2"/>
        <scheme val="minor"/>
      </rPr>
      <t xml:space="preserve"> SAISIR SUR EUROPAC
</t>
    </r>
    <r>
      <rPr>
        <sz val="25"/>
        <color theme="0"/>
        <rFont val="Calibri"/>
        <family val="2"/>
        <scheme val="minor"/>
      </rPr>
      <t>Reportez les informations financières ci-dessous dans l'onglet « Dépenses prévisionnelles » de Europac</t>
    </r>
  </si>
  <si>
    <r>
      <rPr>
        <b/>
        <sz val="25"/>
        <color rgb="FFFFC000"/>
        <rFont val="Calibri (Corps)"/>
      </rPr>
      <t xml:space="preserve">ÉTAPE 3 :  </t>
    </r>
    <r>
      <rPr>
        <b/>
        <sz val="25"/>
        <color theme="0"/>
        <rFont val="Calibri"/>
        <family val="2"/>
        <scheme val="minor"/>
      </rPr>
      <t>COMPLÉTER LES INFORMATIONS LIEES A D'AUTRES EVENTUELS FINANCEURS 
Compléter les cellules blanches ci-dessous. Le cas échéant, ajouter autant de lignes que de financeurs publics ou privés existants. 
(Attention, si le périmètre du projet financé est différent de celui du FEADER un échange avec le service instructeur est nécessaire avant validation de la demande d'aide)</t>
    </r>
  </si>
  <si>
    <t>Total des dépenses et des ressources</t>
  </si>
  <si>
    <t>Montant d'aide publique nationale : Financement public hors PSR (FEADER)</t>
  </si>
  <si>
    <r>
      <t xml:space="preserve">Montant du financeur </t>
    </r>
    <r>
      <rPr>
        <b/>
        <u/>
        <sz val="18"/>
        <color rgb="FFFF0000"/>
        <rFont val="Calibri"/>
        <family val="2"/>
      </rPr>
      <t xml:space="preserve">public </t>
    </r>
    <r>
      <rPr>
        <b/>
        <sz val="18"/>
        <rFont val="Calibri"/>
        <family val="2"/>
      </rPr>
      <t xml:space="preserve">autre que FEADER/Région, le cas échéant
</t>
    </r>
    <r>
      <rPr>
        <b/>
        <i/>
        <sz val="18"/>
        <rFont val="Calibri"/>
        <family val="2"/>
      </rPr>
      <t>Pour les opérations bénéficiant d'une autre aide publique que les aides FEADER et Région comme par exemple des financements de l'Etat ou des EPCI, saisir ce montant.</t>
    </r>
  </si>
  <si>
    <t>Identité du/des financeur(s) public(s) autre(s) que FEADER/Région, justificatif présenté</t>
  </si>
  <si>
    <t>Les décisions d'attribution des financements publics autres que FEADER/Région sont-elles obtenues en date du dépôt de la demande d'aide ?</t>
  </si>
  <si>
    <r>
      <t xml:space="preserve">Montant du financeur </t>
    </r>
    <r>
      <rPr>
        <b/>
        <u/>
        <sz val="18"/>
        <color rgb="FFFF0000"/>
        <rFont val="Calibri"/>
        <family val="2"/>
      </rPr>
      <t>privé</t>
    </r>
    <r>
      <rPr>
        <b/>
        <u/>
        <sz val="18"/>
        <rFont val="Calibri"/>
        <family val="2"/>
      </rPr>
      <t>,</t>
    </r>
    <r>
      <rPr>
        <b/>
        <sz val="18"/>
        <rFont val="Calibri"/>
        <family val="2"/>
      </rPr>
      <t xml:space="preserve"> le cas échéant
</t>
    </r>
    <r>
      <rPr>
        <b/>
        <i/>
        <sz val="18"/>
        <rFont val="Calibri"/>
        <family val="2"/>
      </rPr>
      <t>Pour les opérations bénéficiant d'une aide venant d'un organisme privé, par exemple des donations ou du mécénat, saisir ce montant</t>
    </r>
  </si>
  <si>
    <t>Identité du/des financeur(s) privé(s)</t>
  </si>
  <si>
    <t>Les décisions d'attribution des financements privés sont-elles obtenues en date du dépôt de la demande d'aide ?</t>
  </si>
  <si>
    <t>Total général = coût global du projet</t>
  </si>
  <si>
    <t>Total des ressources prévisionnelles</t>
  </si>
  <si>
    <t>Montant FEADER</t>
  </si>
  <si>
    <t>Région</t>
  </si>
  <si>
    <t>Autre cofinanceur public que région 1 (à préciser)</t>
  </si>
  <si>
    <t>Autre cofinanceur public que région 2 (à préciser)</t>
  </si>
  <si>
    <t>Autre cofinanceur public que région 3 (à préciser)</t>
  </si>
  <si>
    <t>Montant des financeurs privés</t>
  </si>
  <si>
    <t>Cofinanceur privé externe 1</t>
  </si>
  <si>
    <t>Cofinanceur privé externe 2</t>
  </si>
  <si>
    <t>Cofinanceur privé externe 3</t>
  </si>
  <si>
    <t>Apport du porteur de projet (autofinancement et emprunt)</t>
  </si>
  <si>
    <t>Pour information uniquement
(donnée à titre informatif ne valant ni promesse d'attribution de l'aide, ni contractualisation des montants indiqués)</t>
  </si>
  <si>
    <t>POINT D'ELIGIBILITE BLOQUANT 1</t>
  </si>
  <si>
    <t>POINT DE CONTRÔLE DU PLAFOND D'INVESTISSEMENTS EN PETITS MATERIELS</t>
  </si>
  <si>
    <t>POINT DE CONTRÔLE DE LA REGLE DE NON-PROFIT</t>
  </si>
  <si>
    <t>POINT D'ELIGIBILITE BLOQUANT 2</t>
  </si>
  <si>
    <r>
      <rPr>
        <b/>
        <sz val="16"/>
        <color rgb="FF000000"/>
        <rFont val="Calibri"/>
        <family val="2"/>
        <scheme val="minor"/>
      </rPr>
      <t xml:space="preserve">Montant minimum des dépenses présentées : 15 000 € HT
</t>
    </r>
    <r>
      <rPr>
        <b/>
        <sz val="16"/>
        <color rgb="FFFF0000"/>
        <rFont val="Calibri"/>
        <family val="2"/>
        <scheme val="minor"/>
      </rPr>
      <t>Attention : le respect de ce montant minimum est une condition d'éligibilité des dépenses du projet. Si non atteint, le total des dépenses présentées dans le tableau de contrôle affichera 0</t>
    </r>
  </si>
  <si>
    <r>
      <t xml:space="preserve">Les dépenses en petits matériels ne dépassent pas 100 000 € ?  
</t>
    </r>
    <r>
      <rPr>
        <b/>
        <sz val="16"/>
        <color rgb="FFFF0000"/>
        <rFont val="Calibri"/>
        <family val="2"/>
        <scheme val="minor"/>
      </rPr>
      <t>Les investissements en petits matériels sont plafonnés en instruction le cas échéant</t>
    </r>
  </si>
  <si>
    <t>Plafond pour respecter le non-profit
Montant des contributions en nature + cofinancement privé &lt; ou = (Montant des dépenses éligibles retenues - Montant d'aide calculé avec TMAP)</t>
  </si>
  <si>
    <t xml:space="preserve">La règle de non-profit est-elle respectée ? 
Cette règle signifie que la somme des financements pour l'opération présentée ne dépasse pas le coût total de cette dernière. </t>
  </si>
  <si>
    <t xml:space="preserve">Le plafond concernant les frais généraux ne dépasse pas 10 % du total présenté est-il respecté ? </t>
  </si>
  <si>
    <t>Plafond frais généraux</t>
  </si>
  <si>
    <t>CALCUL PREVISIONNEL DE L'AIDE PUBLIQUE ET SA VENTILATION PAR FINANCEUR (les calculs sont automatiques et ne peuvent pas être modifiés)
(donnée à titre informatif ne valant ni promesse d'attribution de l'aide, ni contractualisation des montants indiqués)</t>
  </si>
  <si>
    <t xml:space="preserve">Nom du type d'action </t>
  </si>
  <si>
    <t>Dépenses présentées</t>
  </si>
  <si>
    <t>Part du type d'action sur le total des dépenses présentées (en %)</t>
  </si>
  <si>
    <t xml:space="preserve">Dépenses présentées calculées après application du seuil </t>
  </si>
  <si>
    <t>Montant d'aide publique avant contrôle de la règle de non-profit</t>
  </si>
  <si>
    <r>
      <t xml:space="preserve">Taux d'Aide Publique (TAP) réglementaire du dispositif, </t>
    </r>
    <r>
      <rPr>
        <b/>
        <sz val="16"/>
        <color rgb="FFFF0000"/>
        <rFont val="Calibri"/>
        <family val="2"/>
      </rPr>
      <t>après</t>
    </r>
    <r>
      <rPr>
        <b/>
        <sz val="16"/>
        <rFont val="Calibri"/>
        <family val="2"/>
      </rPr>
      <t xml:space="preserve"> contrôle de la règle de non-profit</t>
    </r>
  </si>
  <si>
    <r>
      <t xml:space="preserve">Montant d'aide publique </t>
    </r>
    <r>
      <rPr>
        <b/>
        <sz val="16"/>
        <color rgb="FFFF0000"/>
        <rFont val="Calibri"/>
        <family val="2"/>
      </rPr>
      <t>après</t>
    </r>
    <r>
      <rPr>
        <b/>
        <sz val="16"/>
        <rFont val="Calibri"/>
        <family val="2"/>
      </rPr>
      <t xml:space="preserve"> contrôle de la règle de non-profit</t>
    </r>
  </si>
  <si>
    <t>Montant d'aide FEADER à solliciter</t>
  </si>
  <si>
    <t>Taux de co-financement FEADER</t>
  </si>
  <si>
    <t>Taux de co-financement de la part nationale</t>
  </si>
  <si>
    <t>Le montant du financeur public autre que FEADER/Région prend-il en charge toute la part de l'aide publique nationale ?</t>
  </si>
  <si>
    <t>Montant de la part nationale</t>
  </si>
  <si>
    <t>Montant du (des) financeur(s) public(s) autre que FEADER/Région dans la part nationale</t>
  </si>
  <si>
    <t>Montant du financement Région</t>
  </si>
  <si>
    <t>Montant du top-up le cas échéant</t>
  </si>
  <si>
    <t>Montant des contributions en nature</t>
  </si>
  <si>
    <t>Montant de l'apport (hors contribution en nature)</t>
  </si>
  <si>
    <t>% de l'apport et du financement externe d'origine privée</t>
  </si>
  <si>
    <t xml:space="preserve">Après applications des éventuels seuils et plafonds applicables calculés ci-dessus
Le plafonnement des frais généraux et des investissements en petits matériels aura lieu à l'instruction le cas échéant </t>
  </si>
  <si>
    <t>TAP réglementaire du dispositif x Dépenses présentées</t>
  </si>
  <si>
    <t>Cette étape permet de recalculer le TAP dans le cas où il existe des financeurs privés externes, des contributions en nature et que la règle de non-profit ne serait pas respectée</t>
  </si>
  <si>
    <t>TAP recalculée le cas échéant x Dépenses présentées</t>
  </si>
  <si>
    <t>Montant d'aide calculé  - Montant du financeur public autre que FEADER/Région</t>
  </si>
  <si>
    <t xml:space="preserve">
Taux établi par la stratégie régionale dans le cadre de cette intervention</t>
  </si>
  <si>
    <r>
      <t xml:space="preserve">Un calcul automatique est déclencher selon le montant présenté par le cofinanceur </t>
    </r>
    <r>
      <rPr>
        <b/>
        <sz val="16"/>
        <color rgb="FFFF0000"/>
        <rFont val="Calibri"/>
        <family val="2"/>
      </rPr>
      <t>(à corriger à l'aide du menu déroulant si consigne différente et se rapprocher du service instructeur le cas échéant)</t>
    </r>
  </si>
  <si>
    <r>
      <t xml:space="preserve">Saisie automatique à corriger dans le cas où le montant du financeur public autre que FEADER/Région est supérieur à la part nationale, mais que la Région participe également à la part nationale </t>
    </r>
    <r>
      <rPr>
        <sz val="16"/>
        <color rgb="FFFF0000"/>
        <rFont val="Calibri"/>
        <family val="2"/>
      </rPr>
      <t>(se rapprocher du service instructeur)</t>
    </r>
  </si>
  <si>
    <t>Montant de la part nationale - le montant du financeur public autre que FEADER/Région</t>
  </si>
  <si>
    <t>Emprunt + Auto-financement (hors contribution en nature)</t>
  </si>
  <si>
    <t>Total des dépenses</t>
  </si>
  <si>
    <r>
      <t xml:space="preserve">Partie réservée à l'administration - Récapitulatif des dépenses de l'opération retenues à l'instruction
</t>
    </r>
    <r>
      <rPr>
        <sz val="25"/>
        <rFont val="Calibri"/>
        <family val="2"/>
      </rPr>
      <t>Saisies automatiques à corriger selon les modalités d'instruction</t>
    </r>
  </si>
  <si>
    <r>
      <rPr>
        <b/>
        <sz val="25"/>
        <color theme="1"/>
        <rFont val="Calibri"/>
        <family val="2"/>
        <scheme val="minor"/>
      </rPr>
      <t xml:space="preserve">Indication à l'attention de l'instructeur concernant cet onglet : </t>
    </r>
    <r>
      <rPr>
        <sz val="25"/>
        <color theme="1"/>
        <rFont val="Calibri"/>
        <family val="2"/>
        <scheme val="minor"/>
      </rPr>
      <t xml:space="preserve">
- Cet onglet est divisé en 2 parties : la synthèse de l'instruction et l'instruction de la demande d'aide.  
- Les tableaux de synthèses des dépenses et des ressources sont alimentés par les informations saisies dans les tableaux liés aux étapes 1 à 4
- Les calculs et contrôles bloquants sont automatisés dans les étapes 1, 2 et 4. L'instructeur peut directement modifier les cellules en cas d'erreur identifiées</t>
    </r>
  </si>
  <si>
    <t>SYNTHESE DE L'INSTRUCTION</t>
  </si>
  <si>
    <t>SYNTHÈSE DES DÉPENSES APRES INSTRUCTION</t>
  </si>
  <si>
    <t>SYNTHESE DES RESSOURCES ELIGIBLES RETENUES (cf. étapes 3 et 4)</t>
  </si>
  <si>
    <r>
      <t xml:space="preserve">Synthèse des dépenses </t>
    </r>
    <r>
      <rPr>
        <b/>
        <u/>
        <sz val="18"/>
        <color rgb="FFFF0000"/>
        <rFont val="Calibri"/>
        <family val="2"/>
        <scheme val="minor"/>
      </rPr>
      <t xml:space="preserve">éligibles </t>
    </r>
    <r>
      <rPr>
        <b/>
        <sz val="18"/>
        <color theme="1"/>
        <rFont val="Calibri"/>
        <family val="2"/>
        <scheme val="minor"/>
      </rPr>
      <t>(avant RIF)</t>
    </r>
  </si>
  <si>
    <t>Montant écarté à l'instruction dans les postes de dépenses</t>
  </si>
  <si>
    <r>
      <t xml:space="preserve">Synthèse des dépenses </t>
    </r>
    <r>
      <rPr>
        <b/>
        <u/>
        <sz val="18"/>
        <color rgb="FFFF0000"/>
        <rFont val="Calibri"/>
        <family val="2"/>
        <scheme val="minor"/>
      </rPr>
      <t>éligibles retenues</t>
    </r>
    <r>
      <rPr>
        <b/>
        <sz val="18"/>
        <color theme="1"/>
        <rFont val="Calibri"/>
        <family val="2"/>
        <scheme val="minor"/>
      </rPr>
      <t xml:space="preserve"> (après RIF)</t>
    </r>
  </si>
  <si>
    <t>Montant écarté définitif après application des RIF</t>
  </si>
  <si>
    <t>Cofinancement externe privé éligible</t>
  </si>
  <si>
    <t>Taux d'aide publique indicatif</t>
  </si>
  <si>
    <t>Montant d'aide publique retenu</t>
  </si>
  <si>
    <t>Contrepartie FEADER retenue</t>
  </si>
  <si>
    <t>Top-Up</t>
  </si>
  <si>
    <t>Apport du porteur de projet (hors contribution en nature)</t>
  </si>
  <si>
    <t>Dépenses présentées - Dépenses éligibles</t>
  </si>
  <si>
    <t>Il s'agit du total des dépenses éligibles retenues après application des seuils et plafonds (cf. les étapes 1 à 4)</t>
  </si>
  <si>
    <t>Dépenses présentées - Dépenses éligibles retenues</t>
  </si>
  <si>
    <t>/</t>
  </si>
  <si>
    <t>Moyenne des taux d'aide publique des différents types d'actions</t>
  </si>
  <si>
    <t xml:space="preserve">Montant d'aide publique effectivement retenu </t>
  </si>
  <si>
    <t xml:space="preserve">Ce montant comprend les éventuels cofinanceurs publics et le financement régional </t>
  </si>
  <si>
    <t xml:space="preserve">Dépenses éligibles retenues - les financements externes privés et publics </t>
  </si>
  <si>
    <t>INSTRUCTION DE LA DEMANDE D'AIDE</t>
  </si>
  <si>
    <r>
      <rPr>
        <b/>
        <sz val="25"/>
        <color theme="0"/>
        <rFont val="Calibri"/>
        <family val="2"/>
        <scheme val="minor"/>
      </rPr>
      <t xml:space="preserve">Détermination du taux d'aide public (TAP) </t>
    </r>
    <r>
      <rPr>
        <b/>
        <u/>
        <sz val="25"/>
        <color theme="0"/>
        <rFont val="Calibri (Corps)"/>
      </rPr>
      <t>INTERMÉDIAIRE</t>
    </r>
    <r>
      <rPr>
        <b/>
        <sz val="25"/>
        <color theme="0"/>
        <rFont val="Calibri"/>
        <family val="2"/>
        <scheme val="minor"/>
      </rPr>
      <t xml:space="preserve"> applicable
</t>
    </r>
    <r>
      <rPr>
        <sz val="25"/>
        <color theme="0"/>
        <rFont val="Calibri"/>
        <family val="2"/>
        <scheme val="minor"/>
      </rPr>
      <t xml:space="preserve">Compléter les cellules blanches ci-dessous </t>
    </r>
  </si>
  <si>
    <t>INSTRUCTION DES COFINANCEURS AUTRES QUE FEADER ET REGION</t>
  </si>
  <si>
    <r>
      <rPr>
        <b/>
        <sz val="20"/>
        <color rgb="FF000000"/>
        <rFont val="Calibri"/>
        <family val="2"/>
        <scheme val="minor"/>
      </rPr>
      <t xml:space="preserve">CONTRÔLE 1 : POINT D'ELIGIBILITE BLOQUANT
Montant minimum des dépenses présentées : 15 000 € HT
</t>
    </r>
    <r>
      <rPr>
        <b/>
        <sz val="20"/>
        <color rgb="FFFF0000"/>
        <rFont val="Calibri"/>
        <family val="2"/>
        <scheme val="minor"/>
      </rPr>
      <t>Attention : le respect de ce montant minimum est une condition d'éligibilité des dépenses du projet. Si non atteint, le total des dépenses présentées affichera 0</t>
    </r>
  </si>
  <si>
    <r>
      <t xml:space="preserve">CONTRÔLE 2 : PLAFOND LIE A LA PRESENTATION DE PETITS MATERIELS
Les dépenses en petits matériels ne dépassent pas 100 000 € ?  
</t>
    </r>
    <r>
      <rPr>
        <b/>
        <i/>
        <sz val="16"/>
        <rFont val="Calibri"/>
        <family val="2"/>
        <scheme val="minor"/>
      </rPr>
      <t>Les investissements en petits matériels sont plafonnés à l'étape 5</t>
    </r>
  </si>
  <si>
    <t xml:space="preserve">Détermination du taux d'aide public (TAP) applicable
Le taux indiqué à cette étape est intermédiaire car ce taux peut être vu à la baisse selon la présentation des contributions en nature et/ou des cofinanceurs privés. </t>
  </si>
  <si>
    <r>
      <t>Montant du cofinanceur</t>
    </r>
    <r>
      <rPr>
        <b/>
        <u/>
        <sz val="18"/>
        <color rgb="FFFF0000"/>
        <rFont val="Calibri"/>
        <family val="2"/>
      </rPr>
      <t xml:space="preserve"> public</t>
    </r>
    <r>
      <rPr>
        <b/>
        <sz val="18"/>
        <rFont val="Calibri"/>
        <family val="2"/>
      </rPr>
      <t xml:space="preserve"> autre que FEADER/Région, le cas échéant</t>
    </r>
  </si>
  <si>
    <t>Identité du/des cofinanceur(s) public(s) autre(s) que FEADER/Région, justificatif présenté</t>
  </si>
  <si>
    <r>
      <t xml:space="preserve">Montant du financeur </t>
    </r>
    <r>
      <rPr>
        <b/>
        <u/>
        <sz val="18"/>
        <color rgb="FFFF0000"/>
        <rFont val="Calibri"/>
        <family val="2"/>
      </rPr>
      <t>privé</t>
    </r>
    <r>
      <rPr>
        <b/>
        <u/>
        <sz val="18"/>
        <rFont val="Calibri"/>
        <family val="2"/>
      </rPr>
      <t>,</t>
    </r>
    <r>
      <rPr>
        <b/>
        <sz val="18"/>
        <rFont val="Calibri"/>
        <family val="2"/>
      </rPr>
      <t xml:space="preserve"> le cas échéant</t>
    </r>
  </si>
  <si>
    <t>Identité du/des cofinanceur(s) privé(s)</t>
  </si>
  <si>
    <t xml:space="preserve">En lien avec la conclusion tracée dans la checklist aides d'Etat, le projet est-il concerné par une Aide d'Etat ? 
</t>
  </si>
  <si>
    <r>
      <t xml:space="preserve">A quelle type de bénéficiaire appartient le porteur de projet ? </t>
    </r>
    <r>
      <rPr>
        <i/>
        <sz val="18"/>
        <color rgb="FFFF0000"/>
        <rFont val="Calibri"/>
        <family val="2"/>
        <scheme val="minor"/>
      </rPr>
      <t>(veuillez choisir dans la liste déroulante ci-contre)</t>
    </r>
  </si>
  <si>
    <t>Attention, si le montant versé par le cofinanceur porte sur un périmètre différent du projet éligible au FEADER, il ne faut renseigner ici que le montant correspondant au périmètre du projet éligible au FEADER</t>
  </si>
  <si>
    <t>CONTRÔLE 3 : PLAFOND FRAIS GÉNÉRAUX</t>
  </si>
  <si>
    <t>CONTRÔLE 4 : RESPECT DE LA REGLE DE NON-PROFIT</t>
  </si>
  <si>
    <t>Montant du plafond des frais généraux (10% max. des dépenses éligibles)</t>
  </si>
  <si>
    <r>
      <t xml:space="preserve">Le plafond frais généraux est-il respecté ? </t>
    </r>
    <r>
      <rPr>
        <b/>
        <i/>
        <sz val="20"/>
        <color theme="1"/>
        <rFont val="Calibri"/>
        <family val="2"/>
        <scheme val="minor"/>
      </rPr>
      <t xml:space="preserve">S'il ne l'est pas, le plafonnement aura lieu dans les dépenses après RIF du tableau de l'étape 5. </t>
    </r>
  </si>
  <si>
    <r>
      <t xml:space="preserve">Plafond pour respecter le non-profit
</t>
    </r>
    <r>
      <rPr>
        <b/>
        <i/>
        <sz val="20"/>
        <color theme="1"/>
        <rFont val="Calibri"/>
        <family val="2"/>
        <scheme val="minor"/>
      </rPr>
      <t>Montant des contributions en nature + cofinancement privé &lt; ou = (Montant des dépenses éligibles retenues - Montant d'aide calculé avec TMAP)</t>
    </r>
  </si>
  <si>
    <r>
      <t xml:space="preserve">La règle de non-profit est-elle respectée ? 
</t>
    </r>
    <r>
      <rPr>
        <b/>
        <i/>
        <sz val="20"/>
        <color rgb="FF000000"/>
        <rFont val="Calibri"/>
        <family val="2"/>
        <scheme val="minor"/>
      </rPr>
      <t xml:space="preserve">Cette règle signifie que la somme des financements pour l'opération présentée ne dépasse pas le coût total de cette dernière. </t>
    </r>
  </si>
  <si>
    <r>
      <t xml:space="preserve">Quel est le régime identifié ?
</t>
    </r>
    <r>
      <rPr>
        <i/>
        <sz val="18"/>
        <color theme="1"/>
        <rFont val="Calibri"/>
        <family val="2"/>
        <scheme val="minor"/>
      </rPr>
      <t>Veuillez renseigné le nom du régime identifié dans la checklist aide d'Etat afférente.</t>
    </r>
  </si>
  <si>
    <r>
      <t xml:space="preserve">Taux d'Aide Publique du régime concerné en cas d'aide d'Etat
</t>
    </r>
    <r>
      <rPr>
        <b/>
        <i/>
        <sz val="18"/>
        <color rgb="FFFF0000"/>
        <rFont val="Calibri"/>
        <family val="2"/>
        <scheme val="minor"/>
      </rPr>
      <t xml:space="preserve">Renseignez le taux d'aide publique associé au régime d'aide d'Etat identifié dans votre checklist aide d'Etat. </t>
    </r>
  </si>
  <si>
    <t xml:space="preserve">VENTILATION DES DEPENSES PAR POSTE DE DEPENSE </t>
  </si>
  <si>
    <t>Intitulé du poste de dépense</t>
  </si>
  <si>
    <t>Investissements HORS investissements en petits matériels</t>
  </si>
  <si>
    <t>Investissements EN PETITS MATÉRIELS</t>
  </si>
  <si>
    <t>Contributions en nature</t>
  </si>
  <si>
    <t>Taux forfaitaire personnel + autoconstruction</t>
  </si>
  <si>
    <t>Dépenses éligibles (avant RIF)</t>
  </si>
  <si>
    <t>Dépenses éligibles retenues (après RIF)</t>
  </si>
  <si>
    <t xml:space="preserve">CALCUL AUTOMATIQUE DE LA VENTILATION DES DEPENSES. L'INSTRUCTEUR PEUT CORRIGER DIRECTEMENT TOUT POINT DE CONTRÔLE LE CAS ECHEANT </t>
  </si>
  <si>
    <t>Dépenses instruites</t>
  </si>
  <si>
    <r>
      <t>Dépenses instruites après application des RIF</t>
    </r>
    <r>
      <rPr>
        <b/>
        <sz val="18"/>
        <color rgb="FFFF0000"/>
        <rFont val="Calibri"/>
        <family val="2"/>
      </rPr>
      <t xml:space="preserve">
</t>
    </r>
  </si>
  <si>
    <t>Part du type d'action sur le total des dépenses éligibles retenues (en %)</t>
  </si>
  <si>
    <r>
      <t xml:space="preserve">Taux d'Aide Publique (TAP) réglementaire du dispositif, </t>
    </r>
    <r>
      <rPr>
        <b/>
        <sz val="18"/>
        <color rgb="FFFF0000"/>
        <rFont val="Calibri"/>
        <family val="2"/>
      </rPr>
      <t>après</t>
    </r>
    <r>
      <rPr>
        <b/>
        <sz val="18"/>
        <rFont val="Calibri"/>
        <family val="2"/>
      </rPr>
      <t xml:space="preserve"> contrôle de la règle de non-profit</t>
    </r>
  </si>
  <si>
    <r>
      <t xml:space="preserve">Montant d'aide publique </t>
    </r>
    <r>
      <rPr>
        <b/>
        <sz val="18"/>
        <color rgb="FFFF0000"/>
        <rFont val="Calibri"/>
        <family val="2"/>
      </rPr>
      <t>après</t>
    </r>
    <r>
      <rPr>
        <b/>
        <sz val="18"/>
        <rFont val="Calibri"/>
        <family val="2"/>
      </rPr>
      <t xml:space="preserve"> contrôle de la règle de non-profit</t>
    </r>
  </si>
  <si>
    <t>Le montant du financeur public autre que FEADER/Région prend-il en charge toute la part nationale?</t>
  </si>
  <si>
    <t>Montant du financeur public autre que FEADER/Région dans la part nationale</t>
  </si>
  <si>
    <t xml:space="preserve">Montant de l'apport </t>
  </si>
  <si>
    <t>Commentaires du service instructeur</t>
  </si>
  <si>
    <t>Sur cette opération, 2 plafonds s'appliquent : sur les frais généraux et sur les investissements en petits matériels</t>
  </si>
  <si>
    <t>TAP x Dépenses instruites</t>
  </si>
  <si>
    <t>Cette étape permet de recalculer le TAP dans le cas où il existe des financeurs privés externes et que la règle de non-profit ne serait pas respectée</t>
  </si>
  <si>
    <t>Montant d'aide calculé après application du TAP - Montant du financeur public autre que FEADER/Région</t>
  </si>
  <si>
    <t xml:space="preserve">
Si pas de top-up, il s'agit du taux établi par la stratégie régionale dans le cadre de cette intervention. Sinon, celui-ci baisse.</t>
  </si>
  <si>
    <t>Saisie automatique en fonction des montants à corriger si consigne différente le cas échéant</t>
  </si>
  <si>
    <r>
      <t xml:space="preserve">Saisie automatique </t>
    </r>
    <r>
      <rPr>
        <b/>
        <i/>
        <sz val="18"/>
        <color rgb="FFFF0000"/>
        <rFont val="Calibri"/>
        <family val="2"/>
      </rPr>
      <t>(à corriger dans le cas où le montant du financeur public autre que FEADER/Région est supérieur à la part nationale, mais que la Région participe également à la part nationale)</t>
    </r>
    <r>
      <rPr>
        <b/>
        <i/>
        <sz val="18"/>
        <rFont val="Calibri"/>
        <family val="2"/>
      </rPr>
      <t>.</t>
    </r>
  </si>
  <si>
    <t>Emprunt + Auto-financement</t>
  </si>
  <si>
    <t>Objectifs</t>
  </si>
  <si>
    <t xml:space="preserve">Cette annexe financière à la Décision Juridique reprend sous la forme de synthèse le plan de financement de l'instruction de la demande d'aide. C'est ici qu'il conviendra de renseigner dans la décision juridique les montants des aides. Cette feuille de calcul sera aussi le support de référence en cas d'avenant. </t>
  </si>
  <si>
    <t>Structure</t>
  </si>
  <si>
    <t>Cet onglet est composé de la façon suivante : une synthèse des dépenses et une synthèse des ressources. Le tableau "Synthèse des ressources instruites" sera à copier coller dans l'article 4 de la décision juridique.</t>
  </si>
  <si>
    <t>Règle d'utilisation pour l'utilisation dans la partie "3.Détail des dépenses instruites par poste de dépense" : Si besoin des rajouter des lignes de dépense, insérer manuellement des nouvelles lignes. Attention à bien vérifier la validité des formules en les étirant.
Règles d'utilisation pour l'impression : Ne pas prendre en compte l'en-tête ci-dessus. Uniquement les tableaux seront à imprimer et peuvent apparaître dans la convention.</t>
  </si>
  <si>
    <t>STRATEGIE REGIONALE GUADELOUPE FEADER 2023-2027</t>
  </si>
  <si>
    <t>Annexe financière à la Décision Juridique</t>
  </si>
  <si>
    <t>version 1 - Décembre 2025</t>
  </si>
  <si>
    <t xml:space="preserve">1. Synthèse des dépenses </t>
  </si>
  <si>
    <t>2. Synthèse des ressources instruites</t>
  </si>
  <si>
    <t>Montant total du projet</t>
  </si>
  <si>
    <t>Par poste de dépense</t>
  </si>
  <si>
    <t>Investissements</t>
  </si>
  <si>
    <t>Montant d'aide publique</t>
  </si>
  <si>
    <t>dont FEADER</t>
  </si>
  <si>
    <t>dont conseil régional de Guadeloupe</t>
  </si>
  <si>
    <t>dont cofinanceur public externe 1</t>
  </si>
  <si>
    <t>Tx forf personnel+autoconst</t>
  </si>
  <si>
    <t>dont cofinanceur public externe 2</t>
  </si>
  <si>
    <t>TOTAL</t>
  </si>
  <si>
    <t>dont cofinanceur public externe 3</t>
  </si>
  <si>
    <t xml:space="preserve">Montant des financeurs privés </t>
  </si>
  <si>
    <t>dont cofinanceur privé 1</t>
  </si>
  <si>
    <t>Par type d'action</t>
  </si>
  <si>
    <t>dont cofinanceur privé 2</t>
  </si>
  <si>
    <t>dont cofinanceur privé 3</t>
  </si>
  <si>
    <t>Montant total apport bénéficiaire (dont contributions en nature)</t>
  </si>
  <si>
    <t>3. Détail des dépenses instruites par poste de dépense</t>
  </si>
  <si>
    <t xml:space="preserve">Numéro </t>
  </si>
  <si>
    <t xml:space="preserve">Caractéristique supplémentaire </t>
  </si>
  <si>
    <t>NC.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</si>
</sst>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 #,##0.00_)\ &quot;€&quot;_ ;_ * \(#,##0.00\)\ &quot;€&quot;_ ;_ * &quot;-&quot;??_)\ &quot;€&quot;_ ;_ @_ "/>
    <numFmt numFmtId="165" formatCode="#,##0.00\ &quot;€&quot;;\-#,##0.00\ &quot;€&quot;"/>
    <numFmt numFmtId="166" formatCode="#,##0.00\ &quot;€&quot;;[Red]\-#,##0.00\ &quot;€&quot;"/>
    <numFmt numFmtId="167" formatCode="_-* #,##0.00\ &quot;€&quot;_-;\-* #,##0.00\ &quot;€&quot;_-;_-* &quot;-&quot;??\ &quot;€&quot;_-;_-@_-"/>
    <numFmt numFmtId="168" formatCode="_-* #,##0.00\ _€_-;\-* #,##0.00\ _€_-;_-* &quot;-&quot;??\ _€_-;_-@_-"/>
    <numFmt numFmtId="169" formatCode="#,##0.00\ &quot;€&quot;"/>
    <numFmt numFmtId="170" formatCode="#,##0.00&quot; &quot;[$€-40C];[Red]&quot;-&quot;#,##0.00&quot; &quot;[$€-40C]"/>
    <numFmt numFmtId="171" formatCode="&quot; &quot;#,##0.00&quot; € &quot;;&quot;-&quot;#,##0.00&quot; € &quot;;&quot;-&quot;#&quot; € &quot;;@&quot; &quot;"/>
    <numFmt numFmtId="172" formatCode="&quot; &quot;#,##0.00&quot;    &quot;;&quot;-&quot;#,##0.00&quot;    &quot;;&quot;-&quot;#&quot;    &quot;;@&quot; &quot;"/>
  </numFmts>
  <fonts count="142">
    <font>
      <sz val="11"/>
      <color theme="1"/>
      <name val="Calibri"/>
      <family val="2"/>
      <scheme val="minor"/>
    </font>
    <font>
      <sz val="12"/>
      <color theme="1"/>
      <name val="Calibri"/>
      <family val="2"/>
      <scheme val="minor"/>
    </font>
    <font>
      <b/>
      <sz val="11"/>
      <color theme="1"/>
      <name val="Calibri"/>
      <family val="2"/>
      <scheme val="minor"/>
    </font>
    <font>
      <sz val="11"/>
      <color theme="1"/>
      <name val="Calibri"/>
      <family val="2"/>
      <scheme val="minor"/>
    </font>
    <font>
      <sz val="11"/>
      <name val="Calibri"/>
      <family val="2"/>
      <scheme val="minor"/>
    </font>
    <font>
      <sz val="11"/>
      <color indexed="8"/>
      <name val="Calibri"/>
      <family val="2"/>
    </font>
    <font>
      <sz val="10"/>
      <name val="Arial"/>
      <family val="2"/>
    </font>
    <font>
      <sz val="10"/>
      <name val="Mangal"/>
      <family val="2"/>
    </font>
    <font>
      <u/>
      <sz val="11"/>
      <color theme="10"/>
      <name val="Calibri"/>
      <family val="2"/>
      <scheme val="minor"/>
    </font>
    <font>
      <b/>
      <i/>
      <sz val="11"/>
      <name val="Calibri"/>
      <family val="2"/>
      <scheme val="minor"/>
    </font>
    <font>
      <b/>
      <sz val="20"/>
      <color theme="1"/>
      <name val="Calibri"/>
      <family val="2"/>
      <scheme val="minor"/>
    </font>
    <font>
      <sz val="8"/>
      <name val="Calibri"/>
      <family val="2"/>
      <scheme val="minor"/>
    </font>
    <font>
      <sz val="11"/>
      <color rgb="FF0070C0"/>
      <name val="Calibri"/>
      <family val="2"/>
      <scheme val="minor"/>
    </font>
    <font>
      <i/>
      <sz val="11"/>
      <name val="Calibri"/>
      <family val="2"/>
      <scheme val="minor"/>
    </font>
    <font>
      <b/>
      <sz val="14"/>
      <color theme="1"/>
      <name val="Calibri"/>
      <family val="2"/>
      <scheme val="minor"/>
    </font>
    <font>
      <sz val="14"/>
      <color theme="1"/>
      <name val="Calibri"/>
      <family val="2"/>
      <scheme val="minor"/>
    </font>
    <font>
      <b/>
      <sz val="16"/>
      <color rgb="FFFF0000"/>
      <name val="Calibri"/>
      <family val="2"/>
      <scheme val="minor"/>
    </font>
    <font>
      <b/>
      <sz val="16"/>
      <color theme="1" tint="0.499984740745262"/>
      <name val="Calibri"/>
      <family val="2"/>
      <scheme val="minor"/>
    </font>
    <font>
      <b/>
      <sz val="22"/>
      <color theme="1"/>
      <name val="Calibri"/>
      <family val="2"/>
      <scheme val="minor"/>
    </font>
    <font>
      <b/>
      <sz val="14"/>
      <color rgb="FFFF0000"/>
      <name val="Calibri"/>
      <family val="2"/>
      <scheme val="minor"/>
    </font>
    <font>
      <b/>
      <u/>
      <sz val="14"/>
      <color rgb="FFFF0000"/>
      <name val="Calibri"/>
      <family val="2"/>
      <scheme val="minor"/>
    </font>
    <font>
      <b/>
      <sz val="16"/>
      <color rgb="FF002060"/>
      <name val="Calibri"/>
      <family val="2"/>
      <scheme val="minor"/>
    </font>
    <font>
      <b/>
      <sz val="12"/>
      <color theme="1"/>
      <name val="Calibri"/>
      <family val="2"/>
      <scheme val="minor"/>
    </font>
    <font>
      <b/>
      <sz val="18"/>
      <color theme="1"/>
      <name val="Calibri"/>
      <family val="2"/>
      <scheme val="minor"/>
    </font>
    <font>
      <b/>
      <sz val="16"/>
      <color theme="1"/>
      <name val="Calibri"/>
      <family val="2"/>
      <scheme val="minor"/>
    </font>
    <font>
      <b/>
      <sz val="16"/>
      <name val="Calibri"/>
      <family val="2"/>
      <scheme val="minor"/>
    </font>
    <font>
      <sz val="11"/>
      <color rgb="FF000000"/>
      <name val="Calibri"/>
      <family val="2"/>
    </font>
    <font>
      <sz val="11"/>
      <color rgb="FFFFFFFF"/>
      <name val="Calibri"/>
      <family val="2"/>
    </font>
    <font>
      <i/>
      <sz val="11"/>
      <color rgb="FFFF3333"/>
      <name val="Calibri"/>
      <family val="2"/>
    </font>
    <font>
      <sz val="11"/>
      <color rgb="FFD4711A"/>
      <name val="Calibri"/>
      <family val="2"/>
    </font>
    <font>
      <sz val="10"/>
      <color rgb="FF000000"/>
      <name val="Arial"/>
      <family val="2"/>
    </font>
    <font>
      <b/>
      <sz val="11"/>
      <color rgb="FFFF3333"/>
      <name val="Calibri"/>
      <family val="2"/>
    </font>
    <font>
      <sz val="11"/>
      <color rgb="FF000000"/>
      <name val="Arial2"/>
      <family val="2"/>
    </font>
    <font>
      <sz val="11"/>
      <color rgb="FFA3238E"/>
      <name val="Calibri"/>
      <family val="2"/>
    </font>
    <font>
      <sz val="11"/>
      <color rgb="FF007826"/>
      <name val="Calibri"/>
      <family val="2"/>
    </font>
    <font>
      <b/>
      <i/>
      <sz val="16"/>
      <color rgb="FF000000"/>
      <name val="Calibri"/>
      <family val="2"/>
    </font>
    <font>
      <sz val="11"/>
      <color rgb="FFCFE7F5"/>
      <name val="Calibri"/>
      <family val="2"/>
    </font>
    <font>
      <sz val="11"/>
      <color rgb="FFFF3333"/>
      <name val="Calibri"/>
      <family val="2"/>
    </font>
    <font>
      <b/>
      <sz val="11"/>
      <color rgb="FF0084D1"/>
      <name val="Calibri"/>
      <family val="2"/>
    </font>
    <font>
      <sz val="10"/>
      <color rgb="FF000000"/>
      <name val="Arial1"/>
    </font>
    <font>
      <b/>
      <i/>
      <sz val="11"/>
      <color rgb="FF00CC00"/>
      <name val="Calibri"/>
      <family val="2"/>
    </font>
    <font>
      <sz val="11"/>
      <color rgb="FF009900"/>
      <name val="Calibri"/>
      <family val="2"/>
    </font>
    <font>
      <b/>
      <i/>
      <u/>
      <sz val="11"/>
      <color rgb="FF000000"/>
      <name val="Calibri"/>
      <family val="2"/>
    </font>
    <font>
      <sz val="11"/>
      <color rgb="FFFF00CC"/>
      <name val="Arial2"/>
      <family val="2"/>
    </font>
    <font>
      <b/>
      <sz val="11"/>
      <color rgb="FFFF3333"/>
      <name val="Arial3"/>
      <family val="2"/>
    </font>
    <font>
      <b/>
      <sz val="11"/>
      <color rgb="FFDC2300"/>
      <name val="Calibri"/>
      <family val="2"/>
    </font>
    <font>
      <b/>
      <i/>
      <sz val="11"/>
      <color theme="1"/>
      <name val="Calibri"/>
      <family val="2"/>
      <scheme val="minor"/>
    </font>
    <font>
      <b/>
      <sz val="11"/>
      <name val="Calibri"/>
      <family val="2"/>
      <scheme val="minor"/>
    </font>
    <font>
      <b/>
      <sz val="20"/>
      <name val="Calibri"/>
      <family val="2"/>
      <scheme val="minor"/>
    </font>
    <font>
      <sz val="20"/>
      <color theme="1"/>
      <name val="Calibri"/>
      <family val="2"/>
      <scheme val="minor"/>
    </font>
    <font>
      <b/>
      <sz val="20"/>
      <color rgb="FFFF0000"/>
      <name val="Calibri"/>
      <family val="2"/>
      <scheme val="minor"/>
    </font>
    <font>
      <i/>
      <u/>
      <sz val="11"/>
      <name val="Calibri"/>
      <family val="2"/>
      <scheme val="minor"/>
    </font>
    <font>
      <b/>
      <sz val="11"/>
      <name val="Calibri"/>
      <family val="2"/>
    </font>
    <font>
      <i/>
      <sz val="11"/>
      <color rgb="FFFF0000"/>
      <name val="Calibri"/>
      <family val="2"/>
      <scheme val="minor"/>
    </font>
    <font>
      <b/>
      <sz val="18"/>
      <color rgb="FFFF0000"/>
      <name val="Calibri"/>
      <family val="2"/>
      <scheme val="minor"/>
    </font>
    <font>
      <b/>
      <sz val="16"/>
      <color rgb="FF000000"/>
      <name val="Calibri"/>
      <family val="2"/>
      <scheme val="minor"/>
    </font>
    <font>
      <b/>
      <sz val="12"/>
      <color rgb="FF000000"/>
      <name val="Calibri"/>
      <family val="2"/>
      <scheme val="minor"/>
    </font>
    <font>
      <b/>
      <i/>
      <sz val="12"/>
      <color rgb="FFFF0000"/>
      <name val="Calibri"/>
      <family val="2"/>
      <scheme val="minor"/>
    </font>
    <font>
      <b/>
      <sz val="26"/>
      <color theme="1"/>
      <name val="Calibri"/>
      <family val="2"/>
      <scheme val="minor"/>
    </font>
    <font>
      <b/>
      <sz val="16"/>
      <color rgb="FF808080"/>
      <name val="Calibri"/>
      <family val="2"/>
      <scheme val="minor"/>
    </font>
    <font>
      <b/>
      <sz val="22"/>
      <color rgb="FF000000"/>
      <name val="Calibri"/>
      <family val="2"/>
      <scheme val="minor"/>
    </font>
    <font>
      <sz val="14"/>
      <color rgb="FF000000"/>
      <name val="Calibri"/>
      <family val="2"/>
      <scheme val="minor"/>
    </font>
    <font>
      <sz val="16"/>
      <color theme="1"/>
      <name val="Calibri"/>
      <family val="2"/>
      <scheme val="minor"/>
    </font>
    <font>
      <sz val="25"/>
      <color theme="1"/>
      <name val="Calibri"/>
      <family val="2"/>
      <scheme val="minor"/>
    </font>
    <font>
      <b/>
      <sz val="25"/>
      <color theme="1"/>
      <name val="Calibri"/>
      <family val="2"/>
      <scheme val="minor"/>
    </font>
    <font>
      <b/>
      <sz val="25"/>
      <name val="Calibri"/>
      <family val="2"/>
      <scheme val="minor"/>
    </font>
    <font>
      <b/>
      <sz val="25"/>
      <color theme="0"/>
      <name val="Calibri"/>
      <family val="2"/>
      <scheme val="minor"/>
    </font>
    <font>
      <b/>
      <sz val="25"/>
      <color rgb="FFFFC000"/>
      <name val="Calibri"/>
      <family val="2"/>
      <scheme val="minor"/>
    </font>
    <font>
      <b/>
      <sz val="18"/>
      <name val="Calibri"/>
      <family val="2"/>
      <scheme val="minor"/>
    </font>
    <font>
      <b/>
      <sz val="22"/>
      <color theme="0"/>
      <name val="Calibri"/>
      <family val="2"/>
      <scheme val="minor"/>
    </font>
    <font>
      <b/>
      <sz val="26"/>
      <color theme="0"/>
      <name val="Calibri"/>
      <family val="2"/>
      <scheme val="minor"/>
    </font>
    <font>
      <b/>
      <sz val="15"/>
      <color theme="0"/>
      <name val="Calibri"/>
      <family val="2"/>
      <scheme val="minor"/>
    </font>
    <font>
      <b/>
      <sz val="24"/>
      <color theme="1"/>
      <name val="Calibri"/>
      <family val="2"/>
      <scheme val="minor"/>
    </font>
    <font>
      <sz val="25"/>
      <color theme="0"/>
      <name val="Calibri"/>
      <family val="2"/>
      <scheme val="minor"/>
    </font>
    <font>
      <b/>
      <sz val="25"/>
      <name val="Calibri"/>
      <family val="2"/>
    </font>
    <font>
      <sz val="25"/>
      <name val="Calibri"/>
      <family val="2"/>
    </font>
    <font>
      <sz val="16"/>
      <name val="Calibri"/>
      <family val="2"/>
      <scheme val="minor"/>
    </font>
    <font>
      <b/>
      <sz val="15"/>
      <name val="Calibri"/>
      <family val="2"/>
      <scheme val="minor"/>
    </font>
    <font>
      <i/>
      <sz val="16"/>
      <color theme="1"/>
      <name val="Calibri"/>
      <family val="2"/>
      <scheme val="minor"/>
    </font>
    <font>
      <b/>
      <sz val="18"/>
      <name val="Calibri"/>
      <family val="2"/>
    </font>
    <font>
      <b/>
      <i/>
      <sz val="18"/>
      <name val="Calibri"/>
      <family val="2"/>
    </font>
    <font>
      <b/>
      <sz val="18"/>
      <color rgb="FFFF0000"/>
      <name val="Calibri"/>
      <family val="2"/>
    </font>
    <font>
      <sz val="18"/>
      <color theme="1"/>
      <name val="Calibri"/>
      <family val="2"/>
      <scheme val="minor"/>
    </font>
    <font>
      <b/>
      <i/>
      <sz val="18"/>
      <color theme="1"/>
      <name val="Calibri"/>
      <family val="2"/>
      <scheme val="minor"/>
    </font>
    <font>
      <b/>
      <sz val="16"/>
      <name val="Calibri"/>
      <family val="2"/>
    </font>
    <font>
      <b/>
      <i/>
      <sz val="16"/>
      <name val="Calibri"/>
      <family val="2"/>
    </font>
    <font>
      <sz val="16"/>
      <name val="Calibri"/>
      <family val="2"/>
    </font>
    <font>
      <sz val="16"/>
      <color rgb="FFFF0000"/>
      <name val="Calibri"/>
      <family val="2"/>
    </font>
    <font>
      <sz val="11"/>
      <color theme="0"/>
      <name val="Calibri"/>
      <family val="2"/>
      <scheme val="minor"/>
    </font>
    <font>
      <b/>
      <sz val="14"/>
      <color theme="0"/>
      <name val="Calibri"/>
      <family val="2"/>
      <scheme val="minor"/>
    </font>
    <font>
      <b/>
      <sz val="14"/>
      <color rgb="FFFFC000"/>
      <name val="Calibri"/>
      <family val="2"/>
      <scheme val="minor"/>
    </font>
    <font>
      <sz val="12"/>
      <name val="Calibri"/>
      <family val="2"/>
      <scheme val="minor"/>
    </font>
    <font>
      <sz val="12"/>
      <color theme="0"/>
      <name val="Calibri"/>
      <family val="2"/>
      <scheme val="minor"/>
    </font>
    <font>
      <sz val="12"/>
      <color rgb="FFFFC000"/>
      <name val="Calibri"/>
      <family val="2"/>
      <scheme val="minor"/>
    </font>
    <font>
      <sz val="11"/>
      <color rgb="FFFFC000"/>
      <name val="Calibri"/>
      <family val="2"/>
      <scheme val="minor"/>
    </font>
    <font>
      <b/>
      <sz val="11"/>
      <color rgb="FF0070C0"/>
      <name val="Calibri"/>
      <family val="2"/>
      <scheme val="minor"/>
    </font>
    <font>
      <b/>
      <sz val="11"/>
      <color rgb="FFC00000"/>
      <name val="Calibri"/>
      <family val="2"/>
      <scheme val="minor"/>
    </font>
    <font>
      <i/>
      <sz val="11"/>
      <color theme="1"/>
      <name val="Calibri"/>
      <family val="2"/>
      <scheme val="minor"/>
    </font>
    <font>
      <b/>
      <i/>
      <sz val="11"/>
      <color rgb="FFFF0000"/>
      <name val="Calibri"/>
      <family val="2"/>
      <scheme val="minor"/>
    </font>
    <font>
      <i/>
      <sz val="11"/>
      <color rgb="FF000000"/>
      <name val="Calibri"/>
      <family val="2"/>
      <scheme val="minor"/>
    </font>
    <font>
      <sz val="9"/>
      <color rgb="FF000000"/>
      <name val="Tahoma"/>
      <family val="2"/>
    </font>
    <font>
      <b/>
      <u/>
      <sz val="11"/>
      <color rgb="FFC00000"/>
      <name val="Calibri (Corps)"/>
    </font>
    <font>
      <b/>
      <sz val="11"/>
      <color rgb="FFC00000"/>
      <name val="Calibri (Corps)"/>
    </font>
    <font>
      <sz val="11"/>
      <color rgb="FFC00000"/>
      <name val="Calibri (Corps)"/>
    </font>
    <font>
      <sz val="11"/>
      <color rgb="FFC00000"/>
      <name val="Calibri"/>
      <family val="2"/>
      <scheme val="minor"/>
    </font>
    <font>
      <b/>
      <sz val="25"/>
      <color rgb="FF000000"/>
      <name val="Calibri"/>
      <family val="2"/>
      <scheme val="minor"/>
    </font>
    <font>
      <b/>
      <sz val="25"/>
      <color rgb="FFFFFFFF"/>
      <name val="Calibri"/>
      <family val="2"/>
      <scheme val="minor"/>
    </font>
    <font>
      <b/>
      <sz val="15"/>
      <color rgb="FFFFFFFF"/>
      <name val="Calibri"/>
      <family val="2"/>
      <scheme val="minor"/>
    </font>
    <font>
      <b/>
      <sz val="20"/>
      <color theme="0"/>
      <name val="Calibri (Corps)"/>
    </font>
    <font>
      <b/>
      <sz val="15"/>
      <color theme="1"/>
      <name val="Calibri"/>
      <family val="2"/>
      <scheme val="minor"/>
    </font>
    <font>
      <sz val="14"/>
      <color rgb="FF000000"/>
      <name val="Tahoma"/>
      <family val="2"/>
    </font>
    <font>
      <b/>
      <sz val="14"/>
      <color rgb="FF000000"/>
      <name val="Tahoma"/>
      <family val="2"/>
    </font>
    <font>
      <b/>
      <sz val="18"/>
      <color rgb="FF000000"/>
      <name val="Calibri"/>
      <family val="2"/>
      <scheme val="minor"/>
    </font>
    <font>
      <b/>
      <sz val="22"/>
      <name val="Calibri"/>
      <family val="2"/>
      <scheme val="minor"/>
    </font>
    <font>
      <i/>
      <sz val="18"/>
      <color theme="1"/>
      <name val="Calibri"/>
      <family val="2"/>
      <scheme val="minor"/>
    </font>
    <font>
      <b/>
      <sz val="20"/>
      <color rgb="FF000000"/>
      <name val="Calibri"/>
      <family val="2"/>
      <scheme val="minor"/>
    </font>
    <font>
      <b/>
      <i/>
      <sz val="20"/>
      <color theme="1"/>
      <name val="Calibri"/>
      <family val="2"/>
      <scheme val="minor"/>
    </font>
    <font>
      <b/>
      <sz val="14"/>
      <color rgb="FFFFFFFF"/>
      <name val="Calibri"/>
      <family val="2"/>
      <scheme val="minor"/>
    </font>
    <font>
      <sz val="14"/>
      <color rgb="FFFFFFFF"/>
      <name val="Calibri"/>
      <family val="2"/>
      <scheme val="minor"/>
    </font>
    <font>
      <b/>
      <sz val="18"/>
      <color rgb="FFFF0000"/>
      <name val="Calibri (Corps)"/>
    </font>
    <font>
      <b/>
      <u/>
      <sz val="25"/>
      <color theme="0"/>
      <name val="Calibri (Corps)"/>
    </font>
    <font>
      <b/>
      <sz val="25"/>
      <color rgb="FFFFC000"/>
      <name val="Calibri (Corps)"/>
    </font>
    <font>
      <b/>
      <u/>
      <sz val="18"/>
      <color rgb="FFFF0000"/>
      <name val="Calibri"/>
      <family val="2"/>
    </font>
    <font>
      <b/>
      <u/>
      <sz val="18"/>
      <name val="Calibri"/>
      <family val="2"/>
    </font>
    <font>
      <b/>
      <sz val="16"/>
      <color rgb="FFC00000"/>
      <name val="Calibri"/>
      <family val="2"/>
    </font>
    <font>
      <b/>
      <sz val="16"/>
      <color rgb="FFFF0000"/>
      <name val="Calibri"/>
      <family val="2"/>
    </font>
    <font>
      <i/>
      <sz val="16"/>
      <name val="Calibri"/>
      <family val="2"/>
    </font>
    <font>
      <i/>
      <sz val="18"/>
      <color rgb="FF000000"/>
      <name val="Calibri"/>
      <family val="2"/>
      <scheme val="minor"/>
    </font>
    <font>
      <sz val="14"/>
      <color rgb="FFFF0000"/>
      <name val="Calibri"/>
      <family val="2"/>
      <scheme val="minor"/>
    </font>
    <font>
      <b/>
      <i/>
      <sz val="18"/>
      <color rgb="FFFF0000"/>
      <name val="Calibri"/>
      <family val="2"/>
      <scheme val="minor"/>
    </font>
    <font>
      <i/>
      <sz val="18"/>
      <color rgb="FFFF0000"/>
      <name val="Calibri"/>
      <family val="2"/>
      <scheme val="minor"/>
    </font>
    <font>
      <b/>
      <u/>
      <sz val="18"/>
      <color rgb="FFFF0000"/>
      <name val="Calibri"/>
      <family val="2"/>
      <scheme val="minor"/>
    </font>
    <font>
      <i/>
      <sz val="18"/>
      <name val="Calibri"/>
      <family val="2"/>
    </font>
    <font>
      <sz val="18"/>
      <color rgb="FFFF0000"/>
      <name val="Calibri"/>
      <family val="2"/>
    </font>
    <font>
      <sz val="18"/>
      <name val="Calibri"/>
      <family val="2"/>
    </font>
    <font>
      <b/>
      <i/>
      <sz val="18"/>
      <color rgb="FFFF0000"/>
      <name val="Calibri"/>
      <family val="2"/>
    </font>
    <font>
      <sz val="18"/>
      <name val="Calibri"/>
      <family val="2"/>
      <scheme val="minor"/>
    </font>
    <font>
      <b/>
      <i/>
      <sz val="11"/>
      <name val="Calibri"/>
      <family val="2"/>
    </font>
    <font>
      <b/>
      <i/>
      <sz val="20"/>
      <color rgb="FF000000"/>
      <name val="Calibri"/>
      <family val="2"/>
      <scheme val="minor"/>
    </font>
    <font>
      <b/>
      <i/>
      <sz val="16"/>
      <name val="Calibri"/>
      <family val="2"/>
      <scheme val="minor"/>
    </font>
    <font>
      <i/>
      <sz val="16"/>
      <color rgb="FFFF0000"/>
      <name val="Calibri"/>
      <family val="2"/>
      <scheme val="minor"/>
    </font>
    <font>
      <b/>
      <sz val="12"/>
      <color rgb="FF000000"/>
      <name val="Calibri"/>
      <family val="2"/>
    </font>
  </fonts>
  <fills count="56">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4" tint="0.79998168889431442"/>
        <bgColor indexed="64"/>
      </patternFill>
    </fill>
    <fill>
      <patternFill patternType="solid">
        <fgColor rgb="FFFF0000"/>
        <bgColor rgb="FF993300"/>
      </patternFill>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6" tint="0.39997558519241921"/>
        <bgColor indexed="64"/>
      </patternFill>
    </fill>
    <fill>
      <patternFill patternType="solid">
        <fgColor rgb="FFCCCCCC"/>
        <bgColor rgb="FFCCCCCC"/>
      </patternFill>
    </fill>
    <fill>
      <patternFill patternType="solid">
        <fgColor rgb="FFFFFFFF"/>
        <bgColor rgb="FFFFFFFF"/>
      </patternFill>
    </fill>
    <fill>
      <patternFill patternType="solid">
        <fgColor rgb="FF999999"/>
        <bgColor rgb="FF999999"/>
      </patternFill>
    </fill>
    <fill>
      <patternFill patternType="solid">
        <fgColor rgb="FFDDDDDD"/>
        <bgColor rgb="FFDDDDDD"/>
      </patternFill>
    </fill>
    <fill>
      <patternFill patternType="solid">
        <fgColor rgb="FFFFFF00"/>
        <bgColor rgb="FFFFFF00"/>
      </patternFill>
    </fill>
    <fill>
      <patternFill patternType="solid">
        <fgColor rgb="FFE6E6FF"/>
        <bgColor rgb="FFE6E6FF"/>
      </patternFill>
    </fill>
    <fill>
      <patternFill patternType="solid">
        <fgColor rgb="FFFFFFCC"/>
        <bgColor rgb="FFFFFFCC"/>
      </patternFill>
    </fill>
    <fill>
      <patternFill patternType="solid">
        <fgColor rgb="FFCFE7F5"/>
        <bgColor rgb="FFCFE7F5"/>
      </patternFill>
    </fill>
    <fill>
      <patternFill patternType="solid">
        <fgColor rgb="FFB80047"/>
        <bgColor rgb="FFB80047"/>
      </patternFill>
    </fill>
    <fill>
      <patternFill patternType="solid">
        <fgColor rgb="FFABD3B0"/>
        <bgColor rgb="FFABD3B0"/>
      </patternFill>
    </fill>
    <fill>
      <patternFill patternType="solid">
        <fgColor rgb="FFEDD9CB"/>
        <bgColor rgb="FFEDD9CB"/>
      </patternFill>
    </fill>
    <fill>
      <patternFill patternType="solid">
        <fgColor rgb="FF33CC66"/>
        <bgColor rgb="FF33CC66"/>
      </patternFill>
    </fill>
    <fill>
      <patternFill patternType="solid">
        <fgColor rgb="FF3DEB3D"/>
        <bgColor rgb="FF3DEB3D"/>
      </patternFill>
    </fill>
    <fill>
      <patternFill patternType="solid">
        <fgColor theme="9" tint="0.39997558519241921"/>
        <bgColor indexed="64"/>
      </patternFill>
    </fill>
    <fill>
      <patternFill patternType="solid">
        <fgColor theme="8" tint="0.39997558519241921"/>
        <bgColor indexed="64"/>
      </patternFill>
    </fill>
    <fill>
      <patternFill patternType="solid">
        <fgColor rgb="FFFFFF00"/>
        <bgColor rgb="FF000000"/>
      </patternFill>
    </fill>
    <fill>
      <patternFill patternType="solid">
        <fgColor theme="9" tint="0.59999389629810485"/>
        <bgColor indexed="64"/>
      </patternFill>
    </fill>
    <fill>
      <patternFill patternType="solid">
        <fgColor theme="0" tint="-0.249977111117893"/>
        <bgColor rgb="FF000000"/>
      </patternFill>
    </fill>
    <fill>
      <patternFill patternType="solid">
        <fgColor theme="1" tint="0.499984740745262"/>
        <bgColor indexed="64"/>
      </patternFill>
    </fill>
    <fill>
      <patternFill patternType="solid">
        <fgColor theme="3"/>
        <bgColor indexed="64"/>
      </patternFill>
    </fill>
    <fill>
      <patternFill patternType="solid">
        <fgColor theme="7"/>
        <bgColor indexed="64"/>
      </patternFill>
    </fill>
    <fill>
      <patternFill patternType="solid">
        <fgColor theme="6"/>
        <bgColor indexed="64"/>
      </patternFill>
    </fill>
    <fill>
      <patternFill patternType="solid">
        <fgColor rgb="FF227A56"/>
        <bgColor indexed="64"/>
      </patternFill>
    </fill>
    <fill>
      <patternFill patternType="solid">
        <fgColor rgb="FF5FAF7A"/>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9"/>
        <bgColor indexed="64"/>
      </patternFill>
    </fill>
    <fill>
      <patternFill patternType="solid">
        <fgColor rgb="FFA6A6A6"/>
        <bgColor rgb="FF000000"/>
      </patternFill>
    </fill>
    <fill>
      <patternFill patternType="solid">
        <fgColor rgb="FFFDE9D9"/>
        <bgColor rgb="FF000000"/>
      </patternFill>
    </fill>
    <fill>
      <patternFill patternType="solid">
        <fgColor rgb="FFFFE699"/>
        <bgColor indexed="64"/>
      </patternFill>
    </fill>
    <fill>
      <patternFill patternType="solid">
        <fgColor rgb="FF9BBB59"/>
        <bgColor rgb="FF000000"/>
      </patternFill>
    </fill>
    <fill>
      <patternFill patternType="solid">
        <fgColor rgb="FF5FAF7A"/>
        <bgColor rgb="FF000000"/>
      </patternFill>
    </fill>
    <fill>
      <patternFill patternType="solid">
        <fgColor rgb="FF808080"/>
        <bgColor rgb="FF000000"/>
      </patternFill>
    </fill>
    <fill>
      <patternFill patternType="solid">
        <fgColor rgb="FFFABF8F"/>
        <bgColor rgb="FF000000"/>
      </patternFill>
    </fill>
    <fill>
      <patternFill patternType="solid">
        <fgColor rgb="FF76933C"/>
        <bgColor rgb="FF000000"/>
      </patternFill>
    </fill>
    <fill>
      <patternFill patternType="solid">
        <fgColor rgb="FF227A56"/>
        <bgColor rgb="FF000000"/>
      </patternFill>
    </fill>
    <fill>
      <patternFill patternType="solid">
        <fgColor rgb="FFEBF1DE"/>
        <bgColor rgb="FF000000"/>
      </patternFill>
    </fill>
    <fill>
      <patternFill patternType="solid">
        <fgColor rgb="FFEBF1DE"/>
        <bgColor indexed="64"/>
      </patternFill>
    </fill>
    <fill>
      <patternFill patternType="solid">
        <fgColor theme="6" tint="0.39997558519241921"/>
        <bgColor rgb="FF000000"/>
      </patternFill>
    </fill>
    <fill>
      <patternFill patternType="solid">
        <fgColor theme="2"/>
        <bgColor indexed="64"/>
      </patternFill>
    </fill>
    <fill>
      <patternFill patternType="solid">
        <fgColor theme="9" tint="-0.249977111117893"/>
        <bgColor indexed="64"/>
      </patternFill>
    </fill>
    <fill>
      <patternFill patternType="solid">
        <fgColor rgb="FFF79646"/>
        <bgColor indexed="64"/>
      </patternFill>
    </fill>
    <fill>
      <patternFill patternType="solid">
        <fgColor theme="9" tint="0.79998168889431442"/>
        <bgColor rgb="FF000000"/>
      </patternFill>
    </fill>
  </fills>
  <borders count="20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style="thin">
        <color rgb="FFFFFFFF"/>
      </left>
      <right style="thin">
        <color rgb="FFFFFFFF"/>
      </right>
      <top style="thin">
        <color rgb="FFFFFFFF"/>
      </top>
      <bottom style="thin">
        <color rgb="FFFFFFFF"/>
      </bottom>
      <diagonal/>
    </border>
    <border>
      <left style="thin">
        <color rgb="FFDC2300"/>
      </left>
      <right style="thin">
        <color rgb="FFDC2300"/>
      </right>
      <top style="thin">
        <color rgb="FFDC2300"/>
      </top>
      <bottom style="thin">
        <color rgb="FFDC2300"/>
      </bottom>
      <diagonal/>
    </border>
    <border>
      <left style="thin">
        <color rgb="FFFF0000"/>
      </left>
      <right style="thin">
        <color rgb="FFFF0000"/>
      </right>
      <top style="thin">
        <color rgb="FFFF0000"/>
      </top>
      <bottom style="thin">
        <color rgb="FFFF0000"/>
      </bottom>
      <diagonal/>
    </border>
    <border>
      <left/>
      <right/>
      <top style="thin">
        <color rgb="FF000000"/>
      </top>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right/>
      <top style="thin">
        <color indexed="64"/>
      </top>
      <bottom/>
      <diagonal/>
    </border>
    <border>
      <left style="thin">
        <color theme="1"/>
      </left>
      <right style="thin">
        <color theme="1"/>
      </right>
      <top style="thin">
        <color theme="1"/>
      </top>
      <bottom style="thin">
        <color theme="1"/>
      </bottom>
      <diagonal/>
    </border>
    <border>
      <left style="thin">
        <color indexed="64"/>
      </left>
      <right/>
      <top style="thin">
        <color indexed="64"/>
      </top>
      <bottom/>
      <diagonal/>
    </border>
    <border>
      <left style="medium">
        <color theme="9"/>
      </left>
      <right/>
      <top style="thin">
        <color theme="1"/>
      </top>
      <bottom style="thin">
        <color theme="1"/>
      </bottom>
      <diagonal/>
    </border>
    <border>
      <left style="medium">
        <color theme="4"/>
      </left>
      <right style="thin">
        <color indexed="64"/>
      </right>
      <top style="thin">
        <color indexed="64"/>
      </top>
      <bottom style="thin">
        <color indexed="64"/>
      </bottom>
      <diagonal/>
    </border>
    <border>
      <left style="medium">
        <color theme="4"/>
      </left>
      <right style="thin">
        <color indexed="64"/>
      </right>
      <top style="thin">
        <color indexed="64"/>
      </top>
      <bottom style="medium">
        <color theme="4"/>
      </bottom>
      <diagonal/>
    </border>
    <border>
      <left style="thin">
        <color indexed="64"/>
      </left>
      <right style="thin">
        <color indexed="64"/>
      </right>
      <top style="thin">
        <color indexed="64"/>
      </top>
      <bottom style="medium">
        <color theme="4"/>
      </bottom>
      <diagonal/>
    </border>
    <border>
      <left style="medium">
        <color theme="9"/>
      </left>
      <right style="thin">
        <color indexed="64"/>
      </right>
      <top style="thin">
        <color indexed="64"/>
      </top>
      <bottom style="thin">
        <color indexed="64"/>
      </bottom>
      <diagonal/>
    </border>
    <border>
      <left style="medium">
        <color theme="9"/>
      </left>
      <right style="thin">
        <color indexed="64"/>
      </right>
      <top style="thin">
        <color indexed="64"/>
      </top>
      <bottom style="medium">
        <color theme="9"/>
      </bottom>
      <diagonal/>
    </border>
    <border>
      <left style="thin">
        <color indexed="64"/>
      </left>
      <right style="thin">
        <color indexed="64"/>
      </right>
      <top style="thin">
        <color indexed="64"/>
      </top>
      <bottom style="medium">
        <color theme="9"/>
      </bottom>
      <diagonal/>
    </border>
    <border>
      <left style="medium">
        <color theme="7"/>
      </left>
      <right style="thin">
        <color indexed="64"/>
      </right>
      <top style="thin">
        <color indexed="64"/>
      </top>
      <bottom style="thin">
        <color indexed="64"/>
      </bottom>
      <diagonal/>
    </border>
    <border>
      <left style="thin">
        <color indexed="64"/>
      </left>
      <right style="medium">
        <color theme="7"/>
      </right>
      <top style="thin">
        <color indexed="64"/>
      </top>
      <bottom style="thin">
        <color indexed="64"/>
      </bottom>
      <diagonal/>
    </border>
    <border>
      <left style="medium">
        <color theme="7"/>
      </left>
      <right style="thin">
        <color indexed="64"/>
      </right>
      <top style="thin">
        <color indexed="64"/>
      </top>
      <bottom style="medium">
        <color theme="7"/>
      </bottom>
      <diagonal/>
    </border>
    <border>
      <left style="thin">
        <color indexed="64"/>
      </left>
      <right style="thin">
        <color indexed="64"/>
      </right>
      <top style="thin">
        <color indexed="64"/>
      </top>
      <bottom style="medium">
        <color theme="7"/>
      </bottom>
      <diagonal/>
    </border>
    <border>
      <left style="medium">
        <color indexed="64"/>
      </left>
      <right style="thin">
        <color indexed="64"/>
      </right>
      <top style="medium">
        <color indexed="64"/>
      </top>
      <bottom/>
      <diagonal/>
    </border>
    <border>
      <left style="medium">
        <color indexed="64"/>
      </left>
      <right/>
      <top style="thin">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medium">
        <color rgb="FF00B050"/>
      </left>
      <right style="thin">
        <color indexed="64"/>
      </right>
      <top style="thin">
        <color indexed="64"/>
      </top>
      <bottom style="thin">
        <color indexed="64"/>
      </bottom>
      <diagonal/>
    </border>
    <border>
      <left style="thin">
        <color indexed="64"/>
      </left>
      <right style="medium">
        <color rgb="FF00B050"/>
      </right>
      <top style="thin">
        <color indexed="64"/>
      </top>
      <bottom style="thin">
        <color indexed="64"/>
      </bottom>
      <diagonal/>
    </border>
    <border>
      <left style="medium">
        <color theme="4"/>
      </left>
      <right style="thin">
        <color indexed="64"/>
      </right>
      <top/>
      <bottom style="thin">
        <color indexed="64"/>
      </bottom>
      <diagonal/>
    </border>
    <border>
      <left style="medium">
        <color theme="9"/>
      </left>
      <right style="thin">
        <color indexed="64"/>
      </right>
      <top/>
      <bottom style="thin">
        <color indexed="64"/>
      </bottom>
      <diagonal/>
    </border>
    <border>
      <left style="medium">
        <color theme="7"/>
      </left>
      <right style="thin">
        <color indexed="64"/>
      </right>
      <top/>
      <bottom style="thin">
        <color indexed="64"/>
      </bottom>
      <diagonal/>
    </border>
    <border>
      <left style="thin">
        <color indexed="64"/>
      </left>
      <right style="medium">
        <color theme="7"/>
      </right>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medium">
        <color theme="1"/>
      </left>
      <right/>
      <top/>
      <bottom/>
      <diagonal/>
    </border>
    <border>
      <left/>
      <right style="medium">
        <color theme="1"/>
      </right>
      <top/>
      <bottom/>
      <diagonal/>
    </border>
    <border>
      <left style="thin">
        <color indexed="64"/>
      </left>
      <right style="medium">
        <color theme="1"/>
      </right>
      <top/>
      <bottom style="thin">
        <color indexed="64"/>
      </bottom>
      <diagonal/>
    </border>
    <border>
      <left style="medium">
        <color theme="1"/>
      </left>
      <right style="thin">
        <color indexed="64"/>
      </right>
      <top/>
      <bottom style="thin">
        <color indexed="64"/>
      </bottom>
      <diagonal/>
    </border>
    <border>
      <left/>
      <right style="thin">
        <color theme="1"/>
      </right>
      <top style="medium">
        <color theme="1"/>
      </top>
      <bottom/>
      <diagonal/>
    </border>
    <border>
      <left style="medium">
        <color theme="1"/>
      </left>
      <right style="thin">
        <color theme="1"/>
      </right>
      <top style="medium">
        <color theme="1"/>
      </top>
      <bottom style="medium">
        <color theme="1"/>
      </bottom>
      <diagonal/>
    </border>
    <border>
      <left/>
      <right style="medium">
        <color theme="1"/>
      </right>
      <top style="thin">
        <color indexed="64"/>
      </top>
      <bottom/>
      <diagonal/>
    </border>
    <border>
      <left style="medium">
        <color theme="1"/>
      </left>
      <right/>
      <top style="thin">
        <color indexed="64"/>
      </top>
      <bottom/>
      <diagonal/>
    </border>
    <border>
      <left style="thin">
        <color theme="1"/>
      </left>
      <right style="medium">
        <color theme="1"/>
      </right>
      <top style="medium">
        <color theme="1"/>
      </top>
      <bottom/>
      <diagonal/>
    </border>
    <border>
      <left style="thin">
        <color theme="1"/>
      </left>
      <right style="medium">
        <color theme="1"/>
      </right>
      <top style="medium">
        <color theme="1"/>
      </top>
      <bottom style="medium">
        <color theme="1"/>
      </bottom>
      <diagonal/>
    </border>
    <border>
      <left style="thin">
        <color indexed="64"/>
      </left>
      <right style="medium">
        <color theme="9"/>
      </right>
      <top style="thin">
        <color indexed="64"/>
      </top>
      <bottom style="medium">
        <color indexed="64"/>
      </bottom>
      <diagonal/>
    </border>
    <border>
      <left style="medium">
        <color theme="9"/>
      </left>
      <right style="thin">
        <color indexed="64"/>
      </right>
      <top style="thin">
        <color indexed="64"/>
      </top>
      <bottom style="medium">
        <color indexed="64"/>
      </bottom>
      <diagonal/>
    </border>
    <border>
      <left style="medium">
        <color theme="7"/>
      </left>
      <right style="thin">
        <color indexed="64"/>
      </right>
      <top style="thin">
        <color indexed="64"/>
      </top>
      <bottom style="medium">
        <color indexed="64"/>
      </bottom>
      <diagonal/>
    </border>
    <border>
      <left/>
      <right style="thin">
        <color indexed="64"/>
      </right>
      <top/>
      <bottom/>
      <diagonal/>
    </border>
    <border>
      <left style="medium">
        <color indexed="64"/>
      </left>
      <right style="medium">
        <color indexed="64"/>
      </right>
      <top/>
      <bottom style="thin">
        <color indexed="64"/>
      </bottom>
      <diagonal/>
    </border>
    <border>
      <left style="medium">
        <color theme="4"/>
      </left>
      <right style="thin">
        <color indexed="64"/>
      </right>
      <top style="thin">
        <color indexed="64"/>
      </top>
      <bottom style="medium">
        <color indexed="64"/>
      </bottom>
      <diagonal/>
    </border>
    <border>
      <left style="thin">
        <color indexed="64"/>
      </left>
      <right style="medium">
        <color theme="7"/>
      </right>
      <top style="thin">
        <color indexed="64"/>
      </top>
      <bottom style="medium">
        <color indexed="64"/>
      </bottom>
      <diagonal/>
    </border>
    <border>
      <left style="medium">
        <color theme="4"/>
      </left>
      <right style="thin">
        <color indexed="64"/>
      </right>
      <top/>
      <bottom style="medium">
        <color indexed="64"/>
      </bottom>
      <diagonal/>
    </border>
    <border>
      <left style="medium">
        <color theme="9"/>
      </left>
      <right style="thin">
        <color indexed="64"/>
      </right>
      <top/>
      <bottom style="medium">
        <color indexed="64"/>
      </bottom>
      <diagonal/>
    </border>
    <border>
      <left style="medium">
        <color theme="7"/>
      </left>
      <right style="thin">
        <color indexed="64"/>
      </right>
      <top/>
      <bottom style="medium">
        <color indexed="64"/>
      </bottom>
      <diagonal/>
    </border>
    <border>
      <left style="thin">
        <color indexed="64"/>
      </left>
      <right style="medium">
        <color theme="7"/>
      </right>
      <top/>
      <bottom style="medium">
        <color indexed="64"/>
      </bottom>
      <diagonal/>
    </border>
    <border>
      <left style="medium">
        <color theme="9"/>
      </left>
      <right/>
      <top/>
      <bottom style="medium">
        <color indexed="64"/>
      </bottom>
      <diagonal/>
    </border>
    <border>
      <left style="medium">
        <color rgb="FF00B050"/>
      </left>
      <right style="thin">
        <color indexed="64"/>
      </right>
      <top/>
      <bottom style="medium">
        <color indexed="64"/>
      </bottom>
      <diagonal/>
    </border>
    <border>
      <left style="thin">
        <color indexed="64"/>
      </left>
      <right style="medium">
        <color rgb="FF00B050"/>
      </right>
      <top/>
      <bottom style="medium">
        <color indexed="64"/>
      </bottom>
      <diagonal/>
    </border>
    <border>
      <left/>
      <right/>
      <top style="thin">
        <color theme="1"/>
      </top>
      <bottom style="medium">
        <color indexed="64"/>
      </bottom>
      <diagonal/>
    </border>
    <border>
      <left style="medium">
        <color theme="1"/>
      </left>
      <right style="thin">
        <color theme="1"/>
      </right>
      <top/>
      <bottom style="medium">
        <color theme="1"/>
      </bottom>
      <diagonal/>
    </border>
    <border>
      <left style="thin">
        <color theme="1"/>
      </left>
      <right style="medium">
        <color theme="1"/>
      </right>
      <top/>
      <bottom style="medium">
        <color theme="1"/>
      </bottom>
      <diagonal/>
    </border>
    <border>
      <left style="medium">
        <color indexed="64"/>
      </left>
      <right/>
      <top style="medium">
        <color indexed="64"/>
      </top>
      <bottom style="thin">
        <color theme="1"/>
      </bottom>
      <diagonal/>
    </border>
    <border>
      <left/>
      <right style="medium">
        <color indexed="64"/>
      </right>
      <top style="medium">
        <color indexed="64"/>
      </top>
      <bottom style="thin">
        <color theme="1"/>
      </bottom>
      <diagonal/>
    </border>
    <border>
      <left style="medium">
        <color indexed="64"/>
      </left>
      <right style="thin">
        <color theme="1"/>
      </right>
      <top style="thin">
        <color theme="1"/>
      </top>
      <bottom style="thin">
        <color theme="1"/>
      </bottom>
      <diagonal/>
    </border>
    <border>
      <left style="thin">
        <color theme="1"/>
      </left>
      <right style="medium">
        <color indexed="64"/>
      </right>
      <top style="thin">
        <color theme="1"/>
      </top>
      <bottom style="thin">
        <color theme="1"/>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right style="thick">
        <color indexed="64"/>
      </right>
      <top/>
      <bottom style="medium">
        <color indexed="64"/>
      </bottom>
      <diagonal/>
    </border>
    <border>
      <left style="thick">
        <color indexed="64"/>
      </left>
      <right/>
      <top/>
      <bottom style="medium">
        <color indexed="64"/>
      </bottom>
      <diagonal/>
    </border>
    <border>
      <left/>
      <right/>
      <top style="thin">
        <color theme="1"/>
      </top>
      <bottom/>
      <diagonal/>
    </border>
    <border>
      <left style="medium">
        <color indexed="64"/>
      </left>
      <right/>
      <top style="thin">
        <color theme="1"/>
      </top>
      <bottom/>
      <diagonal/>
    </border>
    <border>
      <left style="medium">
        <color theme="4"/>
      </left>
      <right style="thin">
        <color indexed="64"/>
      </right>
      <top style="thin">
        <color indexed="64"/>
      </top>
      <bottom/>
      <diagonal/>
    </border>
    <border>
      <left style="medium">
        <color theme="9"/>
      </left>
      <right style="thin">
        <color indexed="64"/>
      </right>
      <top style="thin">
        <color indexed="64"/>
      </top>
      <bottom/>
      <diagonal/>
    </border>
    <border>
      <left style="medium">
        <color theme="7"/>
      </left>
      <right style="thin">
        <color indexed="64"/>
      </right>
      <top style="thin">
        <color indexed="64"/>
      </top>
      <bottom/>
      <diagonal/>
    </border>
    <border>
      <left style="thin">
        <color indexed="64"/>
      </left>
      <right style="medium">
        <color theme="7"/>
      </right>
      <top style="thin">
        <color indexed="64"/>
      </top>
      <bottom/>
      <diagonal/>
    </border>
    <border>
      <left style="medium">
        <color indexed="64"/>
      </left>
      <right style="thick">
        <color indexed="64"/>
      </right>
      <top/>
      <bottom style="medium">
        <color indexed="64"/>
      </bottom>
      <diagonal/>
    </border>
    <border>
      <left style="medium">
        <color theme="9"/>
      </left>
      <right style="thin">
        <color indexed="64"/>
      </right>
      <top style="medium">
        <color indexed="64"/>
      </top>
      <bottom style="thin">
        <color indexed="64"/>
      </bottom>
      <diagonal/>
    </border>
    <border>
      <left style="thin">
        <color indexed="64"/>
      </left>
      <right style="medium">
        <color theme="7"/>
      </right>
      <top style="medium">
        <color indexed="64"/>
      </top>
      <bottom style="thin">
        <color indexed="64"/>
      </bottom>
      <diagonal/>
    </border>
    <border>
      <left style="medium">
        <color theme="4"/>
      </left>
      <right style="thin">
        <color indexed="64"/>
      </right>
      <top style="medium">
        <color indexed="64"/>
      </top>
      <bottom style="thin">
        <color indexed="64"/>
      </bottom>
      <diagonal/>
    </border>
    <border>
      <left style="medium">
        <color theme="7"/>
      </left>
      <right style="thin">
        <color indexed="64"/>
      </right>
      <top style="medium">
        <color indexed="64"/>
      </top>
      <bottom style="thin">
        <color indexed="64"/>
      </bottom>
      <diagonal/>
    </border>
    <border>
      <left style="medium">
        <color theme="9"/>
      </left>
      <right/>
      <top style="medium">
        <color indexed="64"/>
      </top>
      <bottom style="thin">
        <color theme="1"/>
      </bottom>
      <diagonal/>
    </border>
    <border>
      <left style="medium">
        <color rgb="FF00B050"/>
      </left>
      <right style="thin">
        <color indexed="64"/>
      </right>
      <top style="medium">
        <color indexed="64"/>
      </top>
      <bottom style="thin">
        <color indexed="64"/>
      </bottom>
      <diagonal/>
    </border>
    <border>
      <left style="thin">
        <color indexed="64"/>
      </left>
      <right style="medium">
        <color rgb="FF00B050"/>
      </right>
      <top style="medium">
        <color indexed="64"/>
      </top>
      <bottom style="thin">
        <color indexed="64"/>
      </bottom>
      <diagonal/>
    </border>
    <border>
      <left style="medium">
        <color rgb="FF00B050"/>
      </left>
      <right style="thin">
        <color indexed="64"/>
      </right>
      <top style="thin">
        <color indexed="64"/>
      </top>
      <bottom style="medium">
        <color indexed="64"/>
      </bottom>
      <diagonal/>
    </border>
    <border>
      <left style="thin">
        <color indexed="64"/>
      </left>
      <right style="medium">
        <color rgb="FF00B050"/>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theme="1"/>
      </left>
      <right style="thin">
        <color theme="1"/>
      </right>
      <top style="medium">
        <color theme="1"/>
      </top>
      <bottom style="thin">
        <color theme="1"/>
      </bottom>
      <diagonal/>
    </border>
    <border>
      <left style="thin">
        <color theme="1"/>
      </left>
      <right style="thin">
        <color theme="1"/>
      </right>
      <top style="medium">
        <color theme="1"/>
      </top>
      <bottom style="thin">
        <color theme="1"/>
      </bottom>
      <diagonal/>
    </border>
    <border>
      <left style="thin">
        <color theme="1"/>
      </left>
      <right style="medium">
        <color theme="1"/>
      </right>
      <top style="medium">
        <color theme="1"/>
      </top>
      <bottom style="thin">
        <color theme="1"/>
      </bottom>
      <diagonal/>
    </border>
    <border>
      <left style="medium">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medium">
        <color theme="1"/>
      </left>
      <right style="thin">
        <color theme="1"/>
      </right>
      <top style="thin">
        <color theme="1"/>
      </top>
      <bottom style="medium">
        <color theme="1"/>
      </bottom>
      <diagonal/>
    </border>
    <border>
      <left style="thin">
        <color theme="1"/>
      </left>
      <right style="thin">
        <color theme="1"/>
      </right>
      <top style="thin">
        <color theme="1"/>
      </top>
      <bottom style="medium">
        <color theme="1"/>
      </bottom>
      <diagonal/>
    </border>
    <border>
      <left style="thin">
        <color theme="1"/>
      </left>
      <right style="medium">
        <color theme="1"/>
      </right>
      <top style="thin">
        <color theme="1"/>
      </top>
      <bottom style="medium">
        <color theme="1"/>
      </bottom>
      <diagonal/>
    </border>
    <border>
      <left style="medium">
        <color indexed="64"/>
      </left>
      <right style="medium">
        <color indexed="64"/>
      </right>
      <top/>
      <bottom style="medium">
        <color indexed="64"/>
      </bottom>
      <diagonal/>
    </border>
    <border>
      <left/>
      <right/>
      <top style="thin">
        <color theme="1"/>
      </top>
      <bottom style="thin">
        <color theme="1"/>
      </bottom>
      <diagonal/>
    </border>
    <border>
      <left/>
      <right style="thin">
        <color theme="1"/>
      </right>
      <top style="thin">
        <color theme="1"/>
      </top>
      <bottom style="thin">
        <color theme="1"/>
      </bottom>
      <diagonal/>
    </border>
    <border>
      <left/>
      <right/>
      <top style="medium">
        <color rgb="FFF79646"/>
      </top>
      <bottom/>
      <diagonal/>
    </border>
    <border>
      <left style="medium">
        <color theme="1"/>
      </left>
      <right/>
      <top style="medium">
        <color theme="1"/>
      </top>
      <bottom style="medium">
        <color indexed="64"/>
      </bottom>
      <diagonal/>
    </border>
    <border>
      <left/>
      <right/>
      <top style="medium">
        <color theme="1"/>
      </top>
      <bottom style="medium">
        <color indexed="64"/>
      </bottom>
      <diagonal/>
    </border>
    <border>
      <left/>
      <right style="medium">
        <color theme="1"/>
      </right>
      <top style="medium">
        <color theme="1"/>
      </top>
      <bottom style="medium">
        <color indexed="64"/>
      </bottom>
      <diagonal/>
    </border>
    <border>
      <left style="medium">
        <color theme="1"/>
      </left>
      <right/>
      <top style="medium">
        <color theme="1"/>
      </top>
      <bottom style="thin">
        <color indexed="64"/>
      </bottom>
      <diagonal/>
    </border>
    <border>
      <left/>
      <right/>
      <top style="medium">
        <color theme="1"/>
      </top>
      <bottom style="thin">
        <color indexed="64"/>
      </bottom>
      <diagonal/>
    </border>
    <border>
      <left/>
      <right style="medium">
        <color theme="1"/>
      </right>
      <top style="medium">
        <color theme="1"/>
      </top>
      <bottom style="thin">
        <color indexed="64"/>
      </bottom>
      <diagonal/>
    </border>
    <border>
      <left style="medium">
        <color theme="1"/>
      </left>
      <right style="thin">
        <color indexed="64"/>
      </right>
      <top style="medium">
        <color indexed="64"/>
      </top>
      <bottom style="thin">
        <color indexed="64"/>
      </bottom>
      <diagonal/>
    </border>
    <border>
      <left style="thin">
        <color indexed="64"/>
      </left>
      <right style="medium">
        <color theme="1"/>
      </right>
      <top style="medium">
        <color indexed="64"/>
      </top>
      <bottom style="thin">
        <color indexed="64"/>
      </bottom>
      <diagonal/>
    </border>
    <border>
      <left style="medium">
        <color theme="1"/>
      </left>
      <right style="thin">
        <color indexed="64"/>
      </right>
      <top style="thin">
        <color indexed="64"/>
      </top>
      <bottom style="thin">
        <color indexed="64"/>
      </bottom>
      <diagonal/>
    </border>
    <border>
      <left style="thin">
        <color indexed="64"/>
      </left>
      <right style="medium">
        <color theme="1"/>
      </right>
      <top style="thin">
        <color indexed="64"/>
      </top>
      <bottom style="thin">
        <color indexed="64"/>
      </bottom>
      <diagonal/>
    </border>
    <border>
      <left style="medium">
        <color theme="1"/>
      </left>
      <right style="thin">
        <color indexed="64"/>
      </right>
      <top style="thin">
        <color indexed="64"/>
      </top>
      <bottom style="medium">
        <color theme="1"/>
      </bottom>
      <diagonal/>
    </border>
    <border>
      <left style="thin">
        <color indexed="64"/>
      </left>
      <right style="thin">
        <color indexed="64"/>
      </right>
      <top style="thin">
        <color indexed="64"/>
      </top>
      <bottom style="medium">
        <color theme="1"/>
      </bottom>
      <diagonal/>
    </border>
    <border>
      <left style="thin">
        <color indexed="64"/>
      </left>
      <right style="medium">
        <color indexed="64"/>
      </right>
      <top style="thin">
        <color indexed="64"/>
      </top>
      <bottom style="medium">
        <color theme="1"/>
      </bottom>
      <diagonal/>
    </border>
    <border>
      <left style="medium">
        <color indexed="64"/>
      </left>
      <right style="thin">
        <color indexed="64"/>
      </right>
      <top style="thin">
        <color indexed="64"/>
      </top>
      <bottom style="medium">
        <color theme="1"/>
      </bottom>
      <diagonal/>
    </border>
    <border>
      <left style="thin">
        <color indexed="64"/>
      </left>
      <right style="medium">
        <color theme="1"/>
      </right>
      <top style="thin">
        <color indexed="64"/>
      </top>
      <bottom style="medium">
        <color theme="1"/>
      </bottom>
      <diagonal/>
    </border>
    <border>
      <left/>
      <right/>
      <top/>
      <bottom style="medium">
        <color rgb="FFF79646"/>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rgb="FFF5903D"/>
      </left>
      <right/>
      <top style="medium">
        <color rgb="FFF5903D"/>
      </top>
      <bottom/>
      <diagonal/>
    </border>
    <border>
      <left/>
      <right/>
      <top style="medium">
        <color rgb="FFF5903D"/>
      </top>
      <bottom/>
      <diagonal/>
    </border>
    <border>
      <left/>
      <right style="medium">
        <color rgb="FFF5903D"/>
      </right>
      <top style="medium">
        <color rgb="FFF5903D"/>
      </top>
      <bottom/>
      <diagonal/>
    </border>
    <border>
      <left style="medium">
        <color rgb="FFF5903D"/>
      </left>
      <right/>
      <top/>
      <bottom/>
      <diagonal/>
    </border>
    <border>
      <left/>
      <right style="medium">
        <color rgb="FFF5903D"/>
      </right>
      <top/>
      <bottom/>
      <diagonal/>
    </border>
    <border>
      <left style="medium">
        <color rgb="FFF5903D"/>
      </left>
      <right/>
      <top/>
      <bottom style="medium">
        <color rgb="FFF79646"/>
      </bottom>
      <diagonal/>
    </border>
    <border>
      <left/>
      <right style="medium">
        <color rgb="FFF5903D"/>
      </right>
      <top/>
      <bottom style="medium">
        <color rgb="FFF79646"/>
      </bottom>
      <diagonal/>
    </border>
    <border>
      <left style="medium">
        <color rgb="FFF5903D"/>
      </left>
      <right/>
      <top style="medium">
        <color rgb="FFF79646"/>
      </top>
      <bottom/>
      <diagonal/>
    </border>
    <border>
      <left/>
      <right style="medium">
        <color rgb="FFF5903D"/>
      </right>
      <top style="medium">
        <color rgb="FFF79646"/>
      </top>
      <bottom/>
      <diagonal/>
    </border>
    <border>
      <left style="medium">
        <color rgb="FFF5903D"/>
      </left>
      <right/>
      <top style="medium">
        <color indexed="64"/>
      </top>
      <bottom style="medium">
        <color indexed="64"/>
      </bottom>
      <diagonal/>
    </border>
    <border>
      <left style="medium">
        <color rgb="FFF5903D"/>
      </left>
      <right/>
      <top style="medium">
        <color indexed="64"/>
      </top>
      <bottom style="thin">
        <color indexed="64"/>
      </bottom>
      <diagonal/>
    </border>
    <border>
      <left style="medium">
        <color rgb="FFF5903D"/>
      </left>
      <right/>
      <top/>
      <bottom style="medium">
        <color indexed="64"/>
      </bottom>
      <diagonal/>
    </border>
    <border>
      <left style="medium">
        <color rgb="FFF5903D"/>
      </left>
      <right style="thin">
        <color indexed="64"/>
      </right>
      <top style="thin">
        <color indexed="64"/>
      </top>
      <bottom style="thin">
        <color indexed="64"/>
      </bottom>
      <diagonal/>
    </border>
    <border>
      <left style="medium">
        <color rgb="FFF5903D"/>
      </left>
      <right style="thin">
        <color indexed="64"/>
      </right>
      <top style="thin">
        <color indexed="64"/>
      </top>
      <bottom style="medium">
        <color indexed="64"/>
      </bottom>
      <diagonal/>
    </border>
    <border>
      <left/>
      <right style="medium">
        <color rgb="FFF5903D"/>
      </right>
      <top/>
      <bottom style="medium">
        <color indexed="64"/>
      </bottom>
      <diagonal/>
    </border>
    <border>
      <left style="medium">
        <color rgb="FFF5903D"/>
      </left>
      <right style="thin">
        <color indexed="64"/>
      </right>
      <top style="medium">
        <color indexed="64"/>
      </top>
      <bottom style="thin">
        <color indexed="64"/>
      </bottom>
      <diagonal/>
    </border>
    <border>
      <left style="thin">
        <color indexed="64"/>
      </left>
      <right style="medium">
        <color rgb="FFF5903D"/>
      </right>
      <top style="medium">
        <color indexed="64"/>
      </top>
      <bottom style="thin">
        <color indexed="64"/>
      </bottom>
      <diagonal/>
    </border>
    <border>
      <left style="thin">
        <color indexed="64"/>
      </left>
      <right style="medium">
        <color rgb="FFF5903D"/>
      </right>
      <top style="thin">
        <color indexed="64"/>
      </top>
      <bottom style="medium">
        <color indexed="64"/>
      </bottom>
      <diagonal/>
    </border>
    <border>
      <left style="thin">
        <color indexed="64"/>
      </left>
      <right style="medium">
        <color rgb="FFF5903D"/>
      </right>
      <top/>
      <bottom style="thin">
        <color indexed="64"/>
      </bottom>
      <diagonal/>
    </border>
    <border>
      <left style="thin">
        <color indexed="64"/>
      </left>
      <right style="medium">
        <color rgb="FFF5903D"/>
      </right>
      <top/>
      <bottom style="medium">
        <color indexed="64"/>
      </bottom>
      <diagonal/>
    </border>
    <border>
      <left style="medium">
        <color rgb="FFF5903D"/>
      </left>
      <right/>
      <top/>
      <bottom style="medium">
        <color rgb="FFF5903D"/>
      </bottom>
      <diagonal/>
    </border>
    <border>
      <left/>
      <right/>
      <top/>
      <bottom style="medium">
        <color rgb="FFF5903D"/>
      </bottom>
      <diagonal/>
    </border>
    <border>
      <left/>
      <right style="medium">
        <color rgb="FFF5903D"/>
      </right>
      <top/>
      <bottom style="medium">
        <color rgb="FFF5903D"/>
      </bottom>
      <diagonal/>
    </border>
  </borders>
  <cellStyleXfs count="103">
    <xf numFmtId="0" fontId="0" fillId="0" borderId="0"/>
    <xf numFmtId="9" fontId="3" fillId="0" borderId="0" applyFont="0" applyFill="0" applyBorder="0" applyAlignment="0" applyProtection="0"/>
    <xf numFmtId="0" fontId="5" fillId="0" borderId="0"/>
    <xf numFmtId="167" fontId="6" fillId="0" borderId="0" applyFill="0" applyBorder="0" applyAlignment="0" applyProtection="0"/>
    <xf numFmtId="0" fontId="6" fillId="0" borderId="0"/>
    <xf numFmtId="0" fontId="7" fillId="5" borderId="0" applyBorder="0" applyAlignment="0" applyProtection="0"/>
    <xf numFmtId="0" fontId="8" fillId="0" borderId="0" applyNumberFormat="0" applyFill="0" applyBorder="0" applyAlignment="0" applyProtection="0"/>
    <xf numFmtId="167" fontId="6" fillId="0" borderId="0" applyFill="0" applyBorder="0" applyAlignment="0" applyProtection="0"/>
    <xf numFmtId="168" fontId="3" fillId="0" borderId="0" applyFont="0" applyFill="0" applyBorder="0" applyAlignment="0" applyProtection="0"/>
    <xf numFmtId="167" fontId="3" fillId="0" borderId="0" applyFont="0" applyFill="0" applyBorder="0" applyAlignment="0" applyProtection="0"/>
    <xf numFmtId="0" fontId="26" fillId="0" borderId="0"/>
    <xf numFmtId="0" fontId="26" fillId="0" borderId="41"/>
    <xf numFmtId="0" fontId="26" fillId="13" borderId="0"/>
    <xf numFmtId="0" fontId="27" fillId="14" borderId="0"/>
    <xf numFmtId="0" fontId="26" fillId="15" borderId="0"/>
    <xf numFmtId="0" fontId="28" fillId="16" borderId="0"/>
    <xf numFmtId="0" fontId="29" fillId="13" borderId="0"/>
    <xf numFmtId="0" fontId="26" fillId="17" borderId="0"/>
    <xf numFmtId="0" fontId="26" fillId="0" borderId="41"/>
    <xf numFmtId="0" fontId="26" fillId="0" borderId="0"/>
    <xf numFmtId="0" fontId="26" fillId="0" borderId="0"/>
    <xf numFmtId="0" fontId="26" fillId="0" borderId="0"/>
    <xf numFmtId="0" fontId="26" fillId="18" borderId="41"/>
    <xf numFmtId="0" fontId="26" fillId="0" borderId="0"/>
    <xf numFmtId="0" fontId="26" fillId="19" borderId="41"/>
    <xf numFmtId="0" fontId="26" fillId="2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19" borderId="41"/>
    <xf numFmtId="171" fontId="30" fillId="0" borderId="0"/>
    <xf numFmtId="9" fontId="26" fillId="0" borderId="0"/>
    <xf numFmtId="0" fontId="31" fillId="13" borderId="0"/>
    <xf numFmtId="0" fontId="32" fillId="13" borderId="0"/>
    <xf numFmtId="0" fontId="26" fillId="0" borderId="0"/>
    <xf numFmtId="0" fontId="26" fillId="0" borderId="0"/>
    <xf numFmtId="0" fontId="26" fillId="0" borderId="0"/>
    <xf numFmtId="0" fontId="26" fillId="0" borderId="0"/>
    <xf numFmtId="0" fontId="26" fillId="18" borderId="41"/>
    <xf numFmtId="0" fontId="26" fillId="0" borderId="0"/>
    <xf numFmtId="0" fontId="26" fillId="0" borderId="0"/>
    <xf numFmtId="0" fontId="26" fillId="20" borderId="41"/>
    <xf numFmtId="0" fontId="26" fillId="0" borderId="0"/>
    <xf numFmtId="170" fontId="26" fillId="13" borderId="41">
      <protection locked="0"/>
    </xf>
    <xf numFmtId="0" fontId="33" fillId="13" borderId="0"/>
    <xf numFmtId="0" fontId="34" fillId="13" borderId="0"/>
    <xf numFmtId="0" fontId="35" fillId="0" borderId="0">
      <alignment horizontal="center"/>
    </xf>
    <xf numFmtId="0" fontId="35" fillId="0" borderId="0">
      <alignment horizontal="center" textRotation="90"/>
    </xf>
    <xf numFmtId="0" fontId="26" fillId="0" borderId="0"/>
    <xf numFmtId="0" fontId="36" fillId="0" borderId="0"/>
    <xf numFmtId="0" fontId="37" fillId="0" borderId="0"/>
    <xf numFmtId="0" fontId="27" fillId="14" borderId="42"/>
    <xf numFmtId="0" fontId="38" fillId="0" borderId="0"/>
    <xf numFmtId="172" fontId="39" fillId="0" borderId="0"/>
    <xf numFmtId="0" fontId="40" fillId="0" borderId="0"/>
    <xf numFmtId="0" fontId="27" fillId="0" borderId="42"/>
    <xf numFmtId="0" fontId="30" fillId="0" borderId="0"/>
    <xf numFmtId="0" fontId="26" fillId="0" borderId="0"/>
    <xf numFmtId="0" fontId="26" fillId="0" borderId="0"/>
    <xf numFmtId="0" fontId="41"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9" fontId="30" fillId="0" borderId="0"/>
    <xf numFmtId="0" fontId="32" fillId="13" borderId="0"/>
    <xf numFmtId="0" fontId="37" fillId="13" borderId="0"/>
    <xf numFmtId="0" fontId="42" fillId="0" borderId="0"/>
    <xf numFmtId="170" fontId="42" fillId="0" borderId="0"/>
    <xf numFmtId="0" fontId="43" fillId="13" borderId="0"/>
    <xf numFmtId="0" fontId="44" fillId="0" borderId="0"/>
    <xf numFmtId="0" fontId="26" fillId="0" borderId="0"/>
    <xf numFmtId="0" fontId="26" fillId="21" borderId="0"/>
    <xf numFmtId="0" fontId="26" fillId="22" borderId="0"/>
    <xf numFmtId="0" fontId="26" fillId="23" borderId="0"/>
    <xf numFmtId="0" fontId="26" fillId="24" borderId="0"/>
    <xf numFmtId="0" fontId="26" fillId="25" borderId="0"/>
    <xf numFmtId="0" fontId="26" fillId="14" borderId="42"/>
    <xf numFmtId="0" fontId="26" fillId="0" borderId="0"/>
    <xf numFmtId="0" fontId="26" fillId="18" borderId="41">
      <alignment horizontal="center" vertical="center"/>
    </xf>
    <xf numFmtId="0" fontId="45" fillId="17" borderId="43"/>
    <xf numFmtId="0" fontId="45" fillId="17" borderId="44"/>
    <xf numFmtId="0" fontId="27" fillId="14" borderId="45"/>
    <xf numFmtId="0" fontId="26" fillId="0" borderId="0"/>
    <xf numFmtId="0" fontId="26" fillId="0" borderId="0"/>
    <xf numFmtId="0" fontId="26" fillId="0" borderId="0"/>
    <xf numFmtId="167" fontId="3" fillId="0" borderId="0" applyFont="0" applyFill="0" applyBorder="0" applyAlignment="0" applyProtection="0"/>
    <xf numFmtId="0" fontId="6" fillId="0" borderId="0"/>
  </cellStyleXfs>
  <cellXfs count="1188">
    <xf numFmtId="0" fontId="0" fillId="0" borderId="0" xfId="0"/>
    <xf numFmtId="0" fontId="4" fillId="0" borderId="0" xfId="0" applyFont="1"/>
    <xf numFmtId="0" fontId="4" fillId="0" borderId="0" xfId="0" applyFont="1" applyAlignment="1">
      <alignment wrapText="1"/>
    </xf>
    <xf numFmtId="0" fontId="13" fillId="9" borderId="1" xfId="0" applyFont="1" applyFill="1" applyBorder="1" applyAlignment="1">
      <alignment horizontal="center" vertical="center" wrapText="1"/>
    </xf>
    <xf numFmtId="0" fontId="47" fillId="11" borderId="1" xfId="0" applyFont="1" applyFill="1" applyBorder="1" applyAlignment="1">
      <alignment horizontal="center" vertical="center" wrapText="1"/>
    </xf>
    <xf numFmtId="0" fontId="4" fillId="0" borderId="1" xfId="0" applyFont="1" applyBorder="1" applyAlignment="1" applyProtection="1">
      <alignment horizontal="center" vertical="center" wrapText="1"/>
      <protection locked="0"/>
    </xf>
    <xf numFmtId="9" fontId="4" fillId="0" borderId="2" xfId="0" applyNumberFormat="1" applyFont="1" applyBorder="1" applyAlignment="1" applyProtection="1">
      <alignment horizontal="center" vertical="center" wrapText="1"/>
      <protection locked="0"/>
    </xf>
    <xf numFmtId="169" fontId="4" fillId="0" borderId="1" xfId="0" applyNumberFormat="1" applyFont="1" applyBorder="1" applyAlignment="1" applyProtection="1">
      <alignment horizontal="center" vertical="center" wrapText="1"/>
      <protection locked="0"/>
    </xf>
    <xf numFmtId="169" fontId="4" fillId="0" borderId="57" xfId="0" applyNumberFormat="1" applyFont="1" applyBorder="1" applyAlignment="1" applyProtection="1">
      <alignment horizontal="center" vertical="center"/>
      <protection locked="0"/>
    </xf>
    <xf numFmtId="169" fontId="4" fillId="0" borderId="60" xfId="0" applyNumberFormat="1" applyFont="1" applyBorder="1" applyAlignment="1" applyProtection="1">
      <alignment horizontal="center" vertical="center" wrapText="1"/>
      <protection locked="0"/>
    </xf>
    <xf numFmtId="169" fontId="4" fillId="0" borderId="63" xfId="0" applyNumberFormat="1" applyFont="1" applyBorder="1" applyAlignment="1" applyProtection="1">
      <alignment horizontal="center" vertical="center" wrapText="1"/>
      <protection locked="0"/>
    </xf>
    <xf numFmtId="1" fontId="0" fillId="6" borderId="2" xfId="0" applyNumberFormat="1" applyFill="1" applyBorder="1" applyAlignment="1" applyProtection="1">
      <alignment horizontal="center" vertical="center" wrapText="1"/>
      <protection locked="0"/>
    </xf>
    <xf numFmtId="0" fontId="13" fillId="10" borderId="14" xfId="0" applyFont="1" applyFill="1" applyBorder="1" applyAlignment="1">
      <alignment horizontal="center" vertical="center" wrapText="1"/>
    </xf>
    <xf numFmtId="0" fontId="13" fillId="10" borderId="1" xfId="0" applyFont="1" applyFill="1" applyBorder="1" applyAlignment="1">
      <alignment horizontal="center" vertical="center" wrapText="1"/>
    </xf>
    <xf numFmtId="0" fontId="47" fillId="4"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6" borderId="56" xfId="0" applyFont="1" applyFill="1" applyBorder="1" applyAlignment="1" applyProtection="1">
      <alignment horizontal="center" vertical="center" wrapText="1"/>
      <protection locked="0"/>
    </xf>
    <xf numFmtId="0" fontId="4" fillId="8" borderId="16" xfId="0" applyFont="1" applyFill="1" applyBorder="1" applyAlignment="1">
      <alignment horizontal="center" vertical="center" wrapText="1"/>
    </xf>
    <xf numFmtId="0" fontId="4" fillId="4" borderId="16" xfId="0" applyFont="1" applyFill="1" applyBorder="1" applyAlignment="1">
      <alignment horizontal="center" vertical="center" wrapText="1"/>
    </xf>
    <xf numFmtId="0" fontId="47" fillId="9" borderId="14" xfId="0" applyFont="1" applyFill="1" applyBorder="1" applyAlignment="1">
      <alignment horizontal="center" vertical="center" wrapText="1"/>
    </xf>
    <xf numFmtId="169" fontId="4" fillId="4" borderId="1" xfId="0" applyNumberFormat="1" applyFont="1" applyFill="1" applyBorder="1" applyAlignment="1">
      <alignment horizontal="center" vertical="center" wrapText="1"/>
    </xf>
    <xf numFmtId="169" fontId="4" fillId="4" borderId="15" xfId="0" applyNumberFormat="1" applyFont="1" applyFill="1" applyBorder="1" applyAlignment="1">
      <alignment horizontal="center" vertical="center"/>
    </xf>
    <xf numFmtId="0" fontId="4" fillId="6" borderId="14" xfId="102" applyFont="1" applyFill="1" applyBorder="1" applyAlignment="1" applyProtection="1">
      <alignment horizontal="center" vertical="center" wrapText="1"/>
      <protection locked="0"/>
    </xf>
    <xf numFmtId="0" fontId="4" fillId="6" borderId="14" xfId="1" applyNumberFormat="1" applyFont="1" applyFill="1" applyBorder="1" applyAlignment="1" applyProtection="1">
      <alignment horizontal="right" vertical="center" wrapText="1"/>
      <protection locked="0"/>
    </xf>
    <xf numFmtId="1" fontId="0" fillId="6" borderId="1" xfId="0" applyNumberFormat="1" applyFill="1" applyBorder="1" applyAlignment="1" applyProtection="1">
      <alignment horizontal="center" vertical="center" wrapText="1"/>
      <protection locked="0"/>
    </xf>
    <xf numFmtId="0" fontId="0" fillId="0" borderId="7" xfId="0" applyBorder="1" applyAlignment="1">
      <alignment vertical="center"/>
    </xf>
    <xf numFmtId="0" fontId="0" fillId="0" borderId="20" xfId="0" applyBorder="1" applyAlignment="1">
      <alignment vertical="center"/>
    </xf>
    <xf numFmtId="0" fontId="0" fillId="0" borderId="0" xfId="0" applyAlignment="1">
      <alignment vertical="center"/>
    </xf>
    <xf numFmtId="0" fontId="0" fillId="0" borderId="21" xfId="0" applyBorder="1" applyAlignment="1">
      <alignment vertical="center"/>
    </xf>
    <xf numFmtId="0" fontId="17" fillId="0" borderId="8" xfId="0" applyFont="1" applyBorder="1" applyAlignment="1">
      <alignment vertical="center"/>
    </xf>
    <xf numFmtId="0" fontId="17" fillId="0" borderId="0" xfId="0" applyFont="1" applyAlignment="1">
      <alignment vertical="center"/>
    </xf>
    <xf numFmtId="0" fontId="17" fillId="0" borderId="0" xfId="0" applyFont="1" applyAlignment="1">
      <alignment horizontal="center" vertical="center"/>
    </xf>
    <xf numFmtId="0" fontId="17" fillId="0" borderId="21" xfId="0" applyFont="1" applyBorder="1" applyAlignment="1">
      <alignment vertical="center"/>
    </xf>
    <xf numFmtId="0" fontId="47" fillId="9" borderId="5" xfId="0" applyFont="1" applyFill="1" applyBorder="1" applyAlignment="1">
      <alignment horizontal="center" vertical="center" wrapText="1"/>
    </xf>
    <xf numFmtId="0" fontId="4" fillId="0" borderId="0" xfId="0" applyFont="1" applyAlignment="1">
      <alignment vertical="center"/>
    </xf>
    <xf numFmtId="0" fontId="13" fillId="9" borderId="3" xfId="0" applyFont="1" applyFill="1" applyBorder="1" applyAlignment="1">
      <alignment horizontal="center" vertical="center" wrapText="1"/>
    </xf>
    <xf numFmtId="0" fontId="13" fillId="9" borderId="2" xfId="0" applyFont="1" applyFill="1" applyBorder="1" applyAlignment="1">
      <alignment horizontal="center" vertical="center" wrapText="1"/>
    </xf>
    <xf numFmtId="0" fontId="13" fillId="9" borderId="57" xfId="0" applyFont="1" applyFill="1" applyBorder="1" applyAlignment="1">
      <alignment horizontal="center" vertical="center" wrapText="1"/>
    </xf>
    <xf numFmtId="0" fontId="13" fillId="9" borderId="60" xfId="0" applyFont="1" applyFill="1" applyBorder="1" applyAlignment="1">
      <alignment horizontal="center" vertical="center" wrapText="1"/>
    </xf>
    <xf numFmtId="0" fontId="13" fillId="9" borderId="63" xfId="0" applyFont="1" applyFill="1" applyBorder="1" applyAlignment="1">
      <alignment horizontal="center" vertical="center" wrapText="1"/>
    </xf>
    <xf numFmtId="0" fontId="13" fillId="9" borderId="64" xfId="0" applyFont="1" applyFill="1" applyBorder="1" applyAlignment="1">
      <alignment horizontal="center" vertical="center" wrapText="1"/>
    </xf>
    <xf numFmtId="0" fontId="13" fillId="0" borderId="0" xfId="0" applyFont="1"/>
    <xf numFmtId="169" fontId="4" fillId="4" borderId="2" xfId="0" applyNumberFormat="1" applyFont="1" applyFill="1" applyBorder="1" applyAlignment="1">
      <alignment horizontal="center" vertical="center" wrapText="1"/>
    </xf>
    <xf numFmtId="169" fontId="0" fillId="4" borderId="64" xfId="0" applyNumberFormat="1" applyFill="1" applyBorder="1" applyAlignment="1">
      <alignment horizontal="center" vertical="center"/>
    </xf>
    <xf numFmtId="0" fontId="4" fillId="4" borderId="3" xfId="0" applyFont="1" applyFill="1" applyBorder="1" applyAlignment="1">
      <alignment horizontal="center" vertical="center" wrapText="1"/>
    </xf>
    <xf numFmtId="169" fontId="4" fillId="4" borderId="57" xfId="0" applyNumberFormat="1" applyFont="1" applyFill="1" applyBorder="1" applyAlignment="1">
      <alignment horizontal="center" vertical="center" wrapText="1"/>
    </xf>
    <xf numFmtId="169" fontId="4" fillId="4" borderId="60" xfId="0" applyNumberFormat="1" applyFont="1" applyFill="1" applyBorder="1" applyAlignment="1">
      <alignment horizontal="center" vertical="center" wrapText="1"/>
    </xf>
    <xf numFmtId="169" fontId="4" fillId="4" borderId="63" xfId="0" applyNumberFormat="1" applyFont="1" applyFill="1" applyBorder="1" applyAlignment="1">
      <alignment horizontal="center" vertical="center" wrapText="1"/>
    </xf>
    <xf numFmtId="169" fontId="4" fillId="4" borderId="64" xfId="0" applyNumberFormat="1" applyFont="1" applyFill="1" applyBorder="1" applyAlignment="1">
      <alignment horizontal="center" vertical="center" wrapText="1"/>
    </xf>
    <xf numFmtId="169" fontId="4" fillId="4" borderId="1" xfId="0" applyNumberFormat="1" applyFont="1" applyFill="1" applyBorder="1" applyAlignment="1">
      <alignment horizontal="center" vertical="center"/>
    </xf>
    <xf numFmtId="0" fontId="0" fillId="0" borderId="0" xfId="0" applyAlignment="1">
      <alignment wrapText="1"/>
    </xf>
    <xf numFmtId="0" fontId="15" fillId="0" borderId="0" xfId="0" applyFont="1" applyAlignment="1">
      <alignment vertical="center"/>
    </xf>
    <xf numFmtId="0" fontId="47" fillId="10" borderId="1" xfId="0" applyFont="1" applyFill="1" applyBorder="1" applyAlignment="1">
      <alignment horizontal="center" vertical="center" wrapText="1"/>
    </xf>
    <xf numFmtId="0" fontId="47" fillId="9" borderId="1" xfId="0" applyFont="1" applyFill="1" applyBorder="1" applyAlignment="1">
      <alignment horizontal="center" vertical="center" wrapText="1"/>
    </xf>
    <xf numFmtId="0" fontId="47" fillId="9" borderId="2" xfId="0" applyFont="1" applyFill="1" applyBorder="1" applyAlignment="1">
      <alignment horizontal="center" vertical="center" wrapText="1"/>
    </xf>
    <xf numFmtId="0" fontId="13" fillId="11" borderId="1" xfId="0" applyFont="1" applyFill="1" applyBorder="1" applyAlignment="1">
      <alignment horizontal="center" vertical="center" wrapText="1"/>
    </xf>
    <xf numFmtId="0" fontId="4" fillId="0" borderId="1" xfId="0" applyFont="1" applyBorder="1"/>
    <xf numFmtId="169" fontId="4" fillId="6" borderId="1" xfId="102" applyNumberFormat="1" applyFont="1" applyFill="1" applyBorder="1" applyAlignment="1">
      <alignment horizontal="center" vertical="center" wrapText="1"/>
    </xf>
    <xf numFmtId="0" fontId="15" fillId="0" borderId="0" xfId="0" applyFont="1"/>
    <xf numFmtId="0" fontId="2" fillId="0" borderId="0" xfId="0" applyFont="1" applyAlignment="1">
      <alignment vertical="center" wrapText="1"/>
    </xf>
    <xf numFmtId="0" fontId="13" fillId="10" borderId="15" xfId="0" applyFont="1" applyFill="1" applyBorder="1" applyAlignment="1">
      <alignment horizontal="center" vertical="center" wrapText="1"/>
    </xf>
    <xf numFmtId="0" fontId="4" fillId="8" borderId="16" xfId="0" applyFont="1" applyFill="1" applyBorder="1" applyAlignment="1">
      <alignment horizontal="center" vertical="center"/>
    </xf>
    <xf numFmtId="0" fontId="47" fillId="10" borderId="15" xfId="0" applyFont="1" applyFill="1" applyBorder="1" applyAlignment="1">
      <alignment horizontal="center" vertical="center" wrapText="1"/>
    </xf>
    <xf numFmtId="0" fontId="0" fillId="8" borderId="16" xfId="0" applyFill="1" applyBorder="1" applyAlignment="1">
      <alignment horizontal="center" vertical="center"/>
    </xf>
    <xf numFmtId="169" fontId="46" fillId="2" borderId="52" xfId="0" applyNumberFormat="1" applyFont="1" applyFill="1" applyBorder="1" applyAlignment="1">
      <alignment vertical="center"/>
    </xf>
    <xf numFmtId="0" fontId="4" fillId="6" borderId="79" xfId="102" applyFont="1" applyFill="1" applyBorder="1" applyAlignment="1" applyProtection="1">
      <alignment horizontal="center" vertical="center" wrapText="1"/>
      <protection locked="0"/>
    </xf>
    <xf numFmtId="169" fontId="47" fillId="4" borderId="1" xfId="0" applyNumberFormat="1" applyFont="1" applyFill="1" applyBorder="1" applyAlignment="1">
      <alignment horizontal="center" vertical="center"/>
    </xf>
    <xf numFmtId="169" fontId="47" fillId="4" borderId="1" xfId="0" applyNumberFormat="1" applyFont="1" applyFill="1" applyBorder="1" applyAlignment="1">
      <alignment horizontal="center" vertical="center" wrapText="1"/>
    </xf>
    <xf numFmtId="169" fontId="47" fillId="4" borderId="73" xfId="0" applyNumberFormat="1" applyFont="1" applyFill="1" applyBorder="1" applyAlignment="1">
      <alignment horizontal="center" vertical="center"/>
    </xf>
    <xf numFmtId="169" fontId="2" fillId="4" borderId="74" xfId="0" applyNumberFormat="1" applyFont="1" applyFill="1" applyBorder="1" applyAlignment="1">
      <alignment horizontal="center" vertical="center"/>
    </xf>
    <xf numFmtId="0" fontId="55" fillId="0" borderId="0" xfId="0" applyFont="1" applyAlignment="1">
      <alignment horizontal="left" vertical="center" wrapText="1"/>
    </xf>
    <xf numFmtId="0" fontId="56" fillId="0" borderId="0" xfId="0" applyFont="1" applyAlignment="1">
      <alignment horizontal="center" vertical="center" wrapText="1"/>
    </xf>
    <xf numFmtId="0" fontId="24" fillId="0" borderId="0" xfId="0" applyFont="1" applyAlignment="1">
      <alignment horizontal="left" vertical="center" wrapText="1"/>
    </xf>
    <xf numFmtId="0" fontId="0" fillId="0" borderId="0" xfId="0" applyAlignment="1">
      <alignment vertical="center" wrapText="1"/>
    </xf>
    <xf numFmtId="0" fontId="58" fillId="0" borderId="0" xfId="0" applyFont="1" applyAlignment="1">
      <alignment horizontal="center" vertical="center" wrapText="1"/>
    </xf>
    <xf numFmtId="0" fontId="59" fillId="0" borderId="94" xfId="0" applyFont="1" applyBorder="1" applyAlignment="1">
      <alignment vertical="center" wrapText="1"/>
    </xf>
    <xf numFmtId="0" fontId="59" fillId="0" borderId="0" xfId="0" applyFont="1" applyAlignment="1">
      <alignment vertical="center" wrapText="1"/>
    </xf>
    <xf numFmtId="0" fontId="59" fillId="0" borderId="95" xfId="0" applyFont="1" applyBorder="1" applyAlignment="1">
      <alignment vertical="center" wrapText="1"/>
    </xf>
    <xf numFmtId="0" fontId="23" fillId="29" borderId="14" xfId="0" applyFont="1" applyFill="1" applyBorder="1" applyAlignment="1">
      <alignment horizontal="center" vertical="center" wrapText="1"/>
    </xf>
    <xf numFmtId="9" fontId="56" fillId="0" borderId="0" xfId="1" applyFont="1" applyAlignment="1">
      <alignment horizontal="center" vertical="center" wrapText="1"/>
    </xf>
    <xf numFmtId="9" fontId="0" fillId="0" borderId="0" xfId="1" applyFont="1" applyAlignment="1">
      <alignment vertical="center" wrapText="1"/>
    </xf>
    <xf numFmtId="9" fontId="58" fillId="0" borderId="0" xfId="1" applyFont="1" applyAlignment="1">
      <alignment horizontal="center" vertical="center" wrapText="1"/>
    </xf>
    <xf numFmtId="9" fontId="59" fillId="0" borderId="0" xfId="1" applyFont="1" applyAlignment="1">
      <alignment vertical="center" wrapText="1"/>
    </xf>
    <xf numFmtId="9" fontId="0" fillId="0" borderId="0" xfId="1" applyFont="1"/>
    <xf numFmtId="0" fontId="0" fillId="6" borderId="0" xfId="0" applyFill="1" applyAlignment="1">
      <alignment vertical="center" wrapText="1"/>
    </xf>
    <xf numFmtId="0" fontId="23" fillId="6" borderId="0" xfId="0" applyFont="1" applyFill="1" applyAlignment="1">
      <alignment horizontal="center" vertical="center" wrapText="1"/>
    </xf>
    <xf numFmtId="9" fontId="23" fillId="6" borderId="0" xfId="1" applyFont="1" applyFill="1" applyBorder="1" applyAlignment="1">
      <alignment horizontal="center" vertical="center" wrapText="1"/>
    </xf>
    <xf numFmtId="0" fontId="15" fillId="6" borderId="0" xfId="0" applyFont="1" applyFill="1" applyAlignment="1">
      <alignment horizontal="center" vertical="center" wrapText="1"/>
    </xf>
    <xf numFmtId="9" fontId="0" fillId="6" borderId="0" xfId="1" applyFont="1" applyFill="1" applyBorder="1" applyAlignment="1">
      <alignment vertical="center" wrapText="1"/>
    </xf>
    <xf numFmtId="169" fontId="15" fillId="6" borderId="0" xfId="101" applyNumberFormat="1" applyFont="1" applyFill="1" applyBorder="1" applyAlignment="1">
      <alignment horizontal="center" vertical="center" wrapText="1"/>
    </xf>
    <xf numFmtId="0" fontId="15" fillId="6" borderId="0" xfId="0" applyFont="1" applyFill="1" applyAlignment="1">
      <alignment vertical="center" wrapText="1"/>
    </xf>
    <xf numFmtId="0" fontId="23" fillId="6" borderId="0" xfId="0" applyFont="1" applyFill="1" applyAlignment="1">
      <alignment vertical="center" wrapText="1"/>
    </xf>
    <xf numFmtId="9" fontId="23" fillId="6" borderId="0" xfId="1" applyFont="1" applyFill="1" applyBorder="1" applyAlignment="1">
      <alignment vertical="center" wrapText="1"/>
    </xf>
    <xf numFmtId="0" fontId="61" fillId="6" borderId="0" xfId="0" applyFont="1" applyFill="1" applyAlignment="1">
      <alignment horizontal="center" vertical="center" wrapText="1"/>
    </xf>
    <xf numFmtId="0" fontId="61" fillId="6" borderId="0" xfId="0" applyFont="1" applyFill="1" applyAlignment="1">
      <alignment vertical="center" wrapText="1"/>
    </xf>
    <xf numFmtId="169" fontId="61" fillId="6" borderId="0" xfId="101" applyNumberFormat="1" applyFont="1" applyFill="1" applyBorder="1" applyAlignment="1">
      <alignment horizontal="center" vertical="center" wrapText="1"/>
    </xf>
    <xf numFmtId="169" fontId="61" fillId="6" borderId="0" xfId="0" applyNumberFormat="1" applyFont="1" applyFill="1" applyAlignment="1">
      <alignment horizontal="center" vertical="center" wrapText="1"/>
    </xf>
    <xf numFmtId="169" fontId="24" fillId="6" borderId="0" xfId="101" applyNumberFormat="1" applyFont="1" applyFill="1" applyBorder="1" applyAlignment="1">
      <alignment horizontal="center" vertical="center" wrapText="1"/>
    </xf>
    <xf numFmtId="0" fontId="0" fillId="6" borderId="0" xfId="0" applyFill="1"/>
    <xf numFmtId="9" fontId="0" fillId="6" borderId="0" xfId="1" applyFont="1" applyFill="1" applyBorder="1"/>
    <xf numFmtId="9" fontId="23" fillId="29" borderId="14" xfId="1" applyFont="1" applyFill="1" applyBorder="1" applyAlignment="1">
      <alignment horizontal="center" vertical="center" wrapText="1"/>
    </xf>
    <xf numFmtId="0" fontId="23" fillId="29" borderId="97" xfId="0" applyFont="1" applyFill="1" applyBorder="1" applyAlignment="1">
      <alignment horizontal="center" vertical="center" wrapText="1"/>
    </xf>
    <xf numFmtId="0" fontId="23" fillId="29" borderId="96" xfId="0" applyFont="1" applyFill="1" applyBorder="1" applyAlignment="1">
      <alignment horizontal="center" vertical="center" wrapText="1"/>
    </xf>
    <xf numFmtId="0" fontId="62" fillId="4" borderId="1" xfId="0" applyFont="1" applyFill="1" applyBorder="1" applyAlignment="1">
      <alignment horizontal="center" vertical="center" wrapText="1"/>
    </xf>
    <xf numFmtId="9" fontId="0" fillId="0" borderId="0" xfId="1" applyFont="1" applyBorder="1"/>
    <xf numFmtId="0" fontId="25" fillId="0" borderId="0" xfId="0" applyFont="1" applyAlignment="1" applyProtection="1">
      <alignment horizontal="center" vertical="center" wrapText="1"/>
      <protection hidden="1"/>
    </xf>
    <xf numFmtId="0" fontId="19" fillId="0" borderId="0" xfId="0" applyFont="1" applyAlignment="1">
      <alignment horizontal="center" vertical="center" wrapText="1"/>
    </xf>
    <xf numFmtId="0" fontId="10" fillId="6" borderId="0" xfId="0" applyFont="1" applyFill="1" applyAlignment="1">
      <alignment horizontal="center" vertical="center"/>
    </xf>
    <xf numFmtId="0" fontId="64" fillId="6" borderId="0" xfId="0" applyFont="1" applyFill="1" applyAlignment="1">
      <alignment horizontal="center" vertical="center" wrapText="1"/>
    </xf>
    <xf numFmtId="0" fontId="19" fillId="0" borderId="7" xfId="0" applyFont="1" applyBorder="1" applyAlignment="1">
      <alignment horizontal="center" vertical="center" wrapText="1"/>
    </xf>
    <xf numFmtId="0" fontId="19" fillId="0" borderId="4" xfId="0" applyFont="1" applyBorder="1" applyAlignment="1">
      <alignment horizontal="center" vertical="center" wrapText="1"/>
    </xf>
    <xf numFmtId="0" fontId="68" fillId="0" borderId="22" xfId="0" applyFont="1" applyBorder="1" applyAlignment="1">
      <alignment vertical="center"/>
    </xf>
    <xf numFmtId="0" fontId="68" fillId="0" borderId="4" xfId="0" applyFont="1" applyBorder="1" applyAlignment="1">
      <alignment vertical="center"/>
    </xf>
    <xf numFmtId="0" fontId="0" fillId="6" borderId="0" xfId="0" applyFill="1" applyAlignment="1">
      <alignment vertical="center"/>
    </xf>
    <xf numFmtId="0" fontId="68" fillId="6" borderId="0" xfId="0" applyFont="1" applyFill="1" applyAlignment="1">
      <alignment vertical="center"/>
    </xf>
    <xf numFmtId="0" fontId="19" fillId="6" borderId="0" xfId="0" applyFont="1" applyFill="1" applyAlignment="1">
      <alignment horizontal="center" vertical="center" wrapText="1"/>
    </xf>
    <xf numFmtId="0" fontId="54" fillId="6" borderId="0" xfId="0" applyFont="1" applyFill="1" applyAlignment="1">
      <alignment horizontal="center" vertical="center" wrapText="1"/>
    </xf>
    <xf numFmtId="0" fontId="0" fillId="6" borderId="21" xfId="0" applyFill="1" applyBorder="1" applyAlignment="1">
      <alignment vertical="center"/>
    </xf>
    <xf numFmtId="0" fontId="22" fillId="6" borderId="0" xfId="0" applyFont="1" applyFill="1" applyAlignment="1">
      <alignment horizontal="left" vertical="top" wrapText="1"/>
    </xf>
    <xf numFmtId="0" fontId="22" fillId="6" borderId="0" xfId="0" applyFont="1" applyFill="1" applyAlignment="1">
      <alignment horizontal="left" vertical="top"/>
    </xf>
    <xf numFmtId="0" fontId="14" fillId="6" borderId="0" xfId="0" applyFont="1" applyFill="1" applyAlignment="1">
      <alignment horizontal="left" vertical="top" wrapText="1"/>
    </xf>
    <xf numFmtId="0" fontId="0" fillId="8" borderId="28" xfId="0" applyFill="1" applyBorder="1" applyAlignment="1">
      <alignment horizontal="center" vertical="center"/>
    </xf>
    <xf numFmtId="0" fontId="4" fillId="0" borderId="29" xfId="0" applyFont="1" applyBorder="1" applyAlignment="1" applyProtection="1">
      <alignment horizontal="center" vertical="center" wrapText="1"/>
      <protection locked="0"/>
    </xf>
    <xf numFmtId="169" fontId="4" fillId="0" borderId="16" xfId="0" applyNumberFormat="1" applyFont="1" applyBorder="1" applyAlignment="1" applyProtection="1">
      <alignment horizontal="center" vertical="center"/>
      <protection locked="0"/>
    </xf>
    <xf numFmtId="169" fontId="0" fillId="4" borderId="15" xfId="0" applyNumberFormat="1" applyFill="1" applyBorder="1" applyAlignment="1">
      <alignment horizontal="center" vertical="center"/>
    </xf>
    <xf numFmtId="169" fontId="4" fillId="0" borderId="28" xfId="0" applyNumberFormat="1" applyFont="1" applyBorder="1" applyAlignment="1" applyProtection="1">
      <alignment horizontal="center" vertical="center"/>
      <protection locked="0"/>
    </xf>
    <xf numFmtId="169" fontId="4" fillId="0" borderId="29" xfId="0" applyNumberFormat="1" applyFont="1" applyBorder="1" applyAlignment="1" applyProtection="1">
      <alignment horizontal="center" vertical="center" wrapText="1"/>
      <protection locked="0"/>
    </xf>
    <xf numFmtId="169" fontId="4" fillId="4" borderId="104" xfId="0" applyNumberFormat="1" applyFont="1" applyFill="1" applyBorder="1" applyAlignment="1">
      <alignment horizontal="center" vertical="center" wrapText="1"/>
    </xf>
    <xf numFmtId="169" fontId="4" fillId="0" borderId="105" xfId="0" applyNumberFormat="1" applyFont="1" applyBorder="1" applyAlignment="1" applyProtection="1">
      <alignment horizontal="center" vertical="center" wrapText="1"/>
      <protection locked="0"/>
    </xf>
    <xf numFmtId="169" fontId="4" fillId="4" borderId="29" xfId="0" applyNumberFormat="1" applyFont="1" applyFill="1" applyBorder="1" applyAlignment="1">
      <alignment horizontal="center" vertical="center" wrapText="1"/>
    </xf>
    <xf numFmtId="169" fontId="4" fillId="0" borderId="106" xfId="0" applyNumberFormat="1" applyFont="1" applyBorder="1" applyAlignment="1" applyProtection="1">
      <alignment horizontal="center" vertical="center" wrapText="1"/>
      <protection locked="0"/>
    </xf>
    <xf numFmtId="169" fontId="4" fillId="4" borderId="30" xfId="0" applyNumberFormat="1" applyFont="1" applyFill="1" applyBorder="1" applyAlignment="1">
      <alignment horizontal="center" vertical="center" wrapText="1"/>
    </xf>
    <xf numFmtId="169" fontId="47" fillId="4" borderId="9" xfId="0" applyNumberFormat="1" applyFont="1" applyFill="1" applyBorder="1" applyAlignment="1">
      <alignment horizontal="center" vertical="center"/>
    </xf>
    <xf numFmtId="0" fontId="4" fillId="0" borderId="82" xfId="0" applyFont="1" applyBorder="1" applyAlignment="1" applyProtection="1">
      <alignment horizontal="center" vertical="center"/>
      <protection locked="0"/>
    </xf>
    <xf numFmtId="0" fontId="4" fillId="0" borderId="83" xfId="0" applyFont="1" applyBorder="1" applyAlignment="1" applyProtection="1">
      <alignment horizontal="center" vertical="center"/>
      <protection locked="0"/>
    </xf>
    <xf numFmtId="169" fontId="2" fillId="4" borderId="2" xfId="0" applyNumberFormat="1" applyFont="1" applyFill="1" applyBorder="1" applyAlignment="1">
      <alignment horizontal="center" vertical="center"/>
    </xf>
    <xf numFmtId="0" fontId="2" fillId="0" borderId="82" xfId="0" applyFont="1" applyBorder="1" applyAlignment="1" applyProtection="1">
      <alignment horizontal="center" vertical="center" wrapText="1"/>
      <protection locked="0"/>
    </xf>
    <xf numFmtId="0" fontId="2" fillId="0" borderId="83" xfId="0" applyFont="1" applyBorder="1" applyAlignment="1" applyProtection="1">
      <alignment horizontal="center" vertical="center" wrapText="1"/>
      <protection locked="0"/>
    </xf>
    <xf numFmtId="0" fontId="13" fillId="37" borderId="1" xfId="0" applyFont="1" applyFill="1" applyBorder="1" applyAlignment="1">
      <alignment horizontal="center" vertical="center" wrapText="1"/>
    </xf>
    <xf numFmtId="0" fontId="47" fillId="37" borderId="1" xfId="0" applyFont="1" applyFill="1" applyBorder="1" applyAlignment="1">
      <alignment horizontal="center" vertical="center" wrapText="1"/>
    </xf>
    <xf numFmtId="0" fontId="10" fillId="0" borderId="0" xfId="0" applyFont="1" applyAlignment="1">
      <alignment horizontal="center" vertical="center"/>
    </xf>
    <xf numFmtId="0" fontId="10" fillId="0" borderId="0" xfId="0" applyFont="1" applyAlignment="1">
      <alignment horizontal="center" vertical="center" wrapText="1"/>
    </xf>
    <xf numFmtId="0" fontId="0" fillId="6" borderId="0" xfId="0" applyFill="1" applyAlignment="1">
      <alignment wrapText="1"/>
    </xf>
    <xf numFmtId="0" fontId="4" fillId="8" borderId="31" xfId="0" applyFont="1" applyFill="1" applyBorder="1" applyAlignment="1">
      <alignment horizontal="center" vertical="center"/>
    </xf>
    <xf numFmtId="0" fontId="4" fillId="0" borderId="14" xfId="0" applyFont="1" applyBorder="1" applyAlignment="1" applyProtection="1">
      <alignment horizontal="center" vertical="center" wrapText="1"/>
      <protection locked="0"/>
    </xf>
    <xf numFmtId="9" fontId="4" fillId="0" borderId="14" xfId="1" applyFont="1" applyBorder="1" applyAlignment="1" applyProtection="1">
      <alignment horizontal="center" vertical="center" wrapText="1"/>
      <protection locked="0"/>
    </xf>
    <xf numFmtId="169" fontId="4" fillId="0" borderId="31" xfId="0" applyNumberFormat="1" applyFont="1" applyBorder="1" applyAlignment="1" applyProtection="1">
      <alignment horizontal="center" vertical="center"/>
      <protection locked="0"/>
    </xf>
    <xf numFmtId="169" fontId="4" fillId="0" borderId="14" xfId="0" applyNumberFormat="1" applyFont="1" applyBorder="1" applyAlignment="1" applyProtection="1">
      <alignment horizontal="center" vertical="center" wrapText="1"/>
      <protection locked="0"/>
    </xf>
    <xf numFmtId="169" fontId="4" fillId="4" borderId="5" xfId="0" applyNumberFormat="1" applyFont="1" applyFill="1" applyBorder="1" applyAlignment="1">
      <alignment horizontal="center" vertical="center" wrapText="1"/>
    </xf>
    <xf numFmtId="169" fontId="4" fillId="0" borderId="76" xfId="0" applyNumberFormat="1" applyFont="1" applyBorder="1" applyAlignment="1" applyProtection="1">
      <alignment horizontal="center" vertical="center" wrapText="1"/>
      <protection locked="0"/>
    </xf>
    <xf numFmtId="169" fontId="4" fillId="0" borderId="77" xfId="0" applyNumberFormat="1" applyFont="1" applyBorder="1" applyAlignment="1" applyProtection="1">
      <alignment horizontal="center" vertical="center" wrapText="1"/>
      <protection locked="0"/>
    </xf>
    <xf numFmtId="169" fontId="0" fillId="4" borderId="32" xfId="0" applyNumberFormat="1" applyFill="1" applyBorder="1" applyAlignment="1">
      <alignment horizontal="center" vertical="center"/>
    </xf>
    <xf numFmtId="0" fontId="4" fillId="0" borderId="108" xfId="0" applyFont="1" applyBorder="1" applyAlignment="1" applyProtection="1">
      <alignment horizontal="center" vertical="center"/>
      <protection locked="0"/>
    </xf>
    <xf numFmtId="169" fontId="47" fillId="4" borderId="24" xfId="0" applyNumberFormat="1" applyFont="1" applyFill="1" applyBorder="1" applyAlignment="1">
      <alignment horizontal="center" vertical="center"/>
    </xf>
    <xf numFmtId="169" fontId="47" fillId="4" borderId="14" xfId="0" applyNumberFormat="1" applyFont="1" applyFill="1" applyBorder="1" applyAlignment="1">
      <alignment horizontal="center" vertical="center"/>
    </xf>
    <xf numFmtId="169" fontId="2" fillId="4" borderId="5" xfId="0" applyNumberFormat="1" applyFont="1" applyFill="1" applyBorder="1" applyAlignment="1">
      <alignment horizontal="center" vertical="center"/>
    </xf>
    <xf numFmtId="0" fontId="13" fillId="11" borderId="29" xfId="0" applyFont="1" applyFill="1" applyBorder="1" applyAlignment="1">
      <alignment horizontal="center" vertical="center" wrapText="1"/>
    </xf>
    <xf numFmtId="9" fontId="13" fillId="11" borderId="29" xfId="0" applyNumberFormat="1" applyFont="1" applyFill="1" applyBorder="1" applyAlignment="1">
      <alignment horizontal="center" vertical="center" wrapText="1"/>
    </xf>
    <xf numFmtId="0" fontId="4" fillId="11" borderId="29" xfId="0" applyFont="1" applyFill="1" applyBorder="1" applyAlignment="1">
      <alignment horizontal="center" vertical="center" wrapText="1"/>
    </xf>
    <xf numFmtId="1" fontId="13" fillId="11" borderId="29" xfId="0" applyNumberFormat="1" applyFont="1" applyFill="1" applyBorder="1" applyAlignment="1">
      <alignment horizontal="center" vertical="center" wrapText="1"/>
    </xf>
    <xf numFmtId="2" fontId="13" fillId="11" borderId="29" xfId="0" applyNumberFormat="1" applyFont="1" applyFill="1" applyBorder="1" applyAlignment="1">
      <alignment horizontal="center" vertical="center" wrapText="1"/>
    </xf>
    <xf numFmtId="169" fontId="13" fillId="11" borderId="29" xfId="0" applyNumberFormat="1" applyFont="1" applyFill="1" applyBorder="1" applyAlignment="1">
      <alignment horizontal="center" vertical="center"/>
    </xf>
    <xf numFmtId="169" fontId="13" fillId="11" borderId="29" xfId="0" applyNumberFormat="1" applyFont="1" applyFill="1" applyBorder="1" applyAlignment="1">
      <alignment horizontal="center" vertical="center" wrapText="1"/>
    </xf>
    <xf numFmtId="169" fontId="4" fillId="11" borderId="29" xfId="0" applyNumberFormat="1" applyFont="1" applyFill="1" applyBorder="1" applyAlignment="1">
      <alignment horizontal="center" vertical="center" wrapText="1"/>
    </xf>
    <xf numFmtId="169" fontId="0" fillId="11" borderId="29" xfId="0" applyNumberFormat="1" applyFill="1" applyBorder="1" applyAlignment="1">
      <alignment horizontal="center" vertical="center"/>
    </xf>
    <xf numFmtId="169" fontId="9" fillId="11" borderId="29" xfId="0" applyNumberFormat="1" applyFont="1" applyFill="1" applyBorder="1" applyAlignment="1">
      <alignment horizontal="center" vertical="center"/>
    </xf>
    <xf numFmtId="169" fontId="46" fillId="11" borderId="29" xfId="0" applyNumberFormat="1" applyFont="1" applyFill="1" applyBorder="1" applyAlignment="1">
      <alignment horizontal="center" vertical="center"/>
    </xf>
    <xf numFmtId="0" fontId="47" fillId="11" borderId="72" xfId="0" applyFont="1" applyFill="1" applyBorder="1" applyAlignment="1">
      <alignment horizontal="center" vertical="center"/>
    </xf>
    <xf numFmtId="0" fontId="13" fillId="11" borderId="52" xfId="0" applyFont="1" applyFill="1" applyBorder="1" applyAlignment="1">
      <alignment horizontal="center" vertical="center" wrapText="1"/>
    </xf>
    <xf numFmtId="9" fontId="13" fillId="11" borderId="52" xfId="0" applyNumberFormat="1" applyFont="1" applyFill="1" applyBorder="1" applyAlignment="1">
      <alignment horizontal="center" vertical="center" wrapText="1"/>
    </xf>
    <xf numFmtId="49" fontId="4" fillId="11" borderId="52" xfId="0" applyNumberFormat="1" applyFont="1" applyFill="1" applyBorder="1" applyAlignment="1">
      <alignment horizontal="center" vertical="center" wrapText="1"/>
    </xf>
    <xf numFmtId="2" fontId="13" fillId="11" borderId="52" xfId="0" applyNumberFormat="1" applyFont="1" applyFill="1" applyBorder="1" applyAlignment="1">
      <alignment horizontal="center" vertical="center" wrapText="1"/>
    </xf>
    <xf numFmtId="1" fontId="13" fillId="11" borderId="81" xfId="0" applyNumberFormat="1" applyFont="1" applyFill="1" applyBorder="1" applyAlignment="1">
      <alignment horizontal="center" vertical="center" wrapText="1"/>
    </xf>
    <xf numFmtId="169" fontId="13" fillId="11" borderId="111" xfId="0" applyNumberFormat="1" applyFont="1" applyFill="1" applyBorder="1" applyAlignment="1">
      <alignment horizontal="center" vertical="center"/>
    </xf>
    <xf numFmtId="169" fontId="13" fillId="11" borderId="52" xfId="0" applyNumberFormat="1" applyFont="1" applyFill="1" applyBorder="1" applyAlignment="1">
      <alignment horizontal="center" vertical="center" wrapText="1"/>
    </xf>
    <xf numFmtId="169" fontId="13" fillId="11" borderId="81" xfId="0" applyNumberFormat="1" applyFont="1" applyFill="1" applyBorder="1" applyAlignment="1">
      <alignment horizontal="center" vertical="center" wrapText="1"/>
    </xf>
    <xf numFmtId="169" fontId="13" fillId="11" borderId="112" xfId="0" applyNumberFormat="1" applyFont="1" applyFill="1" applyBorder="1" applyAlignment="1">
      <alignment horizontal="center" vertical="center" wrapText="1"/>
    </xf>
    <xf numFmtId="169" fontId="13" fillId="11" borderId="113" xfId="0" applyNumberFormat="1" applyFont="1" applyFill="1" applyBorder="1" applyAlignment="1">
      <alignment horizontal="center" vertical="center" wrapText="1"/>
    </xf>
    <xf numFmtId="169" fontId="0" fillId="11" borderId="114" xfId="0" applyNumberFormat="1" applyFill="1" applyBorder="1" applyAlignment="1">
      <alignment horizontal="center" vertical="center"/>
    </xf>
    <xf numFmtId="0" fontId="4" fillId="11" borderId="115" xfId="0" applyFont="1" applyFill="1" applyBorder="1" applyAlignment="1">
      <alignment horizontal="center" vertical="center" wrapText="1"/>
    </xf>
    <xf numFmtId="169" fontId="9" fillId="11" borderId="116" xfId="0" applyNumberFormat="1" applyFont="1" applyFill="1" applyBorder="1" applyAlignment="1">
      <alignment horizontal="center" vertical="center"/>
    </xf>
    <xf numFmtId="169" fontId="46" fillId="11" borderId="117" xfId="0" applyNumberFormat="1" applyFont="1" applyFill="1" applyBorder="1" applyAlignment="1">
      <alignment horizontal="center" vertical="center"/>
    </xf>
    <xf numFmtId="169" fontId="13" fillId="11" borderId="23" xfId="0" applyNumberFormat="1" applyFont="1" applyFill="1" applyBorder="1" applyAlignment="1">
      <alignment horizontal="center" vertical="center"/>
    </xf>
    <xf numFmtId="0" fontId="16" fillId="0" borderId="0" xfId="0" applyFont="1" applyAlignment="1">
      <alignment vertical="center" wrapText="1"/>
    </xf>
    <xf numFmtId="20" fontId="23" fillId="29" borderId="102" xfId="0" applyNumberFormat="1" applyFont="1" applyFill="1" applyBorder="1" applyAlignment="1">
      <alignment horizontal="center" vertical="center" wrapText="1"/>
    </xf>
    <xf numFmtId="20" fontId="25" fillId="2" borderId="99" xfId="0" applyNumberFormat="1" applyFont="1" applyFill="1" applyBorder="1" applyAlignment="1" applyProtection="1">
      <alignment horizontal="right" vertical="center" wrapText="1"/>
      <protection hidden="1"/>
    </xf>
    <xf numFmtId="0" fontId="14" fillId="0" borderId="0" xfId="0" applyFont="1" applyAlignment="1">
      <alignment horizontal="center" vertical="center" wrapText="1"/>
    </xf>
    <xf numFmtId="0" fontId="64" fillId="0" borderId="0" xfId="0" applyFont="1" applyAlignment="1">
      <alignment vertical="center"/>
    </xf>
    <xf numFmtId="20" fontId="55" fillId="30" borderId="119" xfId="0" applyNumberFormat="1" applyFont="1" applyFill="1" applyBorder="1" applyAlignment="1">
      <alignment horizontal="right" vertical="center" wrapText="1"/>
    </xf>
    <xf numFmtId="0" fontId="48" fillId="0" borderId="0" xfId="0" applyFont="1" applyAlignment="1">
      <alignment horizontal="center" vertical="center" wrapText="1"/>
    </xf>
    <xf numFmtId="0" fontId="52" fillId="0" borderId="0" xfId="0" applyFont="1" applyAlignment="1">
      <alignment horizontal="center" vertical="center" wrapText="1"/>
    </xf>
    <xf numFmtId="20" fontId="23" fillId="0" borderId="0" xfId="0" applyNumberFormat="1" applyFont="1" applyAlignment="1">
      <alignment vertical="center" wrapText="1"/>
    </xf>
    <xf numFmtId="169" fontId="0" fillId="0" borderId="0" xfId="0" applyNumberFormat="1"/>
    <xf numFmtId="169" fontId="64" fillId="0" borderId="0" xfId="0" applyNumberFormat="1" applyFont="1" applyAlignment="1">
      <alignment vertical="center"/>
    </xf>
    <xf numFmtId="0" fontId="22" fillId="12" borderId="0" xfId="0" applyFont="1" applyFill="1" applyAlignment="1">
      <alignment horizontal="left" vertical="center" wrapText="1"/>
    </xf>
    <xf numFmtId="9" fontId="22" fillId="12" borderId="0" xfId="1" applyFont="1" applyFill="1" applyBorder="1" applyAlignment="1">
      <alignment horizontal="left" vertical="center" wrapText="1"/>
    </xf>
    <xf numFmtId="0" fontId="24" fillId="0" borderId="0" xfId="0" applyFont="1" applyAlignment="1">
      <alignment vertical="center" wrapText="1"/>
    </xf>
    <xf numFmtId="165" fontId="66" fillId="0" borderId="0" xfId="0" applyNumberFormat="1" applyFont="1" applyAlignment="1" applyProtection="1">
      <alignment vertical="center" wrapText="1"/>
      <protection hidden="1"/>
    </xf>
    <xf numFmtId="0" fontId="47" fillId="29" borderId="1" xfId="0" applyFont="1" applyFill="1" applyBorder="1" applyAlignment="1">
      <alignment horizontal="center" vertical="center" wrapText="1"/>
    </xf>
    <xf numFmtId="0" fontId="13" fillId="29" borderId="1" xfId="0" applyFont="1" applyFill="1" applyBorder="1" applyAlignment="1">
      <alignment horizontal="center" vertical="center" wrapText="1"/>
    </xf>
    <xf numFmtId="0" fontId="47" fillId="29" borderId="15" xfId="0" applyFont="1" applyFill="1" applyBorder="1" applyAlignment="1">
      <alignment horizontal="center" vertical="center" wrapText="1"/>
    </xf>
    <xf numFmtId="0" fontId="13" fillId="29" borderId="15" xfId="0" applyFont="1" applyFill="1" applyBorder="1" applyAlignment="1">
      <alignment horizontal="center" vertical="center" wrapText="1"/>
    </xf>
    <xf numFmtId="20" fontId="24" fillId="8" borderId="1" xfId="0" applyNumberFormat="1" applyFont="1" applyFill="1" applyBorder="1" applyAlignment="1">
      <alignment vertical="center" wrapText="1"/>
    </xf>
    <xf numFmtId="20" fontId="24" fillId="8" borderId="11" xfId="0" applyNumberFormat="1" applyFont="1" applyFill="1" applyBorder="1" applyAlignment="1">
      <alignment vertical="center" wrapText="1"/>
    </xf>
    <xf numFmtId="20" fontId="55" fillId="0" borderId="0" xfId="0" applyNumberFormat="1" applyFont="1" applyAlignment="1">
      <alignment vertical="center" wrapText="1"/>
    </xf>
    <xf numFmtId="20" fontId="24" fillId="0" borderId="0" xfId="0" applyNumberFormat="1" applyFont="1" applyAlignment="1">
      <alignment vertical="center" wrapText="1"/>
    </xf>
    <xf numFmtId="0" fontId="18" fillId="6" borderId="0" xfId="0" applyFont="1" applyFill="1" applyAlignment="1">
      <alignment vertical="center" wrapText="1"/>
    </xf>
    <xf numFmtId="167" fontId="24" fillId="4" borderId="54" xfId="101" applyFont="1" applyFill="1" applyBorder="1" applyAlignment="1">
      <alignment vertical="center" wrapText="1"/>
    </xf>
    <xf numFmtId="0" fontId="8" fillId="0" borderId="0" xfId="6" applyAlignment="1">
      <alignment vertical="center"/>
    </xf>
    <xf numFmtId="167" fontId="24" fillId="2" borderId="92" xfId="101" applyFont="1" applyFill="1" applyBorder="1" applyAlignment="1">
      <alignment horizontal="center" vertical="center" wrapText="1"/>
    </xf>
    <xf numFmtId="9" fontId="24" fillId="0" borderId="0" xfId="1" applyFont="1" applyFill="1" applyBorder="1" applyAlignment="1">
      <alignment vertical="center" wrapText="1"/>
    </xf>
    <xf numFmtId="169" fontId="24" fillId="0" borderId="0" xfId="0" applyNumberFormat="1" applyFont="1" applyAlignment="1">
      <alignment vertical="center" wrapText="1"/>
    </xf>
    <xf numFmtId="0" fontId="18" fillId="0" borderId="0" xfId="0" applyFont="1" applyAlignment="1">
      <alignment vertical="center" wrapText="1"/>
    </xf>
    <xf numFmtId="0" fontId="24" fillId="11" borderId="123" xfId="0" applyFont="1" applyFill="1" applyBorder="1" applyAlignment="1">
      <alignment vertical="center" wrapText="1"/>
    </xf>
    <xf numFmtId="0" fontId="78" fillId="11" borderId="123" xfId="0" applyFont="1" applyFill="1" applyBorder="1" applyAlignment="1">
      <alignment horizontal="right" vertical="center" wrapText="1"/>
    </xf>
    <xf numFmtId="0" fontId="25" fillId="2" borderId="99" xfId="0" applyFont="1" applyFill="1" applyBorder="1" applyAlignment="1" applyProtection="1">
      <alignment horizontal="right" vertical="center" wrapText="1"/>
      <protection hidden="1"/>
    </xf>
    <xf numFmtId="9" fontId="62" fillId="4" borderId="1" xfId="1" applyFont="1" applyFill="1" applyBorder="1" applyAlignment="1">
      <alignment horizontal="center" vertical="center" wrapText="1"/>
    </xf>
    <xf numFmtId="0" fontId="82" fillId="0" borderId="0" xfId="0" applyFont="1" applyAlignment="1">
      <alignment vertical="center"/>
    </xf>
    <xf numFmtId="20" fontId="23" fillId="10" borderId="16" xfId="0" applyNumberFormat="1" applyFont="1" applyFill="1" applyBorder="1" applyAlignment="1">
      <alignment horizontal="center" vertical="center" wrapText="1"/>
    </xf>
    <xf numFmtId="169" fontId="23" fillId="10" borderId="1" xfId="0" applyNumberFormat="1" applyFont="1" applyFill="1" applyBorder="1" applyAlignment="1">
      <alignment horizontal="center" vertical="center" wrapText="1"/>
    </xf>
    <xf numFmtId="169" fontId="82" fillId="4" borderId="28" xfId="0" applyNumberFormat="1" applyFont="1" applyFill="1" applyBorder="1" applyAlignment="1">
      <alignment horizontal="center" vertical="center" wrapText="1"/>
    </xf>
    <xf numFmtId="169" fontId="82" fillId="4" borderId="29" xfId="0" applyNumberFormat="1" applyFont="1" applyFill="1" applyBorder="1" applyAlignment="1">
      <alignment horizontal="center" vertical="center" wrapText="1"/>
    </xf>
    <xf numFmtId="169" fontId="24" fillId="2" borderId="120" xfId="0" applyNumberFormat="1" applyFont="1" applyFill="1" applyBorder="1" applyAlignment="1">
      <alignment horizontal="right" vertical="center" wrapText="1"/>
    </xf>
    <xf numFmtId="0" fontId="23" fillId="0" borderId="0" xfId="0" applyFont="1" applyAlignment="1">
      <alignment horizontal="center" vertical="center" wrapText="1"/>
    </xf>
    <xf numFmtId="0" fontId="47" fillId="0" borderId="0" xfId="0" applyFont="1" applyAlignment="1">
      <alignment horizontal="center" vertical="center" wrapText="1"/>
    </xf>
    <xf numFmtId="0" fontId="4" fillId="0" borderId="0" xfId="0" applyFont="1" applyAlignment="1">
      <alignment horizontal="center" vertical="center" wrapText="1"/>
    </xf>
    <xf numFmtId="165" fontId="90" fillId="0" borderId="0" xfId="0" applyNumberFormat="1" applyFont="1" applyAlignment="1" applyProtection="1">
      <alignment vertical="center" wrapText="1"/>
      <protection hidden="1"/>
    </xf>
    <xf numFmtId="165" fontId="89" fillId="0" borderId="0" xfId="0" applyNumberFormat="1" applyFont="1" applyAlignment="1" applyProtection="1">
      <alignment vertical="center" wrapText="1"/>
      <protection hidden="1"/>
    </xf>
    <xf numFmtId="0" fontId="12" fillId="0" borderId="0" xfId="0" applyFont="1" applyAlignment="1">
      <alignment vertical="center" wrapText="1"/>
    </xf>
    <xf numFmtId="0" fontId="4" fillId="0" borderId="2" xfId="0" applyFont="1" applyBorder="1" applyAlignment="1" applyProtection="1">
      <alignment horizontal="center" vertical="center" wrapText="1"/>
      <protection locked="0"/>
    </xf>
    <xf numFmtId="0" fontId="4" fillId="8" borderId="14" xfId="0" applyFont="1" applyFill="1" applyBorder="1" applyAlignment="1">
      <alignment horizontal="center" vertical="center" wrapText="1"/>
    </xf>
    <xf numFmtId="0" fontId="4" fillId="8" borderId="52" xfId="0" applyFont="1" applyFill="1" applyBorder="1" applyAlignment="1">
      <alignment horizontal="center" vertical="center" wrapText="1"/>
    </xf>
    <xf numFmtId="0" fontId="47" fillId="6" borderId="0" xfId="0" applyFont="1" applyFill="1" applyAlignment="1">
      <alignment horizontal="center" vertical="center" wrapText="1"/>
    </xf>
    <xf numFmtId="0" fontId="12" fillId="6" borderId="0" xfId="0" applyFont="1" applyFill="1" applyAlignment="1">
      <alignment vertical="center" wrapText="1"/>
    </xf>
    <xf numFmtId="0" fontId="4" fillId="6" borderId="1" xfId="0" applyFont="1" applyFill="1" applyBorder="1" applyAlignment="1">
      <alignment horizontal="center" vertical="center" wrapText="1"/>
    </xf>
    <xf numFmtId="0" fontId="4" fillId="0" borderId="1" xfId="0" applyFont="1" applyBorder="1" applyAlignment="1">
      <alignment horizontal="center" vertical="center" wrapText="1"/>
    </xf>
    <xf numFmtId="165" fontId="92" fillId="34" borderId="1" xfId="0" applyNumberFormat="1" applyFont="1" applyFill="1" applyBorder="1" applyAlignment="1" applyProtection="1">
      <alignment horizontal="center" vertical="center" wrapText="1"/>
      <protection hidden="1"/>
    </xf>
    <xf numFmtId="165" fontId="88" fillId="34" borderId="1" xfId="0" applyNumberFormat="1" applyFont="1" applyFill="1" applyBorder="1" applyAlignment="1" applyProtection="1">
      <alignment horizontal="center" vertical="center" wrapText="1"/>
      <protection hidden="1"/>
    </xf>
    <xf numFmtId="165" fontId="4" fillId="34" borderId="1" xfId="0" applyNumberFormat="1" applyFont="1" applyFill="1" applyBorder="1" applyAlignment="1" applyProtection="1">
      <alignment horizontal="center" vertical="center" wrapText="1"/>
      <protection hidden="1"/>
    </xf>
    <xf numFmtId="0" fontId="95" fillId="11" borderId="49" xfId="0" applyFont="1" applyFill="1" applyBorder="1" applyAlignment="1">
      <alignment horizontal="center" vertical="center" wrapText="1"/>
    </xf>
    <xf numFmtId="0" fontId="24" fillId="4" borderId="69" xfId="0" applyFont="1" applyFill="1" applyBorder="1" applyAlignment="1">
      <alignment horizontal="center" vertical="center" wrapText="1"/>
    </xf>
    <xf numFmtId="169" fontId="24" fillId="4" borderId="69" xfId="0" applyNumberFormat="1" applyFont="1" applyFill="1" applyBorder="1" applyAlignment="1">
      <alignment horizontal="center" vertical="center" wrapText="1"/>
    </xf>
    <xf numFmtId="0" fontId="24" fillId="10" borderId="22" xfId="0" applyFont="1" applyFill="1" applyBorder="1" applyAlignment="1">
      <alignment horizontal="left" vertical="center" wrapText="1"/>
    </xf>
    <xf numFmtId="0" fontId="24" fillId="10" borderId="22" xfId="0" applyFont="1" applyFill="1" applyBorder="1" applyAlignment="1">
      <alignment horizontal="center" vertical="center" wrapText="1"/>
    </xf>
    <xf numFmtId="9" fontId="24" fillId="4" borderId="124" xfId="1" applyFont="1" applyFill="1" applyBorder="1" applyAlignment="1">
      <alignment vertical="center" wrapText="1"/>
    </xf>
    <xf numFmtId="169" fontId="24" fillId="4" borderId="124" xfId="0" applyNumberFormat="1" applyFont="1" applyFill="1" applyBorder="1" applyAlignment="1">
      <alignment vertical="center" wrapText="1"/>
    </xf>
    <xf numFmtId="169" fontId="78" fillId="4" borderId="124" xfId="0" applyNumberFormat="1" applyFont="1" applyFill="1" applyBorder="1" applyAlignment="1">
      <alignment vertical="center" wrapText="1"/>
    </xf>
    <xf numFmtId="169" fontId="24" fillId="2" borderId="103" xfId="0" applyNumberFormat="1" applyFont="1" applyFill="1" applyBorder="1" applyAlignment="1">
      <alignment vertical="center" wrapText="1"/>
    </xf>
    <xf numFmtId="0" fontId="47" fillId="11" borderId="11" xfId="0" applyFont="1" applyFill="1" applyBorder="1" applyAlignment="1">
      <alignment horizontal="center" vertical="center" wrapText="1"/>
    </xf>
    <xf numFmtId="0" fontId="47" fillId="10" borderId="2" xfId="0" applyFont="1" applyFill="1" applyBorder="1" applyAlignment="1">
      <alignment horizontal="center" vertical="center" wrapText="1"/>
    </xf>
    <xf numFmtId="0" fontId="4" fillId="0" borderId="0" xfId="0" applyFont="1" applyAlignment="1">
      <alignment vertical="center" wrapText="1"/>
    </xf>
    <xf numFmtId="0" fontId="13" fillId="10" borderId="2" xfId="0" applyFont="1" applyFill="1" applyBorder="1" applyAlignment="1">
      <alignment horizontal="center" vertical="center" wrapText="1"/>
    </xf>
    <xf numFmtId="0" fontId="13" fillId="0" borderId="0" xfId="0" applyFont="1" applyAlignment="1">
      <alignment vertical="center" wrapText="1"/>
    </xf>
    <xf numFmtId="0" fontId="0" fillId="6" borderId="1" xfId="0" applyFill="1" applyBorder="1" applyAlignment="1">
      <alignment horizontal="center" vertical="center" wrapText="1"/>
    </xf>
    <xf numFmtId="0" fontId="0" fillId="0" borderId="1" xfId="0" applyBorder="1" applyAlignment="1" applyProtection="1">
      <alignment horizontal="center" vertical="center" wrapText="1"/>
      <protection locked="0"/>
    </xf>
    <xf numFmtId="10" fontId="0" fillId="0" borderId="1" xfId="0" applyNumberFormat="1" applyBorder="1" applyAlignment="1" applyProtection="1">
      <alignment horizontal="center" vertical="center" wrapText="1"/>
      <protection locked="0"/>
    </xf>
    <xf numFmtId="2" fontId="0" fillId="0" borderId="1" xfId="0" applyNumberFormat="1" applyBorder="1" applyAlignment="1" applyProtection="1">
      <alignment horizontal="center" vertical="center" wrapText="1"/>
      <protection locked="0"/>
    </xf>
    <xf numFmtId="0" fontId="0" fillId="4" borderId="1" xfId="0" applyFill="1" applyBorder="1" applyAlignment="1">
      <alignment horizontal="center" vertical="center" wrapText="1"/>
    </xf>
    <xf numFmtId="169" fontId="0" fillId="4" borderId="1" xfId="0" applyNumberFormat="1" applyFill="1" applyBorder="1" applyAlignment="1">
      <alignment horizontal="center" vertical="center" wrapText="1"/>
    </xf>
    <xf numFmtId="169" fontId="0" fillId="6" borderId="1" xfId="0" applyNumberFormat="1" applyFill="1" applyBorder="1" applyAlignment="1">
      <alignment horizontal="center" vertical="center" wrapText="1"/>
    </xf>
    <xf numFmtId="0" fontId="2" fillId="4" borderId="1" xfId="0" applyFont="1" applyFill="1" applyBorder="1" applyAlignment="1">
      <alignment horizontal="center" vertical="center" wrapText="1"/>
    </xf>
    <xf numFmtId="0" fontId="47" fillId="10" borderId="1" xfId="0" applyFont="1" applyFill="1" applyBorder="1" applyAlignment="1" applyProtection="1">
      <alignment horizontal="center" vertical="center" wrapText="1"/>
      <protection locked="0"/>
    </xf>
    <xf numFmtId="0" fontId="47" fillId="10" borderId="2" xfId="0" applyFont="1" applyFill="1" applyBorder="1" applyAlignment="1" applyProtection="1">
      <alignment horizontal="center" vertical="center" wrapText="1"/>
      <protection locked="0"/>
    </xf>
    <xf numFmtId="0" fontId="13" fillId="10" borderId="14" xfId="0" applyFont="1" applyFill="1" applyBorder="1" applyAlignment="1" applyProtection="1">
      <alignment horizontal="center" vertical="center" wrapText="1"/>
      <protection locked="0"/>
    </xf>
    <xf numFmtId="0" fontId="13" fillId="10" borderId="1" xfId="0" applyFont="1" applyFill="1" applyBorder="1" applyAlignment="1" applyProtection="1">
      <alignment horizontal="center" vertical="center" wrapText="1"/>
      <protection locked="0"/>
    </xf>
    <xf numFmtId="0" fontId="13" fillId="9" borderId="1" xfId="0" applyFont="1" applyFill="1" applyBorder="1" applyAlignment="1" applyProtection="1">
      <alignment horizontal="center" vertical="center" wrapText="1"/>
      <protection locked="0"/>
    </xf>
    <xf numFmtId="0" fontId="13" fillId="11" borderId="29" xfId="102" applyFont="1" applyFill="1" applyBorder="1" applyAlignment="1">
      <alignment horizontal="center" vertical="center" wrapText="1"/>
    </xf>
    <xf numFmtId="9" fontId="13" fillId="11" borderId="29" xfId="1" applyFont="1" applyFill="1" applyBorder="1" applyAlignment="1" applyProtection="1">
      <alignment horizontal="center" vertical="center" wrapText="1"/>
    </xf>
    <xf numFmtId="1" fontId="13" fillId="11" borderId="29" xfId="102" applyNumberFormat="1" applyFont="1" applyFill="1" applyBorder="1" applyAlignment="1">
      <alignment horizontal="center" vertical="center" wrapText="1"/>
    </xf>
    <xf numFmtId="0" fontId="97" fillId="11" borderId="29" xfId="0" applyFont="1" applyFill="1" applyBorder="1" applyAlignment="1">
      <alignment horizontal="center" vertical="center" wrapText="1"/>
    </xf>
    <xf numFmtId="0" fontId="4" fillId="6" borderId="14" xfId="0" applyFont="1" applyFill="1" applyBorder="1" applyAlignment="1" applyProtection="1">
      <alignment horizontal="center" vertical="center" wrapText="1"/>
      <protection locked="0"/>
    </xf>
    <xf numFmtId="3" fontId="4" fillId="6" borderId="14" xfId="102" applyNumberFormat="1" applyFont="1" applyFill="1" applyBorder="1" applyAlignment="1" applyProtection="1">
      <alignment horizontal="center" vertical="center" wrapText="1"/>
      <protection locked="0"/>
    </xf>
    <xf numFmtId="14" fontId="4" fillId="6" borderId="14" xfId="0" applyNumberFormat="1" applyFont="1" applyFill="1" applyBorder="1" applyAlignment="1" applyProtection="1">
      <alignment horizontal="center" vertical="center" wrapText="1"/>
      <protection locked="0"/>
    </xf>
    <xf numFmtId="14" fontId="4" fillId="4" borderId="14" xfId="0" applyNumberFormat="1" applyFont="1" applyFill="1" applyBorder="1" applyAlignment="1">
      <alignment horizontal="center" vertical="center" wrapText="1"/>
    </xf>
    <xf numFmtId="9" fontId="4" fillId="0" borderId="1" xfId="0" applyNumberFormat="1" applyFont="1" applyBorder="1" applyAlignment="1" applyProtection="1">
      <alignment horizontal="center" vertical="center" wrapText="1"/>
      <protection locked="0"/>
    </xf>
    <xf numFmtId="14" fontId="4" fillId="4" borderId="1" xfId="0" applyNumberFormat="1" applyFont="1" applyFill="1" applyBorder="1" applyAlignment="1">
      <alignment horizontal="center" vertical="center" wrapText="1"/>
    </xf>
    <xf numFmtId="0" fontId="4" fillId="0" borderId="1" xfId="0" applyFont="1" applyBorder="1" applyProtection="1">
      <protection locked="0"/>
    </xf>
    <xf numFmtId="169" fontId="13" fillId="4" borderId="1" xfId="1" applyNumberFormat="1" applyFont="1" applyFill="1" applyBorder="1" applyAlignment="1" applyProtection="1">
      <alignment horizontal="center" vertical="center" wrapText="1"/>
    </xf>
    <xf numFmtId="0" fontId="4" fillId="0" borderId="15" xfId="0" applyFont="1" applyBorder="1" applyAlignment="1" applyProtection="1">
      <alignment horizontal="center" vertical="center" wrapText="1"/>
      <protection locked="0"/>
    </xf>
    <xf numFmtId="0" fontId="0" fillId="0" borderId="0" xfId="0" applyAlignment="1">
      <alignment horizontal="center" wrapText="1"/>
    </xf>
    <xf numFmtId="0" fontId="14" fillId="6" borderId="0" xfId="0" applyFont="1" applyFill="1" applyAlignment="1">
      <alignment horizontal="left" vertical="center" wrapText="1"/>
    </xf>
    <xf numFmtId="0" fontId="96" fillId="6" borderId="0" xfId="0" applyFont="1" applyFill="1" applyAlignment="1">
      <alignment horizontal="left" vertical="center" wrapText="1"/>
    </xf>
    <xf numFmtId="9" fontId="4" fillId="6" borderId="14" xfId="1" applyFont="1" applyFill="1" applyBorder="1" applyAlignment="1" applyProtection="1">
      <alignment horizontal="center" vertical="center" wrapText="1"/>
      <protection locked="0"/>
    </xf>
    <xf numFmtId="0" fontId="47" fillId="37" borderId="16" xfId="0" applyFont="1" applyFill="1" applyBorder="1" applyAlignment="1">
      <alignment horizontal="center" vertical="center" wrapText="1"/>
    </xf>
    <xf numFmtId="0" fontId="47" fillId="11" borderId="28" xfId="0" applyFont="1" applyFill="1" applyBorder="1" applyAlignment="1">
      <alignment horizontal="center" vertical="center"/>
    </xf>
    <xf numFmtId="169" fontId="46" fillId="2" borderId="69" xfId="0" applyNumberFormat="1" applyFont="1" applyFill="1" applyBorder="1" applyAlignment="1">
      <alignment vertical="center"/>
    </xf>
    <xf numFmtId="49" fontId="13" fillId="11" borderId="30" xfId="0" applyNumberFormat="1" applyFont="1" applyFill="1" applyBorder="1" applyAlignment="1">
      <alignment horizontal="center" vertical="center" wrapText="1"/>
    </xf>
    <xf numFmtId="0" fontId="4" fillId="0" borderId="52" xfId="0" applyFont="1" applyBorder="1" applyAlignment="1" applyProtection="1">
      <alignment horizontal="center" vertical="center" wrapText="1"/>
      <protection locked="0"/>
    </xf>
    <xf numFmtId="9" fontId="4" fillId="0" borderId="52" xfId="1" applyFont="1" applyBorder="1" applyAlignment="1" applyProtection="1">
      <alignment horizontal="center" vertical="center" wrapText="1"/>
      <protection locked="0"/>
    </xf>
    <xf numFmtId="169" fontId="47" fillId="4" borderId="35" xfId="0" applyNumberFormat="1" applyFont="1" applyFill="1" applyBorder="1" applyAlignment="1">
      <alignment horizontal="center" vertical="center"/>
    </xf>
    <xf numFmtId="169" fontId="47" fillId="4" borderId="29" xfId="0" applyNumberFormat="1" applyFont="1" applyFill="1" applyBorder="1" applyAlignment="1">
      <alignment horizontal="center" vertical="center"/>
    </xf>
    <xf numFmtId="169" fontId="2" fillId="4" borderId="51" xfId="0" applyNumberFormat="1" applyFont="1" applyFill="1" applyBorder="1" applyAlignment="1">
      <alignment horizontal="center" vertical="center"/>
    </xf>
    <xf numFmtId="167" fontId="2" fillId="2" borderId="69" xfId="0" applyNumberFormat="1" applyFont="1" applyFill="1" applyBorder="1" applyAlignment="1">
      <alignment vertical="center"/>
    </xf>
    <xf numFmtId="0" fontId="4" fillId="11" borderId="132" xfId="0" applyFont="1" applyFill="1" applyBorder="1" applyAlignment="1">
      <alignment horizontal="center" vertical="center" wrapText="1"/>
    </xf>
    <xf numFmtId="9" fontId="4" fillId="11" borderId="11" xfId="0" applyNumberFormat="1" applyFont="1" applyFill="1" applyBorder="1" applyAlignment="1">
      <alignment horizontal="center" vertical="center" wrapText="1"/>
    </xf>
    <xf numFmtId="0" fontId="4" fillId="11" borderId="11" xfId="0" applyFont="1" applyFill="1" applyBorder="1" applyAlignment="1">
      <alignment horizontal="center" vertical="center" wrapText="1"/>
    </xf>
    <xf numFmtId="1" fontId="4" fillId="11" borderId="55" xfId="0" applyNumberFormat="1" applyFont="1" applyFill="1" applyBorder="1" applyAlignment="1">
      <alignment horizontal="center" vertical="center" wrapText="1"/>
    </xf>
    <xf numFmtId="1" fontId="4" fillId="4" borderId="1" xfId="0" applyNumberFormat="1" applyFont="1" applyFill="1" applyBorder="1" applyAlignment="1">
      <alignment horizontal="center" vertical="center" wrapText="1"/>
    </xf>
    <xf numFmtId="0" fontId="47" fillId="9" borderId="31" xfId="0" applyFont="1" applyFill="1" applyBorder="1" applyAlignment="1">
      <alignment horizontal="center" vertical="center" wrapText="1"/>
    </xf>
    <xf numFmtId="0" fontId="13" fillId="9" borderId="16" xfId="0" applyFont="1" applyFill="1" applyBorder="1" applyAlignment="1">
      <alignment horizontal="center" vertical="center" wrapText="1"/>
    </xf>
    <xf numFmtId="0" fontId="4" fillId="11" borderId="133" xfId="0" applyFont="1" applyFill="1" applyBorder="1" applyAlignment="1">
      <alignment horizontal="center" vertical="center" wrapText="1"/>
    </xf>
    <xf numFmtId="0" fontId="47" fillId="4" borderId="52" xfId="0" applyFont="1" applyFill="1" applyBorder="1" applyAlignment="1">
      <alignment horizontal="center" vertical="center" wrapText="1"/>
    </xf>
    <xf numFmtId="169" fontId="4" fillId="11" borderId="134" xfId="0" applyNumberFormat="1" applyFont="1" applyFill="1" applyBorder="1" applyAlignment="1">
      <alignment horizontal="center" vertical="center" wrapText="1"/>
    </xf>
    <xf numFmtId="169" fontId="4" fillId="11" borderId="11" xfId="0" applyNumberFormat="1" applyFont="1" applyFill="1" applyBorder="1" applyAlignment="1">
      <alignment horizontal="center" vertical="center" wrapText="1"/>
    </xf>
    <xf numFmtId="169" fontId="4" fillId="11" borderId="55" xfId="0" applyNumberFormat="1" applyFont="1" applyFill="1" applyBorder="1" applyAlignment="1">
      <alignment horizontal="center" vertical="center" wrapText="1"/>
    </xf>
    <xf numFmtId="169" fontId="4" fillId="11" borderId="135" xfId="0" applyNumberFormat="1" applyFont="1" applyFill="1" applyBorder="1" applyAlignment="1">
      <alignment horizontal="center" vertical="center" wrapText="1"/>
    </xf>
    <xf numFmtId="169" fontId="4" fillId="11" borderId="136" xfId="0" applyNumberFormat="1" applyFont="1" applyFill="1" applyBorder="1" applyAlignment="1">
      <alignment horizontal="center" vertical="center" wrapText="1"/>
    </xf>
    <xf numFmtId="169" fontId="4" fillId="11" borderId="137" xfId="0" applyNumberFormat="1" applyFont="1" applyFill="1" applyBorder="1" applyAlignment="1">
      <alignment horizontal="center" vertical="center" wrapText="1"/>
    </xf>
    <xf numFmtId="0" fontId="4" fillId="11" borderId="36" xfId="0" applyFont="1" applyFill="1" applyBorder="1" applyAlignment="1">
      <alignment horizontal="center" vertical="center" wrapText="1"/>
    </xf>
    <xf numFmtId="0" fontId="4" fillId="11" borderId="11" xfId="0" applyFont="1" applyFill="1" applyBorder="1" applyAlignment="1">
      <alignment horizontal="center" vertical="center"/>
    </xf>
    <xf numFmtId="169" fontId="4" fillId="11" borderId="11" xfId="0" applyNumberFormat="1" applyFont="1" applyFill="1" applyBorder="1" applyAlignment="1">
      <alignment horizontal="center" vertical="center"/>
    </xf>
    <xf numFmtId="169" fontId="9" fillId="11" borderId="11" xfId="0" applyNumberFormat="1" applyFont="1" applyFill="1" applyBorder="1" applyAlignment="1">
      <alignment horizontal="center" vertical="center" wrapText="1"/>
    </xf>
    <xf numFmtId="169" fontId="4" fillId="11" borderId="11" xfId="102" applyNumberFormat="1" applyFont="1" applyFill="1" applyBorder="1" applyAlignment="1">
      <alignment horizontal="center" vertical="center" wrapText="1"/>
    </xf>
    <xf numFmtId="169" fontId="4" fillId="11" borderId="125" xfId="0" applyNumberFormat="1" applyFont="1" applyFill="1" applyBorder="1" applyAlignment="1">
      <alignment horizontal="center" vertical="center"/>
    </xf>
    <xf numFmtId="167" fontId="2" fillId="2" borderId="138" xfId="0" applyNumberFormat="1" applyFont="1" applyFill="1" applyBorder="1" applyAlignment="1">
      <alignment vertical="center"/>
    </xf>
    <xf numFmtId="0" fontId="4" fillId="4" borderId="49" xfId="0" applyFont="1" applyFill="1" applyBorder="1" applyAlignment="1">
      <alignment horizontal="center" vertical="center" wrapText="1"/>
    </xf>
    <xf numFmtId="0" fontId="4" fillId="4" borderId="47" xfId="0" applyFont="1" applyFill="1" applyBorder="1" applyAlignment="1">
      <alignment horizontal="center" vertical="center" wrapText="1"/>
    </xf>
    <xf numFmtId="169" fontId="4" fillId="4" borderId="126" xfId="0" applyNumberFormat="1" applyFont="1" applyFill="1" applyBorder="1" applyAlignment="1">
      <alignment horizontal="center" vertical="center" wrapText="1"/>
    </xf>
    <xf numFmtId="169" fontId="4" fillId="4" borderId="47" xfId="0" applyNumberFormat="1" applyFont="1" applyFill="1" applyBorder="1" applyAlignment="1">
      <alignment horizontal="center" vertical="center" wrapText="1"/>
    </xf>
    <xf numFmtId="169" fontId="4" fillId="4" borderId="70" xfId="0" applyNumberFormat="1" applyFont="1" applyFill="1" applyBorder="1" applyAlignment="1">
      <alignment horizontal="center" vertical="center" wrapText="1"/>
    </xf>
    <xf numFmtId="169" fontId="4" fillId="4" borderId="139" xfId="0" applyNumberFormat="1" applyFont="1" applyFill="1" applyBorder="1" applyAlignment="1">
      <alignment horizontal="center" vertical="center" wrapText="1"/>
    </xf>
    <xf numFmtId="169" fontId="4" fillId="4" borderId="140" xfId="0" applyNumberFormat="1" applyFont="1" applyFill="1" applyBorder="1" applyAlignment="1">
      <alignment horizontal="center" vertical="center" wrapText="1"/>
    </xf>
    <xf numFmtId="0" fontId="4" fillId="4" borderId="126" xfId="0" applyFont="1" applyFill="1" applyBorder="1" applyAlignment="1">
      <alignment horizontal="center" vertical="center" wrapText="1"/>
    </xf>
    <xf numFmtId="0" fontId="4" fillId="0" borderId="47" xfId="0" applyFont="1" applyBorder="1"/>
    <xf numFmtId="169" fontId="4" fillId="4" borderId="47" xfId="0" applyNumberFormat="1" applyFont="1" applyFill="1" applyBorder="1" applyAlignment="1">
      <alignment horizontal="center" vertical="center"/>
    </xf>
    <xf numFmtId="169" fontId="47" fillId="4" borderId="47" xfId="0" applyNumberFormat="1" applyFont="1" applyFill="1" applyBorder="1" applyAlignment="1">
      <alignment horizontal="center" vertical="center" wrapText="1"/>
    </xf>
    <xf numFmtId="169" fontId="4" fillId="6" borderId="47" xfId="102" applyNumberFormat="1" applyFont="1" applyFill="1" applyBorder="1" applyAlignment="1">
      <alignment horizontal="center" vertical="center" wrapText="1"/>
    </xf>
    <xf numFmtId="0" fontId="47" fillId="4" borderId="47" xfId="0" applyFont="1" applyFill="1" applyBorder="1" applyAlignment="1">
      <alignment horizontal="center" vertical="center" wrapText="1"/>
    </xf>
    <xf numFmtId="169" fontId="4" fillId="4" borderId="50" xfId="0" applyNumberFormat="1" applyFont="1" applyFill="1" applyBorder="1" applyAlignment="1">
      <alignment horizontal="center" vertical="center"/>
    </xf>
    <xf numFmtId="0" fontId="4" fillId="4" borderId="28" xfId="0" applyFont="1" applyFill="1" applyBorder="1" applyAlignment="1">
      <alignment horizontal="center" vertical="center" wrapText="1"/>
    </xf>
    <xf numFmtId="0" fontId="4" fillId="4" borderId="29" xfId="0" applyFont="1" applyFill="1" applyBorder="1" applyAlignment="1">
      <alignment horizontal="center" vertical="center" wrapText="1"/>
    </xf>
    <xf numFmtId="1" fontId="4" fillId="4" borderId="29" xfId="0" applyNumberFormat="1" applyFont="1" applyFill="1" applyBorder="1" applyAlignment="1">
      <alignment horizontal="center" vertical="center" wrapText="1"/>
    </xf>
    <xf numFmtId="169" fontId="4" fillId="4" borderId="109" xfId="0" applyNumberFormat="1" applyFont="1" applyFill="1" applyBorder="1" applyAlignment="1">
      <alignment horizontal="center" vertical="center" wrapText="1"/>
    </xf>
    <xf numFmtId="169" fontId="4" fillId="4" borderId="105" xfId="0" applyNumberFormat="1" applyFont="1" applyFill="1" applyBorder="1" applyAlignment="1">
      <alignment horizontal="center" vertical="center" wrapText="1"/>
    </xf>
    <xf numFmtId="169" fontId="4" fillId="4" borderId="106" xfId="0" applyNumberFormat="1" applyFont="1" applyFill="1" applyBorder="1" applyAlignment="1">
      <alignment horizontal="center" vertical="center" wrapText="1"/>
    </xf>
    <xf numFmtId="169" fontId="4" fillId="4" borderId="110" xfId="0" applyNumberFormat="1" applyFont="1" applyFill="1" applyBorder="1" applyAlignment="1">
      <alignment horizontal="center" vertical="center" wrapText="1"/>
    </xf>
    <xf numFmtId="0" fontId="4" fillId="4" borderId="46" xfId="0" applyFont="1" applyFill="1" applyBorder="1" applyAlignment="1">
      <alignment horizontal="center" vertical="center" wrapText="1"/>
    </xf>
    <xf numFmtId="0" fontId="4" fillId="0" borderId="29" xfId="0" applyFont="1" applyBorder="1"/>
    <xf numFmtId="169" fontId="4" fillId="4" borderId="29" xfId="0" applyNumberFormat="1" applyFont="1" applyFill="1" applyBorder="1" applyAlignment="1">
      <alignment horizontal="center" vertical="center"/>
    </xf>
    <xf numFmtId="169" fontId="47" fillId="4" borderId="29" xfId="0" applyNumberFormat="1" applyFont="1" applyFill="1" applyBorder="1" applyAlignment="1">
      <alignment horizontal="center" vertical="center" wrapText="1"/>
    </xf>
    <xf numFmtId="169" fontId="4" fillId="6" borderId="29" xfId="102" applyNumberFormat="1" applyFont="1" applyFill="1" applyBorder="1" applyAlignment="1">
      <alignment horizontal="center" vertical="center" wrapText="1"/>
    </xf>
    <xf numFmtId="0" fontId="47" fillId="4" borderId="29" xfId="0" applyFont="1" applyFill="1" applyBorder="1" applyAlignment="1">
      <alignment horizontal="center" vertical="center" wrapText="1"/>
    </xf>
    <xf numFmtId="169" fontId="4" fillId="4" borderId="30" xfId="0" applyNumberFormat="1" applyFont="1" applyFill="1" applyBorder="1" applyAlignment="1">
      <alignment horizontal="center" vertical="center"/>
    </xf>
    <xf numFmtId="0" fontId="4" fillId="8" borderId="80" xfId="0" applyFont="1" applyFill="1" applyBorder="1" applyAlignment="1">
      <alignment horizontal="center" vertical="center"/>
    </xf>
    <xf numFmtId="0" fontId="4" fillId="8" borderId="68" xfId="0" applyFont="1" applyFill="1" applyBorder="1" applyAlignment="1">
      <alignment horizontal="center" vertical="center"/>
    </xf>
    <xf numFmtId="0" fontId="0" fillId="8" borderId="68" xfId="0" applyFill="1" applyBorder="1" applyAlignment="1">
      <alignment horizontal="center" vertical="center"/>
    </xf>
    <xf numFmtId="0" fontId="4" fillId="0" borderId="49" xfId="0" applyFont="1" applyBorder="1" applyAlignment="1" applyProtection="1">
      <alignment horizontal="center" vertical="center" wrapText="1"/>
      <protection locked="0"/>
    </xf>
    <xf numFmtId="9" fontId="4" fillId="0" borderId="70" xfId="0" applyNumberFormat="1" applyFont="1" applyBorder="1" applyAlignment="1" applyProtection="1">
      <alignment horizontal="center" vertical="center" wrapText="1"/>
      <protection locked="0"/>
    </xf>
    <xf numFmtId="0" fontId="4" fillId="0" borderId="47" xfId="0" applyFont="1" applyBorder="1" applyAlignment="1" applyProtection="1">
      <alignment horizontal="center" vertical="center" wrapText="1"/>
      <protection locked="0"/>
    </xf>
    <xf numFmtId="1" fontId="0" fillId="6" borderId="47" xfId="0" applyNumberFormat="1" applyFill="1" applyBorder="1" applyAlignment="1" applyProtection="1">
      <alignment horizontal="center" vertical="center" wrapText="1"/>
      <protection locked="0"/>
    </xf>
    <xf numFmtId="0" fontId="4" fillId="6" borderId="47" xfId="102" applyFont="1" applyFill="1" applyBorder="1" applyAlignment="1" applyProtection="1">
      <alignment horizontal="center" vertical="center" wrapText="1"/>
      <protection locked="0"/>
    </xf>
    <xf numFmtId="0" fontId="4" fillId="6" borderId="47" xfId="1" applyNumberFormat="1" applyFont="1" applyFill="1" applyBorder="1" applyAlignment="1" applyProtection="1">
      <alignment horizontal="right" vertical="center" wrapText="1"/>
      <protection locked="0"/>
    </xf>
    <xf numFmtId="1" fontId="0" fillId="6" borderId="70" xfId="0" applyNumberFormat="1" applyFill="1" applyBorder="1" applyAlignment="1" applyProtection="1">
      <alignment horizontal="center" vertical="center" wrapText="1"/>
      <protection locked="0"/>
    </xf>
    <xf numFmtId="169" fontId="4" fillId="0" borderId="141" xfId="0" applyNumberFormat="1" applyFont="1" applyBorder="1" applyAlignment="1" applyProtection="1">
      <alignment horizontal="center" vertical="center"/>
      <protection locked="0"/>
    </xf>
    <xf numFmtId="169" fontId="4" fillId="0" borderId="47" xfId="0" applyNumberFormat="1" applyFont="1" applyBorder="1" applyAlignment="1" applyProtection="1">
      <alignment horizontal="center" vertical="center" wrapText="1"/>
      <protection locked="0"/>
    </xf>
    <xf numFmtId="169" fontId="4" fillId="0" borderId="139" xfId="0" applyNumberFormat="1" applyFont="1" applyBorder="1" applyAlignment="1" applyProtection="1">
      <alignment horizontal="center" vertical="center" wrapText="1"/>
      <protection locked="0"/>
    </xf>
    <xf numFmtId="169" fontId="4" fillId="0" borderId="142" xfId="0" applyNumberFormat="1" applyFont="1" applyBorder="1" applyAlignment="1" applyProtection="1">
      <alignment horizontal="center" vertical="center" wrapText="1"/>
      <protection locked="0"/>
    </xf>
    <xf numFmtId="169" fontId="0" fillId="4" borderId="140" xfId="0" applyNumberFormat="1" applyFill="1" applyBorder="1" applyAlignment="1">
      <alignment horizontal="center" vertical="center"/>
    </xf>
    <xf numFmtId="0" fontId="4" fillId="6" borderId="143" xfId="0" applyFont="1" applyFill="1" applyBorder="1" applyAlignment="1" applyProtection="1">
      <alignment horizontal="center" vertical="center" wrapText="1"/>
      <protection locked="0"/>
    </xf>
    <xf numFmtId="169" fontId="47" fillId="4" borderId="144" xfId="0" applyNumberFormat="1" applyFont="1" applyFill="1" applyBorder="1" applyAlignment="1">
      <alignment horizontal="center" vertical="center"/>
    </xf>
    <xf numFmtId="169" fontId="47" fillId="4" borderId="47" xfId="0" applyNumberFormat="1" applyFont="1" applyFill="1" applyBorder="1" applyAlignment="1">
      <alignment horizontal="center" vertical="center"/>
    </xf>
    <xf numFmtId="169" fontId="2" fillId="4" borderId="145" xfId="0" applyNumberFormat="1" applyFont="1" applyFill="1" applyBorder="1" applyAlignment="1">
      <alignment horizontal="center" vertical="center"/>
    </xf>
    <xf numFmtId="0" fontId="4" fillId="6" borderId="39" xfId="102" applyFont="1" applyFill="1" applyBorder="1" applyAlignment="1" applyProtection="1">
      <alignment horizontal="center" vertical="center" wrapText="1"/>
      <protection locked="0"/>
    </xf>
    <xf numFmtId="0" fontId="4" fillId="0" borderId="16" xfId="0" applyFont="1" applyBorder="1" applyAlignment="1" applyProtection="1">
      <alignment horizontal="center" vertical="center" wrapText="1"/>
      <protection locked="0"/>
    </xf>
    <xf numFmtId="0" fontId="4" fillId="0" borderId="28" xfId="0" applyFont="1" applyBorder="1" applyAlignment="1" applyProtection="1">
      <alignment horizontal="center" vertical="center" wrapText="1"/>
      <protection locked="0"/>
    </xf>
    <xf numFmtId="9" fontId="4" fillId="0" borderId="51" xfId="0" applyNumberFormat="1" applyFont="1" applyBorder="1" applyAlignment="1" applyProtection="1">
      <alignment horizontal="center" vertical="center" wrapText="1"/>
      <protection locked="0"/>
    </xf>
    <xf numFmtId="1" fontId="0" fillId="6" borderId="29" xfId="0" applyNumberFormat="1" applyFill="1" applyBorder="1" applyAlignment="1" applyProtection="1">
      <alignment horizontal="center" vertical="center" wrapText="1"/>
      <protection locked="0"/>
    </xf>
    <xf numFmtId="0" fontId="4" fillId="6" borderId="52" xfId="102" applyFont="1" applyFill="1" applyBorder="1" applyAlignment="1" applyProtection="1">
      <alignment horizontal="center" vertical="center" wrapText="1"/>
      <protection locked="0"/>
    </xf>
    <xf numFmtId="0" fontId="4" fillId="6" borderId="52" xfId="1" applyNumberFormat="1" applyFont="1" applyFill="1" applyBorder="1" applyAlignment="1" applyProtection="1">
      <alignment horizontal="right" vertical="center" wrapText="1"/>
      <protection locked="0"/>
    </xf>
    <xf numFmtId="1" fontId="0" fillId="6" borderId="51" xfId="0" applyNumberFormat="1" applyFill="1" applyBorder="1" applyAlignment="1" applyProtection="1">
      <alignment horizontal="center" vertical="center" wrapText="1"/>
      <protection locked="0"/>
    </xf>
    <xf numFmtId="169" fontId="4" fillId="0" borderId="109" xfId="0" applyNumberFormat="1" applyFont="1" applyBorder="1" applyAlignment="1" applyProtection="1">
      <alignment horizontal="center" vertical="center"/>
      <protection locked="0"/>
    </xf>
    <xf numFmtId="169" fontId="4" fillId="0" borderId="106" xfId="0" applyNumberFormat="1" applyFont="1" applyBorder="1" applyAlignment="1">
      <alignment horizontal="center" vertical="center" wrapText="1"/>
    </xf>
    <xf numFmtId="169" fontId="4" fillId="0" borderId="29" xfId="0" applyNumberFormat="1" applyFont="1" applyBorder="1" applyAlignment="1">
      <alignment horizontal="center" vertical="center" wrapText="1"/>
    </xf>
    <xf numFmtId="0" fontId="4" fillId="6" borderId="118" xfId="0" applyFont="1" applyFill="1" applyBorder="1" applyAlignment="1" applyProtection="1">
      <alignment horizontal="center" vertical="center" wrapText="1"/>
      <protection locked="0"/>
    </xf>
    <xf numFmtId="169" fontId="47" fillId="4" borderId="146" xfId="0" applyNumberFormat="1" applyFont="1" applyFill="1" applyBorder="1" applyAlignment="1">
      <alignment horizontal="center" vertical="center"/>
    </xf>
    <xf numFmtId="169" fontId="2" fillId="4" borderId="147" xfId="0" applyNumberFormat="1" applyFont="1" applyFill="1" applyBorder="1" applyAlignment="1">
      <alignment horizontal="center" vertical="center"/>
    </xf>
    <xf numFmtId="0" fontId="4" fillId="6" borderId="23" xfId="102" applyFont="1" applyFill="1" applyBorder="1" applyAlignment="1" applyProtection="1">
      <alignment horizontal="center" vertical="center" wrapText="1"/>
      <protection locked="0"/>
    </xf>
    <xf numFmtId="0" fontId="2" fillId="2" borderId="4" xfId="0" applyFont="1" applyFill="1" applyBorder="1" applyAlignment="1">
      <alignment horizontal="right"/>
    </xf>
    <xf numFmtId="0" fontId="14" fillId="6" borderId="0" xfId="0" applyFont="1" applyFill="1" applyAlignment="1">
      <alignment vertical="center" wrapText="1"/>
    </xf>
    <xf numFmtId="0" fontId="96" fillId="6" borderId="0" xfId="0" applyFont="1" applyFill="1" applyAlignment="1">
      <alignment vertical="center" wrapText="1"/>
    </xf>
    <xf numFmtId="0" fontId="0" fillId="0" borderId="2" xfId="0" applyBorder="1" applyAlignment="1" applyProtection="1">
      <alignment horizontal="center" vertical="center" wrapText="1"/>
      <protection locked="0"/>
    </xf>
    <xf numFmtId="0" fontId="0" fillId="8" borderId="16" xfId="0" applyFill="1" applyBorder="1" applyAlignment="1">
      <alignment horizontal="center" vertical="center" wrapText="1"/>
    </xf>
    <xf numFmtId="0" fontId="0" fillId="8" borderId="28" xfId="0" applyFill="1" applyBorder="1" applyAlignment="1">
      <alignment horizontal="center" vertical="center" wrapText="1"/>
    </xf>
    <xf numFmtId="0" fontId="0" fillId="6" borderId="29" xfId="0" applyFill="1" applyBorder="1" applyAlignment="1">
      <alignment horizontal="center" vertical="center" wrapText="1"/>
    </xf>
    <xf numFmtId="0" fontId="4" fillId="0" borderId="29" xfId="0" applyFont="1" applyBorder="1" applyAlignment="1">
      <alignment horizontal="center" vertical="center" wrapText="1"/>
    </xf>
    <xf numFmtId="0" fontId="0" fillId="0" borderId="29" xfId="0" applyBorder="1" applyAlignment="1" applyProtection="1">
      <alignment horizontal="center" vertical="center" wrapText="1"/>
      <protection locked="0"/>
    </xf>
    <xf numFmtId="10" fontId="0" fillId="0" borderId="29" xfId="0" applyNumberFormat="1" applyBorder="1" applyAlignment="1" applyProtection="1">
      <alignment horizontal="center" vertical="center" wrapText="1"/>
      <protection locked="0"/>
    </xf>
    <xf numFmtId="2" fontId="0" fillId="0" borderId="29" xfId="0" applyNumberFormat="1" applyBorder="1" applyAlignment="1" applyProtection="1">
      <alignment horizontal="center" vertical="center" wrapText="1"/>
      <protection locked="0"/>
    </xf>
    <xf numFmtId="0" fontId="0" fillId="0" borderId="51" xfId="0" applyBorder="1" applyAlignment="1" applyProtection="1">
      <alignment horizontal="center" vertical="center" wrapText="1"/>
      <protection locked="0"/>
    </xf>
    <xf numFmtId="0" fontId="47" fillId="41" borderId="16" xfId="0" applyFont="1" applyFill="1" applyBorder="1" applyAlignment="1">
      <alignment horizontal="center" vertical="center" wrapText="1"/>
    </xf>
    <xf numFmtId="0" fontId="13" fillId="41" borderId="16" xfId="0" applyFont="1" applyFill="1" applyBorder="1" applyAlignment="1">
      <alignment horizontal="center" vertical="center" wrapText="1"/>
    </xf>
    <xf numFmtId="0" fontId="0" fillId="4" borderId="16" xfId="0" applyFill="1" applyBorder="1" applyAlignment="1">
      <alignment horizontal="center" vertical="center" wrapText="1"/>
    </xf>
    <xf numFmtId="0" fontId="2" fillId="2" borderId="10" xfId="0" applyFont="1" applyFill="1" applyBorder="1" applyAlignment="1">
      <alignment vertical="center" wrapText="1"/>
    </xf>
    <xf numFmtId="0" fontId="2" fillId="2" borderId="12" xfId="0" applyFont="1" applyFill="1" applyBorder="1" applyAlignment="1">
      <alignment vertical="center" wrapText="1"/>
    </xf>
    <xf numFmtId="0" fontId="2" fillId="2" borderId="12" xfId="0" applyFont="1" applyFill="1" applyBorder="1" applyAlignment="1">
      <alignment horizontal="right" vertical="center" wrapText="1"/>
    </xf>
    <xf numFmtId="169" fontId="2" fillId="2" borderId="18" xfId="0" applyNumberFormat="1" applyFont="1" applyFill="1" applyBorder="1" applyAlignment="1">
      <alignment horizontal="center" vertical="center" wrapText="1"/>
    </xf>
    <xf numFmtId="0" fontId="0" fillId="2" borderId="71" xfId="0" applyFill="1" applyBorder="1" applyAlignment="1">
      <alignment vertical="center" wrapText="1"/>
    </xf>
    <xf numFmtId="0" fontId="13" fillId="11" borderId="17" xfId="0" applyFont="1" applyFill="1" applyBorder="1" applyAlignment="1">
      <alignment horizontal="center" vertical="center" wrapText="1"/>
    </xf>
    <xf numFmtId="0" fontId="13" fillId="11" borderId="11" xfId="0" applyFont="1" applyFill="1" applyBorder="1" applyAlignment="1">
      <alignment horizontal="center" vertical="center" wrapText="1"/>
    </xf>
    <xf numFmtId="9" fontId="13" fillId="11" borderId="11" xfId="1" applyFont="1" applyFill="1" applyBorder="1" applyAlignment="1">
      <alignment horizontal="center" vertical="center" wrapText="1"/>
    </xf>
    <xf numFmtId="169" fontId="13" fillId="11" borderId="11" xfId="0" applyNumberFormat="1" applyFont="1" applyFill="1" applyBorder="1" applyAlignment="1">
      <alignment horizontal="center" vertical="center" wrapText="1"/>
    </xf>
    <xf numFmtId="2" fontId="13" fillId="11" borderId="11" xfId="0" applyNumberFormat="1" applyFont="1" applyFill="1" applyBorder="1" applyAlignment="1">
      <alignment horizontal="center" vertical="center" wrapText="1"/>
    </xf>
    <xf numFmtId="0" fontId="13" fillId="11" borderId="55" xfId="0" applyFont="1" applyFill="1" applyBorder="1" applyAlignment="1">
      <alignment horizontal="center" vertical="center" wrapText="1"/>
    </xf>
    <xf numFmtId="0" fontId="0" fillId="8" borderId="49" xfId="0" applyFill="1" applyBorder="1" applyAlignment="1">
      <alignment horizontal="center" vertical="center" wrapText="1"/>
    </xf>
    <xf numFmtId="0" fontId="0" fillId="6" borderId="47" xfId="0" applyFill="1" applyBorder="1" applyAlignment="1">
      <alignment horizontal="center" vertical="center" wrapText="1"/>
    </xf>
    <xf numFmtId="0" fontId="0" fillId="0" borderId="47" xfId="0" applyBorder="1" applyAlignment="1" applyProtection="1">
      <alignment horizontal="center" vertical="center" wrapText="1"/>
      <protection locked="0"/>
    </xf>
    <xf numFmtId="10" fontId="0" fillId="0" borderId="47" xfId="0" applyNumberFormat="1" applyBorder="1" applyAlignment="1" applyProtection="1">
      <alignment horizontal="center" vertical="center" wrapText="1"/>
      <protection locked="0"/>
    </xf>
    <xf numFmtId="2" fontId="0" fillId="0" borderId="47" xfId="0" applyNumberFormat="1" applyBorder="1" applyAlignment="1" applyProtection="1">
      <alignment horizontal="center" vertical="center" wrapText="1"/>
      <protection locked="0"/>
    </xf>
    <xf numFmtId="0" fontId="97" fillId="11" borderId="11" xfId="0" applyFont="1" applyFill="1" applyBorder="1" applyAlignment="1">
      <alignment horizontal="center" vertical="center" wrapText="1"/>
    </xf>
    <xf numFmtId="0" fontId="13" fillId="11" borderId="11" xfId="0" applyFont="1" applyFill="1" applyBorder="1"/>
    <xf numFmtId="169" fontId="97" fillId="11" borderId="125" xfId="0" applyNumberFormat="1" applyFont="1" applyFill="1" applyBorder="1" applyAlignment="1">
      <alignment horizontal="center" vertical="center"/>
    </xf>
    <xf numFmtId="0" fontId="0" fillId="0" borderId="70" xfId="0" applyBorder="1" applyAlignment="1" applyProtection="1">
      <alignment horizontal="center" vertical="center" wrapText="1"/>
      <protection locked="0"/>
    </xf>
    <xf numFmtId="169" fontId="0" fillId="6" borderId="47" xfId="0" applyNumberFormat="1" applyFill="1" applyBorder="1" applyAlignment="1">
      <alignment horizontal="center" vertical="center" wrapText="1"/>
    </xf>
    <xf numFmtId="169" fontId="0" fillId="4" borderId="47" xfId="0" applyNumberFormat="1" applyFill="1" applyBorder="1" applyAlignment="1">
      <alignment horizontal="center" vertical="center" wrapText="1"/>
    </xf>
    <xf numFmtId="0" fontId="2" fillId="4" borderId="47" xfId="0" applyFont="1" applyFill="1" applyBorder="1" applyAlignment="1">
      <alignment horizontal="center" vertical="center" wrapText="1"/>
    </xf>
    <xf numFmtId="169" fontId="0" fillId="4" borderId="50" xfId="0" applyNumberFormat="1" applyFill="1" applyBorder="1" applyAlignment="1">
      <alignment horizontal="center" vertical="center"/>
    </xf>
    <xf numFmtId="0" fontId="0" fillId="4" borderId="28" xfId="0" applyFill="1" applyBorder="1" applyAlignment="1">
      <alignment horizontal="center" vertical="center" wrapText="1"/>
    </xf>
    <xf numFmtId="0" fontId="0" fillId="4" borderId="29" xfId="0" applyFill="1" applyBorder="1" applyAlignment="1">
      <alignment horizontal="center" vertical="center" wrapText="1"/>
    </xf>
    <xf numFmtId="169" fontId="0" fillId="4" borderId="29" xfId="0" applyNumberFormat="1" applyFill="1" applyBorder="1" applyAlignment="1">
      <alignment horizontal="center" vertical="center" wrapText="1"/>
    </xf>
    <xf numFmtId="169" fontId="0" fillId="6" borderId="29" xfId="0" applyNumberFormat="1" applyFill="1" applyBorder="1" applyAlignment="1">
      <alignment horizontal="center" vertical="center" wrapText="1"/>
    </xf>
    <xf numFmtId="0" fontId="2" fillId="4" borderId="29" xfId="0" applyFont="1" applyFill="1" applyBorder="1" applyAlignment="1">
      <alignment horizontal="center" vertical="center" wrapText="1"/>
    </xf>
    <xf numFmtId="169" fontId="0" fillId="4" borderId="30" xfId="0" applyNumberFormat="1" applyFill="1" applyBorder="1" applyAlignment="1">
      <alignment horizontal="center" vertical="center"/>
    </xf>
    <xf numFmtId="0" fontId="0" fillId="4" borderId="31" xfId="0" applyFill="1" applyBorder="1" applyAlignment="1">
      <alignment horizontal="center" vertical="center" wrapText="1"/>
    </xf>
    <xf numFmtId="0" fontId="0" fillId="4" borderId="14" xfId="0" applyFill="1" applyBorder="1" applyAlignment="1">
      <alignment horizontal="center" vertical="center" wrapText="1"/>
    </xf>
    <xf numFmtId="169" fontId="0" fillId="4" borderId="14" xfId="0" applyNumberFormat="1" applyFill="1" applyBorder="1" applyAlignment="1">
      <alignment horizontal="center" vertical="center" wrapText="1"/>
    </xf>
    <xf numFmtId="0" fontId="97" fillId="11" borderId="28" xfId="0" applyFont="1" applyFill="1" applyBorder="1" applyAlignment="1">
      <alignment horizontal="center" vertical="center" wrapText="1"/>
    </xf>
    <xf numFmtId="9" fontId="97" fillId="11" borderId="29" xfId="1" applyFont="1" applyFill="1" applyBorder="1" applyAlignment="1">
      <alignment horizontal="center" vertical="center" wrapText="1"/>
    </xf>
    <xf numFmtId="0" fontId="13" fillId="11" borderId="125" xfId="0" applyFont="1" applyFill="1" applyBorder="1" applyAlignment="1">
      <alignment horizontal="center" vertical="center" wrapText="1"/>
    </xf>
    <xf numFmtId="0" fontId="2" fillId="2" borderId="22" xfId="0" applyFont="1" applyFill="1" applyBorder="1" applyAlignment="1">
      <alignment vertical="center" wrapText="1"/>
    </xf>
    <xf numFmtId="0" fontId="2" fillId="2" borderId="4" xfId="0" applyFont="1" applyFill="1" applyBorder="1" applyAlignment="1">
      <alignment vertical="center" wrapText="1"/>
    </xf>
    <xf numFmtId="0" fontId="2" fillId="2" borderId="4" xfId="0" applyFont="1" applyFill="1" applyBorder="1" applyAlignment="1">
      <alignment horizontal="right" vertical="center" wrapText="1"/>
    </xf>
    <xf numFmtId="169" fontId="2" fillId="2" borderId="52" xfId="0" applyNumberFormat="1" applyFont="1" applyFill="1" applyBorder="1" applyAlignment="1">
      <alignment vertical="center" wrapText="1"/>
    </xf>
    <xf numFmtId="169" fontId="2" fillId="2" borderId="69" xfId="0" applyNumberFormat="1" applyFont="1" applyFill="1" applyBorder="1" applyAlignment="1">
      <alignment vertical="center" wrapText="1"/>
    </xf>
    <xf numFmtId="0" fontId="0" fillId="6" borderId="0" xfId="0" applyFill="1" applyAlignment="1">
      <alignment horizontal="center" wrapText="1"/>
    </xf>
    <xf numFmtId="169" fontId="4" fillId="6" borderId="14" xfId="101" applyNumberFormat="1" applyFont="1" applyFill="1" applyBorder="1" applyAlignment="1" applyProtection="1">
      <alignment horizontal="center" vertical="center" wrapText="1"/>
      <protection locked="0"/>
    </xf>
    <xf numFmtId="169" fontId="47" fillId="4" borderId="14" xfId="101" applyNumberFormat="1" applyFont="1" applyFill="1" applyBorder="1" applyAlignment="1">
      <alignment horizontal="center" vertical="center" wrapText="1"/>
    </xf>
    <xf numFmtId="9" fontId="0" fillId="6" borderId="0" xfId="1" applyFont="1" applyFill="1" applyAlignment="1">
      <alignment wrapText="1"/>
    </xf>
    <xf numFmtId="9" fontId="13" fillId="9" borderId="1" xfId="1" applyFont="1" applyFill="1" applyBorder="1" applyAlignment="1" applyProtection="1">
      <alignment horizontal="center" vertical="center" wrapText="1"/>
      <protection locked="0"/>
    </xf>
    <xf numFmtId="9" fontId="4" fillId="4" borderId="1" xfId="1" applyFont="1" applyFill="1" applyBorder="1" applyAlignment="1">
      <alignment horizontal="center" vertical="center" wrapText="1"/>
    </xf>
    <xf numFmtId="9" fontId="4" fillId="4" borderId="14" xfId="1" applyFont="1" applyFill="1" applyBorder="1" applyAlignment="1">
      <alignment horizontal="center" vertical="center" wrapText="1"/>
    </xf>
    <xf numFmtId="9" fontId="0" fillId="0" borderId="0" xfId="1" applyFont="1" applyAlignment="1">
      <alignment wrapText="1"/>
    </xf>
    <xf numFmtId="0" fontId="13" fillId="11" borderId="36" xfId="102" applyFont="1" applyFill="1" applyBorder="1" applyAlignment="1">
      <alignment horizontal="center" vertical="center" wrapText="1"/>
    </xf>
    <xf numFmtId="0" fontId="13" fillId="11" borderId="11" xfId="102" applyFont="1" applyFill="1" applyBorder="1" applyAlignment="1">
      <alignment horizontal="center" vertical="center" wrapText="1"/>
    </xf>
    <xf numFmtId="164" fontId="0" fillId="6" borderId="0" xfId="0" applyNumberFormat="1" applyFill="1" applyAlignment="1">
      <alignment wrapText="1"/>
    </xf>
    <xf numFmtId="164" fontId="13" fillId="9" borderId="1" xfId="0" applyNumberFormat="1" applyFont="1" applyFill="1" applyBorder="1" applyAlignment="1">
      <alignment horizontal="center" vertical="center" wrapText="1"/>
    </xf>
    <xf numFmtId="164" fontId="0" fillId="0" borderId="0" xfId="0" applyNumberFormat="1" applyAlignment="1">
      <alignment wrapText="1"/>
    </xf>
    <xf numFmtId="169" fontId="4" fillId="4" borderId="1" xfId="1" applyNumberFormat="1" applyFont="1" applyFill="1" applyBorder="1" applyAlignment="1">
      <alignment horizontal="center" vertical="center" wrapText="1"/>
    </xf>
    <xf numFmtId="0" fontId="4" fillId="4" borderId="1" xfId="1" applyNumberFormat="1" applyFont="1" applyFill="1" applyBorder="1" applyAlignment="1">
      <alignment horizontal="center" vertical="center" wrapText="1"/>
    </xf>
    <xf numFmtId="14" fontId="4" fillId="4" borderId="1" xfId="1" applyNumberFormat="1" applyFont="1" applyFill="1" applyBorder="1" applyAlignment="1">
      <alignment horizontal="center" vertical="center" wrapText="1"/>
    </xf>
    <xf numFmtId="0" fontId="47" fillId="9" borderId="14" xfId="0" applyFont="1" applyFill="1" applyBorder="1" applyAlignment="1" applyProtection="1">
      <alignment horizontal="center" vertical="center" wrapText="1"/>
      <protection locked="0"/>
    </xf>
    <xf numFmtId="9" fontId="47" fillId="9" borderId="14" xfId="1" applyFont="1" applyFill="1" applyBorder="1" applyAlignment="1" applyProtection="1">
      <alignment horizontal="center" vertical="center" wrapText="1"/>
      <protection locked="0"/>
    </xf>
    <xf numFmtId="164" fontId="47" fillId="9" borderId="14" xfId="0" applyNumberFormat="1" applyFont="1" applyFill="1" applyBorder="1" applyAlignment="1">
      <alignment horizontal="center" vertical="center" wrapText="1"/>
    </xf>
    <xf numFmtId="0" fontId="13" fillId="0" borderId="0" xfId="102" applyFont="1" applyAlignment="1">
      <alignment horizontal="center" vertical="center" wrapText="1"/>
    </xf>
    <xf numFmtId="9" fontId="13" fillId="0" borderId="0" xfId="1" applyFont="1" applyFill="1" applyBorder="1" applyAlignment="1">
      <alignment horizontal="center" vertical="center" wrapText="1"/>
    </xf>
    <xf numFmtId="1" fontId="13" fillId="0" borderId="0" xfId="102" applyNumberFormat="1" applyFont="1" applyAlignment="1">
      <alignment horizontal="center" vertical="center" wrapText="1"/>
    </xf>
    <xf numFmtId="169" fontId="13" fillId="0" borderId="0" xfId="102" applyNumberFormat="1" applyFont="1" applyAlignment="1">
      <alignment horizontal="center" vertical="center" wrapText="1"/>
    </xf>
    <xf numFmtId="0" fontId="13" fillId="0" borderId="0" xfId="0" applyFont="1" applyAlignment="1">
      <alignment horizontal="center" vertical="center" wrapText="1"/>
    </xf>
    <xf numFmtId="169" fontId="46" fillId="0" borderId="0" xfId="0" applyNumberFormat="1" applyFont="1" applyAlignment="1">
      <alignment horizontal="right" vertical="center" wrapText="1"/>
    </xf>
    <xf numFmtId="0" fontId="97" fillId="0" borderId="0" xfId="0" applyFont="1" applyAlignment="1">
      <alignment horizontal="center" vertical="center" wrapText="1"/>
    </xf>
    <xf numFmtId="0" fontId="47" fillId="9" borderId="32" xfId="0" applyFont="1" applyFill="1" applyBorder="1" applyAlignment="1" applyProtection="1">
      <alignment horizontal="center" vertical="center" wrapText="1"/>
      <protection locked="0"/>
    </xf>
    <xf numFmtId="0" fontId="13" fillId="9" borderId="15" xfId="0" applyFont="1" applyFill="1" applyBorder="1" applyAlignment="1" applyProtection="1">
      <alignment horizontal="center" vertical="center" wrapText="1"/>
      <protection locked="0"/>
    </xf>
    <xf numFmtId="0" fontId="47" fillId="11" borderId="28" xfId="0" applyFont="1" applyFill="1" applyBorder="1" applyAlignment="1" applyProtection="1">
      <alignment horizontal="center" vertical="center"/>
      <protection locked="0"/>
    </xf>
    <xf numFmtId="169" fontId="4" fillId="4" borderId="15" xfId="0" applyNumberFormat="1" applyFont="1" applyFill="1" applyBorder="1" applyAlignment="1">
      <alignment horizontal="center" vertical="center" wrapText="1"/>
    </xf>
    <xf numFmtId="0" fontId="4" fillId="6" borderId="52" xfId="0" applyFont="1" applyFill="1" applyBorder="1" applyAlignment="1" applyProtection="1">
      <alignment horizontal="center" vertical="center" wrapText="1"/>
      <protection locked="0"/>
    </xf>
    <xf numFmtId="9" fontId="4" fillId="0" borderId="29" xfId="0" applyNumberFormat="1" applyFont="1" applyBorder="1" applyAlignment="1" applyProtection="1">
      <alignment horizontal="center" vertical="center" wrapText="1"/>
      <protection locked="0"/>
    </xf>
    <xf numFmtId="3" fontId="4" fillId="6" borderId="52" xfId="102" applyNumberFormat="1" applyFont="1" applyFill="1" applyBorder="1" applyAlignment="1" applyProtection="1">
      <alignment horizontal="center" vertical="center" wrapText="1"/>
      <protection locked="0"/>
    </xf>
    <xf numFmtId="14" fontId="4" fillId="6" borderId="52" xfId="0" applyNumberFormat="1" applyFont="1" applyFill="1" applyBorder="1" applyAlignment="1" applyProtection="1">
      <alignment horizontal="center" vertical="center" wrapText="1"/>
      <protection locked="0"/>
    </xf>
    <xf numFmtId="169" fontId="4" fillId="6" borderId="52" xfId="101" applyNumberFormat="1" applyFont="1" applyFill="1" applyBorder="1" applyAlignment="1" applyProtection="1">
      <alignment horizontal="center" vertical="center" wrapText="1"/>
      <protection locked="0"/>
    </xf>
    <xf numFmtId="169" fontId="47" fillId="4" borderId="52" xfId="101" applyNumberFormat="1" applyFont="1" applyFill="1" applyBorder="1" applyAlignment="1">
      <alignment horizontal="center" vertical="center" wrapText="1"/>
    </xf>
    <xf numFmtId="14" fontId="4" fillId="4" borderId="29" xfId="0" applyNumberFormat="1" applyFont="1" applyFill="1" applyBorder="1" applyAlignment="1">
      <alignment horizontal="center" vertical="center" wrapText="1"/>
    </xf>
    <xf numFmtId="9" fontId="4" fillId="4" borderId="29" xfId="1" applyFont="1" applyFill="1" applyBorder="1" applyAlignment="1">
      <alignment horizontal="center" vertical="center" wrapText="1"/>
    </xf>
    <xf numFmtId="0" fontId="4" fillId="4" borderId="29" xfId="1" applyNumberFormat="1" applyFont="1" applyFill="1" applyBorder="1" applyAlignment="1">
      <alignment horizontal="center" vertical="center" wrapText="1"/>
    </xf>
    <xf numFmtId="14" fontId="4" fillId="4" borderId="29" xfId="1" applyNumberFormat="1" applyFont="1" applyFill="1" applyBorder="1" applyAlignment="1">
      <alignment horizontal="center" vertical="center" wrapText="1"/>
    </xf>
    <xf numFmtId="169" fontId="4" fillId="4" borderId="29" xfId="1" applyNumberFormat="1" applyFont="1" applyFill="1" applyBorder="1" applyAlignment="1">
      <alignment horizontal="center" vertical="center" wrapText="1"/>
    </xf>
    <xf numFmtId="0" fontId="4" fillId="0" borderId="29" xfId="0" applyFont="1" applyBorder="1" applyProtection="1">
      <protection locked="0"/>
    </xf>
    <xf numFmtId="0" fontId="2" fillId="2" borderId="22" xfId="0" applyFont="1" applyFill="1" applyBorder="1" applyAlignment="1" applyProtection="1">
      <alignment horizontal="right" vertical="center"/>
      <protection locked="0"/>
    </xf>
    <xf numFmtId="0" fontId="2" fillId="2" borderId="4" xfId="0" applyFont="1" applyFill="1" applyBorder="1" applyAlignment="1" applyProtection="1">
      <alignment horizontal="right" vertical="center"/>
      <protection locked="0"/>
    </xf>
    <xf numFmtId="169" fontId="2" fillId="2" borderId="4" xfId="0" applyNumberFormat="1" applyFont="1" applyFill="1" applyBorder="1" applyAlignment="1" applyProtection="1">
      <alignment horizontal="center" vertical="center"/>
      <protection locked="0"/>
    </xf>
    <xf numFmtId="0" fontId="2" fillId="2" borderId="4" xfId="0" applyFont="1" applyFill="1" applyBorder="1" applyAlignment="1" applyProtection="1">
      <alignment vertical="center"/>
      <protection locked="0"/>
    </xf>
    <xf numFmtId="9" fontId="2" fillId="2" borderId="4" xfId="1" applyFont="1" applyFill="1" applyBorder="1" applyAlignment="1" applyProtection="1">
      <alignment vertical="center"/>
      <protection locked="0"/>
    </xf>
    <xf numFmtId="164" fontId="2" fillId="2" borderId="4" xfId="0" applyNumberFormat="1" applyFont="1" applyFill="1" applyBorder="1" applyAlignment="1" applyProtection="1">
      <alignment vertical="center"/>
      <protection locked="0"/>
    </xf>
    <xf numFmtId="169" fontId="2" fillId="2" borderId="4" xfId="0" applyNumberFormat="1" applyFont="1" applyFill="1" applyBorder="1" applyAlignment="1" applyProtection="1">
      <alignment vertical="center"/>
      <protection locked="0"/>
    </xf>
    <xf numFmtId="169" fontId="2" fillId="2" borderId="23" xfId="0" applyNumberFormat="1" applyFont="1" applyFill="1" applyBorder="1" applyAlignment="1" applyProtection="1">
      <alignment vertical="center"/>
      <protection locked="0"/>
    </xf>
    <xf numFmtId="14" fontId="4" fillId="4" borderId="46" xfId="0" applyNumberFormat="1" applyFont="1" applyFill="1" applyBorder="1" applyAlignment="1">
      <alignment horizontal="center" vertical="center" wrapText="1"/>
    </xf>
    <xf numFmtId="0" fontId="47" fillId="10" borderId="15" xfId="0" applyFont="1" applyFill="1" applyBorder="1" applyAlignment="1" applyProtection="1">
      <alignment horizontal="center" vertical="center" wrapText="1"/>
      <protection locked="0"/>
    </xf>
    <xf numFmtId="0" fontId="13" fillId="10" borderId="15" xfId="0" applyFont="1" applyFill="1" applyBorder="1" applyAlignment="1" applyProtection="1">
      <alignment horizontal="center" vertical="center" wrapText="1"/>
      <protection locked="0"/>
    </xf>
    <xf numFmtId="0" fontId="4" fillId="0" borderId="30" xfId="0" applyFont="1" applyBorder="1" applyAlignment="1" applyProtection="1">
      <alignment horizontal="center" vertical="center" wrapText="1"/>
      <protection locked="0"/>
    </xf>
    <xf numFmtId="0" fontId="2" fillId="2" borderId="23" xfId="0" applyFont="1" applyFill="1" applyBorder="1" applyAlignment="1" applyProtection="1">
      <alignment vertical="center"/>
      <protection locked="0"/>
    </xf>
    <xf numFmtId="49" fontId="13" fillId="11" borderId="11" xfId="102" applyNumberFormat="1" applyFont="1" applyFill="1" applyBorder="1" applyAlignment="1">
      <alignment horizontal="center" vertical="center" wrapText="1"/>
    </xf>
    <xf numFmtId="9" fontId="13" fillId="11" borderId="11" xfId="102" applyNumberFormat="1" applyFont="1" applyFill="1" applyBorder="1" applyAlignment="1">
      <alignment horizontal="center" vertical="center" wrapText="1"/>
    </xf>
    <xf numFmtId="49" fontId="13" fillId="11" borderId="11" xfId="1" applyNumberFormat="1" applyFont="1" applyFill="1" applyBorder="1" applyAlignment="1" applyProtection="1">
      <alignment horizontal="center" vertical="center" wrapText="1"/>
    </xf>
    <xf numFmtId="169" fontId="13" fillId="11" borderId="11" xfId="1" applyNumberFormat="1" applyFont="1" applyFill="1" applyBorder="1" applyAlignment="1" applyProtection="1">
      <alignment horizontal="center" vertical="center" wrapText="1"/>
    </xf>
    <xf numFmtId="169" fontId="9" fillId="11" borderId="25" xfId="101" applyNumberFormat="1" applyFont="1" applyFill="1" applyBorder="1" applyAlignment="1">
      <alignment horizontal="center" vertical="center" wrapText="1"/>
    </xf>
    <xf numFmtId="1" fontId="13" fillId="11" borderId="11" xfId="102" applyNumberFormat="1" applyFont="1" applyFill="1" applyBorder="1" applyAlignment="1">
      <alignment horizontal="center" vertical="center" wrapText="1"/>
    </xf>
    <xf numFmtId="164" fontId="13" fillId="11" borderId="11" xfId="102" applyNumberFormat="1" applyFont="1" applyFill="1" applyBorder="1" applyAlignment="1">
      <alignment horizontal="center" vertical="center" wrapText="1"/>
    </xf>
    <xf numFmtId="169" fontId="46" fillId="11" borderId="11" xfId="0" applyNumberFormat="1" applyFont="1" applyFill="1" applyBorder="1" applyAlignment="1">
      <alignment horizontal="right" vertical="center" wrapText="1"/>
    </xf>
    <xf numFmtId="0" fontId="97" fillId="11" borderId="11" xfId="0" quotePrefix="1" applyFont="1" applyFill="1" applyBorder="1" applyAlignment="1">
      <alignment horizontal="center" vertical="center" wrapText="1"/>
    </xf>
    <xf numFmtId="169" fontId="46" fillId="11" borderId="125" xfId="0" applyNumberFormat="1" applyFont="1" applyFill="1" applyBorder="1" applyAlignment="1">
      <alignment horizontal="right" vertical="center" wrapText="1"/>
    </xf>
    <xf numFmtId="0" fontId="4" fillId="8" borderId="80" xfId="0" applyFont="1" applyFill="1" applyBorder="1" applyAlignment="1" applyProtection="1">
      <alignment horizontal="center" vertical="center"/>
      <protection locked="0"/>
    </xf>
    <xf numFmtId="0" fontId="4" fillId="8" borderId="68" xfId="0" applyFont="1" applyFill="1" applyBorder="1" applyAlignment="1" applyProtection="1">
      <alignment horizontal="center" vertical="center"/>
      <protection locked="0"/>
    </xf>
    <xf numFmtId="0" fontId="4" fillId="8" borderId="34" xfId="0" applyFont="1" applyFill="1" applyBorder="1" applyAlignment="1" applyProtection="1">
      <alignment horizontal="center" vertical="center"/>
      <protection locked="0"/>
    </xf>
    <xf numFmtId="0" fontId="4" fillId="6" borderId="47" xfId="0" applyFont="1" applyFill="1" applyBorder="1" applyAlignment="1" applyProtection="1">
      <alignment horizontal="center" vertical="center" wrapText="1"/>
      <protection locked="0"/>
    </xf>
    <xf numFmtId="9" fontId="4" fillId="0" borderId="47" xfId="0" applyNumberFormat="1" applyFont="1" applyBorder="1" applyAlignment="1" applyProtection="1">
      <alignment horizontal="center" vertical="center" wrapText="1"/>
      <protection locked="0"/>
    </xf>
    <xf numFmtId="3" fontId="4" fillId="6" borderId="47" xfId="102" applyNumberFormat="1" applyFont="1" applyFill="1" applyBorder="1" applyAlignment="1" applyProtection="1">
      <alignment horizontal="center" vertical="center" wrapText="1"/>
      <protection locked="0"/>
    </xf>
    <xf numFmtId="14" fontId="4" fillId="6" borderId="47" xfId="0" applyNumberFormat="1" applyFont="1" applyFill="1" applyBorder="1" applyAlignment="1" applyProtection="1">
      <alignment horizontal="center" vertical="center" wrapText="1"/>
      <protection locked="0"/>
    </xf>
    <xf numFmtId="169" fontId="4" fillId="6" borderId="47" xfId="101" applyNumberFormat="1" applyFont="1" applyFill="1" applyBorder="1" applyAlignment="1" applyProtection="1">
      <alignment horizontal="center" vertical="center" wrapText="1"/>
      <protection locked="0"/>
    </xf>
    <xf numFmtId="169" fontId="47" fillId="4" borderId="47" xfId="101" applyNumberFormat="1" applyFont="1" applyFill="1" applyBorder="1" applyAlignment="1">
      <alignment horizontal="center" vertical="center" wrapText="1"/>
    </xf>
    <xf numFmtId="0" fontId="4" fillId="0" borderId="50" xfId="0" applyFont="1" applyBorder="1" applyAlignment="1" applyProtection="1">
      <alignment horizontal="center" vertical="center" wrapText="1"/>
      <protection locked="0"/>
    </xf>
    <xf numFmtId="0" fontId="4" fillId="4" borderId="47" xfId="1" applyNumberFormat="1" applyFont="1" applyFill="1" applyBorder="1" applyAlignment="1">
      <alignment horizontal="center" vertical="center" wrapText="1"/>
    </xf>
    <xf numFmtId="14" fontId="4" fillId="4" borderId="47" xfId="1" applyNumberFormat="1" applyFont="1" applyFill="1" applyBorder="1" applyAlignment="1">
      <alignment horizontal="center" vertical="center" wrapText="1"/>
    </xf>
    <xf numFmtId="169" fontId="4" fillId="4" borderId="47" xfId="1" applyNumberFormat="1" applyFont="1" applyFill="1" applyBorder="1" applyAlignment="1">
      <alignment horizontal="center" vertical="center" wrapText="1"/>
    </xf>
    <xf numFmtId="0" fontId="4" fillId="0" borderId="47" xfId="0" applyFont="1" applyBorder="1" applyAlignment="1">
      <alignment horizontal="center" vertical="center" wrapText="1"/>
    </xf>
    <xf numFmtId="0" fontId="4" fillId="0" borderId="47" xfId="0" applyFont="1" applyBorder="1" applyAlignment="1" applyProtection="1">
      <alignment horizontal="center" vertical="center"/>
      <protection locked="0"/>
    </xf>
    <xf numFmtId="169" fontId="4" fillId="4" borderId="50" xfId="0" applyNumberFormat="1" applyFont="1" applyFill="1" applyBorder="1" applyAlignment="1">
      <alignment horizontal="center" vertical="center" wrapText="1"/>
    </xf>
    <xf numFmtId="0" fontId="4" fillId="4" borderId="14" xfId="1" applyNumberFormat="1" applyFont="1" applyFill="1" applyBorder="1" applyAlignment="1">
      <alignment horizontal="center" vertical="center" wrapText="1"/>
    </xf>
    <xf numFmtId="169" fontId="9" fillId="4" borderId="1" xfId="1" applyNumberFormat="1" applyFont="1" applyFill="1" applyBorder="1" applyAlignment="1" applyProtection="1">
      <alignment horizontal="center" vertical="center" wrapText="1"/>
    </xf>
    <xf numFmtId="169" fontId="47" fillId="4" borderId="1" xfId="1" applyNumberFormat="1" applyFont="1" applyFill="1" applyBorder="1" applyAlignment="1" applyProtection="1">
      <alignment horizontal="center" vertical="center" wrapText="1"/>
    </xf>
    <xf numFmtId="169" fontId="9" fillId="11" borderId="11" xfId="1" applyNumberFormat="1" applyFont="1" applyFill="1" applyBorder="1" applyAlignment="1" applyProtection="1">
      <alignment horizontal="center" vertical="center" wrapText="1"/>
    </xf>
    <xf numFmtId="0" fontId="47" fillId="4" borderId="11" xfId="0" applyFont="1" applyFill="1" applyBorder="1" applyAlignment="1">
      <alignment horizontal="center" vertical="center" wrapText="1"/>
    </xf>
    <xf numFmtId="0" fontId="4" fillId="8" borderId="49" xfId="0" applyFont="1" applyFill="1" applyBorder="1" applyAlignment="1">
      <alignment horizontal="center" vertical="center" wrapText="1"/>
    </xf>
    <xf numFmtId="169" fontId="13" fillId="4" borderId="47" xfId="1" applyNumberFormat="1" applyFont="1" applyFill="1" applyBorder="1" applyAlignment="1" applyProtection="1">
      <alignment horizontal="center" vertical="center" wrapText="1"/>
    </xf>
    <xf numFmtId="169" fontId="47" fillId="4" borderId="47" xfId="1" applyNumberFormat="1" applyFont="1" applyFill="1" applyBorder="1" applyAlignment="1" applyProtection="1">
      <alignment horizontal="center" vertical="center" wrapText="1"/>
    </xf>
    <xf numFmtId="169" fontId="9" fillId="4" borderId="47" xfId="1" applyNumberFormat="1" applyFont="1" applyFill="1" applyBorder="1" applyAlignment="1" applyProtection="1">
      <alignment horizontal="center" vertical="center" wrapText="1"/>
    </xf>
    <xf numFmtId="0" fontId="47" fillId="11" borderId="17" xfId="0" applyFont="1" applyFill="1" applyBorder="1" applyAlignment="1">
      <alignment horizontal="center" vertical="center" wrapText="1"/>
    </xf>
    <xf numFmtId="0" fontId="2" fillId="2" borderId="72" xfId="0" applyFont="1" applyFill="1" applyBorder="1" applyAlignment="1">
      <alignment vertical="center" wrapText="1"/>
    </xf>
    <xf numFmtId="0" fontId="2" fillId="2" borderId="52" xfId="0" applyFont="1" applyFill="1" applyBorder="1" applyAlignment="1">
      <alignment horizontal="right" vertical="center" wrapText="1"/>
    </xf>
    <xf numFmtId="169" fontId="2" fillId="2" borderId="52" xfId="0" applyNumberFormat="1" applyFont="1" applyFill="1" applyBorder="1" applyAlignment="1">
      <alignment horizontal="center" vertical="center" wrapText="1"/>
    </xf>
    <xf numFmtId="169" fontId="2" fillId="2" borderId="52" xfId="0" applyNumberFormat="1" applyFont="1" applyFill="1" applyBorder="1" applyAlignment="1">
      <alignment horizontal="right" vertical="center" wrapText="1"/>
    </xf>
    <xf numFmtId="0" fontId="4" fillId="0" borderId="70" xfId="0" applyFont="1" applyBorder="1" applyAlignment="1" applyProtection="1">
      <alignment horizontal="center" vertical="center" wrapText="1"/>
      <protection locked="0"/>
    </xf>
    <xf numFmtId="0" fontId="2" fillId="2" borderId="81" xfId="0" applyFont="1" applyFill="1" applyBorder="1" applyAlignment="1">
      <alignment vertical="center" wrapText="1"/>
    </xf>
    <xf numFmtId="0" fontId="47" fillId="9" borderId="16" xfId="0" applyFont="1" applyFill="1" applyBorder="1" applyAlignment="1">
      <alignment horizontal="center" vertical="center" wrapText="1"/>
    </xf>
    <xf numFmtId="0" fontId="47" fillId="9" borderId="15" xfId="0" applyFont="1" applyFill="1" applyBorder="1" applyAlignment="1">
      <alignment horizontal="center" vertical="center" wrapText="1"/>
    </xf>
    <xf numFmtId="0" fontId="13" fillId="9" borderId="15" xfId="0" applyFont="1" applyFill="1" applyBorder="1" applyAlignment="1">
      <alignment horizontal="center" vertical="center" wrapText="1"/>
    </xf>
    <xf numFmtId="0" fontId="4" fillId="11" borderId="17" xfId="0" applyFont="1" applyFill="1" applyBorder="1" applyAlignment="1">
      <alignment horizontal="center" vertical="center" wrapText="1"/>
    </xf>
    <xf numFmtId="169" fontId="4" fillId="11" borderId="125" xfId="0" applyNumberFormat="1" applyFont="1" applyFill="1" applyBorder="1" applyAlignment="1">
      <alignment horizontal="center" vertical="center" wrapText="1"/>
    </xf>
    <xf numFmtId="0" fontId="4" fillId="4" borderId="49" xfId="1" applyNumberFormat="1" applyFont="1" applyFill="1" applyBorder="1" applyAlignment="1" applyProtection="1">
      <alignment horizontal="right" vertical="center" wrapText="1"/>
    </xf>
    <xf numFmtId="0" fontId="4" fillId="4" borderId="16" xfId="1" applyNumberFormat="1" applyFont="1" applyFill="1" applyBorder="1" applyAlignment="1" applyProtection="1">
      <alignment horizontal="right" vertical="center" wrapText="1"/>
    </xf>
    <xf numFmtId="0" fontId="2" fillId="2" borderId="72" xfId="0" applyFont="1" applyFill="1" applyBorder="1" applyAlignment="1">
      <alignment horizontal="right" vertical="center" wrapText="1"/>
    </xf>
    <xf numFmtId="0" fontId="2" fillId="2" borderId="52" xfId="0" applyFont="1" applyFill="1" applyBorder="1" applyAlignment="1">
      <alignment vertical="center" wrapText="1"/>
    </xf>
    <xf numFmtId="20" fontId="23" fillId="50" borderId="1" xfId="0" applyNumberFormat="1" applyFont="1" applyFill="1" applyBorder="1" applyAlignment="1">
      <alignment horizontal="center" vertical="center" wrapText="1"/>
    </xf>
    <xf numFmtId="20" fontId="23" fillId="50" borderId="1" xfId="0" applyNumberFormat="1" applyFont="1" applyFill="1" applyBorder="1" applyAlignment="1">
      <alignment vertical="center" wrapText="1"/>
    </xf>
    <xf numFmtId="20" fontId="23" fillId="10" borderId="1" xfId="0" applyNumberFormat="1" applyFont="1" applyFill="1" applyBorder="1" applyAlignment="1">
      <alignment horizontal="center" vertical="center" wrapText="1"/>
    </xf>
    <xf numFmtId="169" fontId="82" fillId="4" borderId="1" xfId="0" applyNumberFormat="1" applyFont="1" applyFill="1" applyBorder="1" applyAlignment="1">
      <alignment horizontal="center" vertical="center" wrapText="1"/>
    </xf>
    <xf numFmtId="0" fontId="48" fillId="0" borderId="0" xfId="0" applyFont="1" applyAlignment="1">
      <alignment vertical="center" wrapText="1"/>
    </xf>
    <xf numFmtId="20" fontId="23" fillId="10" borderId="15" xfId="0" applyNumberFormat="1" applyFont="1" applyFill="1" applyBorder="1" applyAlignment="1">
      <alignment horizontal="center" vertical="center" wrapText="1"/>
    </xf>
    <xf numFmtId="165" fontId="23" fillId="4" borderId="30" xfId="0" applyNumberFormat="1" applyFont="1" applyFill="1" applyBorder="1" applyAlignment="1">
      <alignment horizontal="center" vertical="center"/>
    </xf>
    <xf numFmtId="0" fontId="84" fillId="10" borderId="1" xfId="0" applyFont="1" applyFill="1" applyBorder="1" applyAlignment="1">
      <alignment horizontal="center" vertical="center" wrapText="1"/>
    </xf>
    <xf numFmtId="0" fontId="79" fillId="10" borderId="1" xfId="0" applyFont="1" applyFill="1" applyBorder="1" applyAlignment="1">
      <alignment horizontal="center" vertical="center" wrapText="1"/>
    </xf>
    <xf numFmtId="0" fontId="85" fillId="10" borderId="1" xfId="0" applyFont="1" applyFill="1" applyBorder="1" applyAlignment="1">
      <alignment horizontal="center" vertical="center" wrapText="1"/>
    </xf>
    <xf numFmtId="0" fontId="86" fillId="10" borderId="1" xfId="0" applyFont="1" applyFill="1" applyBorder="1" applyAlignment="1">
      <alignment horizontal="center" vertical="center" wrapText="1"/>
    </xf>
    <xf numFmtId="169" fontId="62" fillId="4" borderId="1" xfId="1" applyNumberFormat="1" applyFont="1" applyFill="1" applyBorder="1" applyAlignment="1">
      <alignment horizontal="center" vertical="center"/>
    </xf>
    <xf numFmtId="10" fontId="62" fillId="4" borderId="1" xfId="1" applyNumberFormat="1" applyFont="1" applyFill="1" applyBorder="1" applyAlignment="1">
      <alignment horizontal="center" vertical="center"/>
    </xf>
    <xf numFmtId="165" fontId="62" fillId="4" borderId="1" xfId="0" applyNumberFormat="1" applyFont="1" applyFill="1" applyBorder="1" applyAlignment="1">
      <alignment horizontal="center" vertical="center"/>
    </xf>
    <xf numFmtId="9" fontId="62" fillId="4" borderId="1" xfId="1" applyFont="1" applyFill="1" applyBorder="1" applyAlignment="1">
      <alignment horizontal="center" vertical="center"/>
    </xf>
    <xf numFmtId="0" fontId="24" fillId="3" borderId="1" xfId="0" applyFont="1" applyFill="1" applyBorder="1" applyAlignment="1">
      <alignment horizontal="center" vertical="center" wrapText="1"/>
    </xf>
    <xf numFmtId="9" fontId="24" fillId="3" borderId="1" xfId="1" applyFont="1" applyFill="1" applyBorder="1" applyAlignment="1">
      <alignment horizontal="center" vertical="center"/>
    </xf>
    <xf numFmtId="0" fontId="10" fillId="9" borderId="1" xfId="0" applyFont="1" applyFill="1" applyBorder="1" applyAlignment="1">
      <alignment horizontal="center" vertical="center" wrapText="1"/>
    </xf>
    <xf numFmtId="0" fontId="10" fillId="9" borderId="1" xfId="0" applyFont="1" applyFill="1" applyBorder="1" applyAlignment="1">
      <alignment horizontal="left" vertical="center" wrapText="1"/>
    </xf>
    <xf numFmtId="0" fontId="4" fillId="8" borderId="25" xfId="0" applyFont="1" applyFill="1" applyBorder="1" applyAlignment="1">
      <alignment horizontal="center" vertical="center" wrapText="1"/>
    </xf>
    <xf numFmtId="20" fontId="10" fillId="8" borderId="1" xfId="0" applyNumberFormat="1" applyFont="1" applyFill="1" applyBorder="1" applyAlignment="1">
      <alignment horizontal="center" vertical="center" wrapText="1"/>
    </xf>
    <xf numFmtId="20" fontId="10" fillId="8" borderId="15" xfId="0" applyNumberFormat="1" applyFont="1" applyFill="1" applyBorder="1" applyAlignment="1">
      <alignment horizontal="center" vertical="center" wrapText="1"/>
    </xf>
    <xf numFmtId="169" fontId="82" fillId="4" borderId="15" xfId="0" applyNumberFormat="1" applyFont="1" applyFill="1" applyBorder="1" applyAlignment="1">
      <alignment horizontal="center" vertical="center" wrapText="1"/>
    </xf>
    <xf numFmtId="0" fontId="4" fillId="8" borderId="1" xfId="0" applyFont="1" applyFill="1" applyBorder="1" applyAlignment="1">
      <alignment horizontal="center" vertical="center" wrapText="1"/>
    </xf>
    <xf numFmtId="0" fontId="4" fillId="8" borderId="29" xfId="0" applyFont="1" applyFill="1" applyBorder="1" applyAlignment="1">
      <alignment horizontal="center" vertical="center" wrapText="1"/>
    </xf>
    <xf numFmtId="0" fontId="4" fillId="8" borderId="39" xfId="0" applyFont="1" applyFill="1" applyBorder="1" applyAlignment="1">
      <alignment horizontal="center" vertical="center" wrapText="1"/>
    </xf>
    <xf numFmtId="0" fontId="4" fillId="8" borderId="79" xfId="0" applyFont="1" applyFill="1" applyBorder="1" applyAlignment="1">
      <alignment horizontal="center" vertical="center" wrapText="1"/>
    </xf>
    <xf numFmtId="0" fontId="4" fillId="8" borderId="23" xfId="0" applyFont="1" applyFill="1" applyBorder="1" applyAlignment="1">
      <alignment horizontal="center" vertical="center" wrapText="1"/>
    </xf>
    <xf numFmtId="0" fontId="4" fillId="8" borderId="30" xfId="0" applyFont="1" applyFill="1" applyBorder="1" applyAlignment="1">
      <alignment horizontal="center" vertical="center" wrapText="1"/>
    </xf>
    <xf numFmtId="0" fontId="62" fillId="4" borderId="49" xfId="0" applyFont="1" applyFill="1" applyBorder="1" applyAlignment="1">
      <alignment horizontal="center" vertical="center" wrapText="1"/>
    </xf>
    <xf numFmtId="0" fontId="62" fillId="4" borderId="47" xfId="0" applyFont="1" applyFill="1" applyBorder="1" applyAlignment="1">
      <alignment horizontal="center" vertical="center" wrapText="1"/>
    </xf>
    <xf numFmtId="9" fontId="62" fillId="4" borderId="47" xfId="1" applyFont="1" applyFill="1" applyBorder="1" applyAlignment="1">
      <alignment horizontal="center" vertical="center" wrapText="1"/>
    </xf>
    <xf numFmtId="169" fontId="24" fillId="4" borderId="50" xfId="101" applyNumberFormat="1" applyFont="1" applyFill="1" applyBorder="1" applyAlignment="1">
      <alignment horizontal="center" vertical="center" wrapText="1"/>
    </xf>
    <xf numFmtId="0" fontId="62" fillId="4" borderId="16" xfId="0" applyFont="1" applyFill="1" applyBorder="1" applyAlignment="1">
      <alignment horizontal="center" vertical="center" wrapText="1"/>
    </xf>
    <xf numFmtId="169" fontId="24" fillId="4" borderId="15" xfId="101" applyNumberFormat="1" applyFont="1" applyFill="1" applyBorder="1" applyAlignment="1">
      <alignment horizontal="center" vertical="center" wrapText="1"/>
    </xf>
    <xf numFmtId="0" fontId="62" fillId="4" borderId="28" xfId="0" applyFont="1" applyFill="1" applyBorder="1" applyAlignment="1">
      <alignment horizontal="center" vertical="center" wrapText="1"/>
    </xf>
    <xf numFmtId="0" fontId="62" fillId="4" borderId="29" xfId="0" applyFont="1" applyFill="1" applyBorder="1" applyAlignment="1">
      <alignment horizontal="center" vertical="center" wrapText="1"/>
    </xf>
    <xf numFmtId="9" fontId="62" fillId="4" borderId="29" xfId="1" applyFont="1" applyFill="1" applyBorder="1" applyAlignment="1">
      <alignment horizontal="center" vertical="center" wrapText="1"/>
    </xf>
    <xf numFmtId="169" fontId="24" fillId="4" borderId="30" xfId="101" applyNumberFormat="1" applyFont="1" applyFill="1" applyBorder="1" applyAlignment="1">
      <alignment horizontal="center" vertical="center" wrapText="1"/>
    </xf>
    <xf numFmtId="169" fontId="62" fillId="4" borderId="50" xfId="1" applyNumberFormat="1" applyFont="1" applyFill="1" applyBorder="1" applyAlignment="1">
      <alignment horizontal="center" vertical="center" wrapText="1"/>
    </xf>
    <xf numFmtId="169" fontId="62" fillId="4" borderId="15" xfId="1" applyNumberFormat="1" applyFont="1" applyFill="1" applyBorder="1" applyAlignment="1">
      <alignment horizontal="center" vertical="center" wrapText="1"/>
    </xf>
    <xf numFmtId="169" fontId="62" fillId="4" borderId="30" xfId="1" applyNumberFormat="1" applyFont="1" applyFill="1" applyBorder="1" applyAlignment="1">
      <alignment horizontal="center" vertical="center" wrapText="1"/>
    </xf>
    <xf numFmtId="169" fontId="62" fillId="4" borderId="50" xfId="0" applyNumberFormat="1" applyFont="1" applyFill="1" applyBorder="1" applyAlignment="1">
      <alignment horizontal="center" vertical="center" wrapText="1"/>
    </xf>
    <xf numFmtId="169" fontId="62" fillId="4" borderId="15" xfId="0" applyNumberFormat="1" applyFont="1" applyFill="1" applyBorder="1" applyAlignment="1">
      <alignment horizontal="center" vertical="center" wrapText="1"/>
    </xf>
    <xf numFmtId="169" fontId="62" fillId="4" borderId="30" xfId="0" applyNumberFormat="1" applyFont="1" applyFill="1" applyBorder="1" applyAlignment="1">
      <alignment horizontal="center" vertical="center" wrapText="1"/>
    </xf>
    <xf numFmtId="169" fontId="82" fillId="4" borderId="30" xfId="0" applyNumberFormat="1" applyFont="1" applyFill="1" applyBorder="1" applyAlignment="1">
      <alignment horizontal="center" vertical="center" wrapText="1"/>
    </xf>
    <xf numFmtId="0" fontId="82" fillId="0" borderId="0" xfId="0" applyFont="1" applyAlignment="1" applyProtection="1">
      <alignment horizontal="center" vertical="center"/>
      <protection locked="0"/>
    </xf>
    <xf numFmtId="0" fontId="23" fillId="0" borderId="0" xfId="0" applyFont="1" applyAlignment="1" applyProtection="1">
      <alignment vertical="center"/>
      <protection locked="0"/>
    </xf>
    <xf numFmtId="0" fontId="79" fillId="12" borderId="150" xfId="0" applyFont="1" applyFill="1" applyBorder="1" applyAlignment="1">
      <alignment horizontal="center" vertical="center" wrapText="1"/>
    </xf>
    <xf numFmtId="0" fontId="79" fillId="12" borderId="151" xfId="0" applyFont="1" applyFill="1" applyBorder="1" applyAlignment="1">
      <alignment horizontal="center" vertical="center" wrapText="1"/>
    </xf>
    <xf numFmtId="0" fontId="79" fillId="10" borderId="151" xfId="0" applyFont="1" applyFill="1" applyBorder="1" applyAlignment="1">
      <alignment horizontal="center" vertical="center" wrapText="1"/>
    </xf>
    <xf numFmtId="0" fontId="79" fillId="10" borderId="152" xfId="0" applyFont="1" applyFill="1" applyBorder="1" applyAlignment="1">
      <alignment horizontal="center" vertical="center" wrapText="1"/>
    </xf>
    <xf numFmtId="169" fontId="82" fillId="0" borderId="153" xfId="0" applyNumberFormat="1" applyFont="1" applyBorder="1" applyAlignment="1" applyProtection="1">
      <alignment horizontal="center" vertical="center"/>
      <protection locked="0"/>
    </xf>
    <xf numFmtId="0" fontId="82" fillId="0" borderId="54" xfId="0" applyFont="1" applyBorder="1" applyAlignment="1" applyProtection="1">
      <alignment horizontal="center" vertical="center"/>
      <protection locked="0"/>
    </xf>
    <xf numFmtId="0" fontId="23" fillId="0" borderId="54" xfId="0" applyFont="1" applyBorder="1" applyAlignment="1" applyProtection="1">
      <alignment horizontal="center" vertical="center"/>
      <protection locked="0"/>
    </xf>
    <xf numFmtId="169" fontId="82" fillId="0" borderId="54" xfId="0" applyNumberFormat="1" applyFont="1" applyBorder="1" applyAlignment="1" applyProtection="1">
      <alignment horizontal="center" vertical="center"/>
      <protection locked="0"/>
    </xf>
    <xf numFmtId="0" fontId="23" fillId="0" borderId="154" xfId="0" applyFont="1" applyBorder="1" applyAlignment="1" applyProtection="1">
      <alignment horizontal="center" vertical="center"/>
      <protection locked="0"/>
    </xf>
    <xf numFmtId="169" fontId="82" fillId="0" borderId="155" xfId="0" applyNumberFormat="1" applyFont="1" applyBorder="1" applyAlignment="1" applyProtection="1">
      <alignment horizontal="center" vertical="center"/>
      <protection locked="0"/>
    </xf>
    <xf numFmtId="0" fontId="82" fillId="0" borderId="156" xfId="0" applyFont="1" applyBorder="1" applyAlignment="1" applyProtection="1">
      <alignment horizontal="center" vertical="center"/>
      <protection locked="0"/>
    </xf>
    <xf numFmtId="0" fontId="23" fillId="0" borderId="156" xfId="0" applyFont="1" applyBorder="1" applyAlignment="1" applyProtection="1">
      <alignment horizontal="center" vertical="center"/>
      <protection locked="0"/>
    </xf>
    <xf numFmtId="169" fontId="82" fillId="0" borderId="156" xfId="0" applyNumberFormat="1" applyFont="1" applyBorder="1" applyAlignment="1" applyProtection="1">
      <alignment horizontal="center" vertical="center"/>
      <protection locked="0"/>
    </xf>
    <xf numFmtId="0" fontId="23" fillId="0" borderId="157" xfId="0" applyFont="1" applyBorder="1" applyAlignment="1" applyProtection="1">
      <alignment horizontal="center" vertical="center"/>
      <protection locked="0"/>
    </xf>
    <xf numFmtId="0" fontId="84" fillId="10" borderId="14" xfId="0" applyFont="1" applyFill="1" applyBorder="1" applyAlignment="1">
      <alignment horizontal="center" vertical="center" wrapText="1"/>
    </xf>
    <xf numFmtId="0" fontId="124" fillId="10" borderId="11" xfId="0" applyFont="1" applyFill="1" applyBorder="1" applyAlignment="1">
      <alignment horizontal="center" vertical="center" wrapText="1"/>
    </xf>
    <xf numFmtId="0" fontId="86" fillId="10" borderId="11" xfId="0" applyFont="1" applyFill="1" applyBorder="1" applyAlignment="1">
      <alignment horizontal="center" vertical="center" wrapText="1"/>
    </xf>
    <xf numFmtId="0" fontId="126" fillId="10" borderId="11" xfId="0" applyFont="1" applyFill="1" applyBorder="1" applyAlignment="1">
      <alignment horizontal="center" vertical="center" wrapText="1"/>
    </xf>
    <xf numFmtId="165" fontId="62" fillId="4" borderId="2" xfId="0" applyNumberFormat="1" applyFont="1" applyFill="1" applyBorder="1" applyAlignment="1">
      <alignment horizontal="center" vertical="center"/>
    </xf>
    <xf numFmtId="9" fontId="62" fillId="4" borderId="54" xfId="1" applyFont="1" applyFill="1" applyBorder="1" applyAlignment="1" applyProtection="1">
      <alignment horizontal="center" vertical="center"/>
      <protection locked="0"/>
    </xf>
    <xf numFmtId="165" fontId="62" fillId="4" borderId="54" xfId="0" applyNumberFormat="1" applyFont="1" applyFill="1" applyBorder="1" applyAlignment="1">
      <alignment horizontal="center" vertical="center"/>
    </xf>
    <xf numFmtId="0" fontId="76" fillId="34" borderId="67" xfId="0" applyFont="1" applyFill="1" applyBorder="1" applyAlignment="1">
      <alignment horizontal="center" vertical="center" wrapText="1"/>
    </xf>
    <xf numFmtId="0" fontId="76" fillId="34" borderId="48" xfId="0" applyFont="1" applyFill="1" applyBorder="1" applyAlignment="1">
      <alignment horizontal="center" vertical="center" wrapText="1"/>
    </xf>
    <xf numFmtId="0" fontId="76" fillId="34" borderId="84" xfId="0" applyFont="1" applyFill="1" applyBorder="1" applyAlignment="1">
      <alignment horizontal="center" vertical="center" wrapText="1"/>
    </xf>
    <xf numFmtId="0" fontId="4" fillId="8" borderId="47" xfId="0" applyFont="1" applyFill="1" applyBorder="1" applyAlignment="1">
      <alignment horizontal="center" vertical="center" wrapText="1"/>
    </xf>
    <xf numFmtId="0" fontId="4" fillId="8" borderId="50" xfId="0" applyFont="1" applyFill="1" applyBorder="1" applyAlignment="1">
      <alignment horizontal="center" vertical="center" wrapText="1"/>
    </xf>
    <xf numFmtId="0" fontId="4" fillId="8" borderId="49" xfId="0" applyFont="1" applyFill="1" applyBorder="1" applyAlignment="1">
      <alignment horizontal="left" vertical="center" wrapText="1"/>
    </xf>
    <xf numFmtId="0" fontId="4" fillId="8" borderId="28" xfId="0" applyFont="1" applyFill="1" applyBorder="1" applyAlignment="1">
      <alignment horizontal="left" vertical="center" wrapText="1"/>
    </xf>
    <xf numFmtId="169" fontId="2" fillId="0" borderId="108" xfId="0" applyNumberFormat="1" applyFont="1" applyBorder="1" applyAlignment="1" applyProtection="1">
      <alignment horizontal="center" vertical="center" wrapText="1"/>
      <protection locked="0"/>
    </xf>
    <xf numFmtId="0" fontId="4" fillId="4" borderId="2" xfId="0" applyFont="1" applyFill="1" applyBorder="1" applyAlignment="1">
      <alignment horizontal="center" vertical="center" wrapText="1"/>
    </xf>
    <xf numFmtId="1" fontId="4" fillId="4" borderId="3" xfId="0" applyNumberFormat="1" applyFont="1" applyFill="1" applyBorder="1" applyAlignment="1">
      <alignment horizontal="center" vertical="center" wrapText="1"/>
    </xf>
    <xf numFmtId="0" fontId="4" fillId="4" borderId="48" xfId="0" applyFont="1" applyFill="1" applyBorder="1" applyAlignment="1">
      <alignment horizontal="center" vertical="center" wrapText="1"/>
    </xf>
    <xf numFmtId="9" fontId="0" fillId="4" borderId="14" xfId="1" applyFont="1" applyFill="1" applyBorder="1" applyAlignment="1">
      <alignment horizontal="center" vertical="center" wrapText="1"/>
    </xf>
    <xf numFmtId="9" fontId="0" fillId="4" borderId="1" xfId="1" applyFont="1" applyFill="1" applyBorder="1" applyAlignment="1">
      <alignment horizontal="center" vertical="center" wrapText="1"/>
    </xf>
    <xf numFmtId="9" fontId="0" fillId="4" borderId="29" xfId="1" applyFont="1" applyFill="1" applyBorder="1" applyAlignment="1">
      <alignment horizontal="center" vertical="center" wrapText="1"/>
    </xf>
    <xf numFmtId="169" fontId="4" fillId="4" borderId="47" xfId="1" applyNumberFormat="1" applyFont="1" applyFill="1" applyBorder="1" applyAlignment="1" applyProtection="1">
      <alignment horizontal="center" vertical="center" wrapText="1"/>
    </xf>
    <xf numFmtId="169" fontId="4" fillId="4" borderId="1" xfId="1" applyNumberFormat="1" applyFont="1" applyFill="1" applyBorder="1" applyAlignment="1" applyProtection="1">
      <alignment horizontal="center" vertical="center" wrapText="1"/>
    </xf>
    <xf numFmtId="20" fontId="23" fillId="10" borderId="1" xfId="0" applyNumberFormat="1" applyFont="1" applyFill="1" applyBorder="1" applyAlignment="1">
      <alignment vertical="center" wrapText="1"/>
    </xf>
    <xf numFmtId="20" fontId="23" fillId="10" borderId="15" xfId="0" applyNumberFormat="1" applyFont="1" applyFill="1" applyBorder="1" applyAlignment="1">
      <alignment vertical="center" wrapText="1"/>
    </xf>
    <xf numFmtId="169" fontId="82" fillId="4" borderId="29" xfId="0" applyNumberFormat="1" applyFont="1" applyFill="1" applyBorder="1" applyAlignment="1">
      <alignment vertical="center" wrapText="1"/>
    </xf>
    <xf numFmtId="169" fontId="82" fillId="4" borderId="30" xfId="0" applyNumberFormat="1" applyFont="1" applyFill="1" applyBorder="1" applyAlignment="1">
      <alignment vertical="center" wrapText="1"/>
    </xf>
    <xf numFmtId="20" fontId="23" fillId="10" borderId="16" xfId="0" applyNumberFormat="1" applyFont="1" applyFill="1" applyBorder="1" applyAlignment="1">
      <alignment vertical="center" wrapText="1"/>
    </xf>
    <xf numFmtId="169" fontId="82" fillId="4" borderId="34" xfId="0" applyNumberFormat="1" applyFont="1" applyFill="1" applyBorder="1" applyAlignment="1">
      <alignment vertical="center" wrapText="1"/>
    </xf>
    <xf numFmtId="0" fontId="49" fillId="0" borderId="159" xfId="0" applyFont="1" applyBorder="1" applyAlignment="1">
      <alignment horizontal="center" vertical="center"/>
    </xf>
    <xf numFmtId="0" fontId="23" fillId="8" borderId="1" xfId="0" applyFont="1" applyFill="1" applyBorder="1" applyAlignment="1">
      <alignment vertical="center" wrapText="1"/>
    </xf>
    <xf numFmtId="0" fontId="83" fillId="8" borderId="1" xfId="0" applyFont="1" applyFill="1" applyBorder="1" applyAlignment="1">
      <alignment vertical="center" wrapText="1"/>
    </xf>
    <xf numFmtId="0" fontId="23" fillId="8" borderId="28" xfId="0" applyFont="1" applyFill="1" applyBorder="1" applyAlignment="1">
      <alignment vertical="center" wrapText="1"/>
    </xf>
    <xf numFmtId="169" fontId="82" fillId="4" borderId="29" xfId="6" applyNumberFormat="1" applyFont="1" applyFill="1" applyBorder="1" applyAlignment="1">
      <alignment vertical="center"/>
    </xf>
    <xf numFmtId="0" fontId="23" fillId="8" borderId="29" xfId="0" applyFont="1" applyFill="1" applyBorder="1" applyAlignment="1">
      <alignment vertical="center" wrapText="1"/>
    </xf>
    <xf numFmtId="169" fontId="82" fillId="4" borderId="51" xfId="6" applyNumberFormat="1" applyFont="1" applyFill="1" applyBorder="1" applyAlignment="1">
      <alignment vertical="center"/>
    </xf>
    <xf numFmtId="0" fontId="23" fillId="8" borderId="16" xfId="0" applyFont="1" applyFill="1" applyBorder="1" applyAlignment="1">
      <alignment vertical="center" wrapText="1"/>
    </xf>
    <xf numFmtId="0" fontId="83" fillId="8" borderId="15" xfId="0" applyFont="1" applyFill="1" applyBorder="1" applyAlignment="1">
      <alignment vertical="center" wrapText="1"/>
    </xf>
    <xf numFmtId="169" fontId="23" fillId="4" borderId="29" xfId="0" applyNumberFormat="1" applyFont="1" applyFill="1" applyBorder="1" applyAlignment="1">
      <alignment vertical="center"/>
    </xf>
    <xf numFmtId="169" fontId="23" fillId="4" borderId="30" xfId="0" applyNumberFormat="1" applyFont="1" applyFill="1" applyBorder="1" applyAlignment="1">
      <alignment vertical="center"/>
    </xf>
    <xf numFmtId="169" fontId="23" fillId="4" borderId="46" xfId="0" applyNumberFormat="1" applyFont="1" applyFill="1" applyBorder="1" applyAlignment="1">
      <alignment vertical="center"/>
    </xf>
    <xf numFmtId="0" fontId="83" fillId="8" borderId="16" xfId="0" applyFont="1" applyFill="1" applyBorder="1" applyAlignment="1">
      <alignment vertical="center" wrapText="1"/>
    </xf>
    <xf numFmtId="169" fontId="23" fillId="4" borderId="28" xfId="0" applyNumberFormat="1" applyFont="1" applyFill="1" applyBorder="1" applyAlignment="1">
      <alignment vertical="center" wrapText="1"/>
    </xf>
    <xf numFmtId="169" fontId="23" fillId="4" borderId="29" xfId="0" applyNumberFormat="1" applyFont="1" applyFill="1" applyBorder="1" applyAlignment="1">
      <alignment vertical="center" wrapText="1"/>
    </xf>
    <xf numFmtId="169" fontId="23" fillId="4" borderId="30" xfId="0" applyNumberFormat="1" applyFont="1" applyFill="1" applyBorder="1" applyAlignment="1">
      <alignment vertical="center" wrapText="1"/>
    </xf>
    <xf numFmtId="0" fontId="0" fillId="0" borderId="0" xfId="0" applyAlignment="1">
      <alignment horizontal="center"/>
    </xf>
    <xf numFmtId="0" fontId="24" fillId="10" borderId="10" xfId="0" applyFont="1" applyFill="1" applyBorder="1" applyAlignment="1">
      <alignment horizontal="center" vertical="center" wrapText="1"/>
    </xf>
    <xf numFmtId="169" fontId="24" fillId="4" borderId="19" xfId="0" applyNumberFormat="1" applyFont="1" applyFill="1" applyBorder="1" applyAlignment="1">
      <alignment horizontal="center" vertical="center" wrapText="1"/>
    </xf>
    <xf numFmtId="0" fontId="63" fillId="0" borderId="0" xfId="0" applyFont="1" applyAlignment="1">
      <alignment horizontal="left" vertical="center" wrapText="1"/>
    </xf>
    <xf numFmtId="0" fontId="63" fillId="0" borderId="0" xfId="0" applyFont="1" applyAlignment="1">
      <alignment horizontal="left" vertical="center"/>
    </xf>
    <xf numFmtId="0" fontId="63" fillId="0" borderId="0" xfId="0" quotePrefix="1" applyFont="1" applyAlignment="1">
      <alignment horizontal="left" vertical="center"/>
    </xf>
    <xf numFmtId="20" fontId="23" fillId="29" borderId="50" xfId="0" applyNumberFormat="1" applyFont="1" applyFill="1" applyBorder="1" applyAlignment="1">
      <alignment horizontal="center" vertical="center" wrapText="1"/>
    </xf>
    <xf numFmtId="20" fontId="23" fillId="29" borderId="49" xfId="0" applyNumberFormat="1" applyFont="1" applyFill="1" applyBorder="1" applyAlignment="1">
      <alignment horizontal="center" vertical="center" wrapText="1"/>
    </xf>
    <xf numFmtId="20" fontId="23" fillId="29" borderId="169" xfId="0" applyNumberFormat="1" applyFont="1" applyFill="1" applyBorder="1" applyAlignment="1">
      <alignment horizontal="center" vertical="center" wrapText="1"/>
    </xf>
    <xf numFmtId="20" fontId="23" fillId="29" borderId="170" xfId="0" applyNumberFormat="1" applyFont="1" applyFill="1" applyBorder="1" applyAlignment="1">
      <alignment horizontal="center" vertical="center" wrapText="1"/>
    </xf>
    <xf numFmtId="20" fontId="23" fillId="29" borderId="1" xfId="0" applyNumberFormat="1" applyFont="1" applyFill="1" applyBorder="1" applyAlignment="1">
      <alignment horizontal="center" vertical="center" wrapText="1"/>
    </xf>
    <xf numFmtId="20" fontId="23" fillId="29" borderId="171" xfId="0" applyNumberFormat="1" applyFont="1" applyFill="1" applyBorder="1" applyAlignment="1">
      <alignment horizontal="center" vertical="center" wrapText="1"/>
    </xf>
    <xf numFmtId="20" fontId="23" fillId="9" borderId="170" xfId="0" applyNumberFormat="1" applyFont="1" applyFill="1" applyBorder="1" applyAlignment="1">
      <alignment horizontal="center" vertical="center" wrapText="1"/>
    </xf>
    <xf numFmtId="169" fontId="23" fillId="9" borderId="1" xfId="0" applyNumberFormat="1" applyFont="1" applyFill="1" applyBorder="1" applyAlignment="1">
      <alignment horizontal="center" vertical="center" wrapText="1"/>
    </xf>
    <xf numFmtId="20" fontId="23" fillId="9" borderId="1" xfId="0" applyNumberFormat="1" applyFont="1" applyFill="1" applyBorder="1" applyAlignment="1">
      <alignment horizontal="center" vertical="center" wrapText="1"/>
    </xf>
    <xf numFmtId="20" fontId="23" fillId="9" borderId="15" xfId="0" applyNumberFormat="1" applyFont="1" applyFill="1" applyBorder="1" applyAlignment="1">
      <alignment horizontal="center" vertical="center" wrapText="1"/>
    </xf>
    <xf numFmtId="20" fontId="23" fillId="9" borderId="16" xfId="0" applyNumberFormat="1" applyFont="1" applyFill="1" applyBorder="1" applyAlignment="1">
      <alignment horizontal="center" vertical="center" wrapText="1"/>
    </xf>
    <xf numFmtId="169" fontId="23" fillId="9" borderId="171" xfId="0" applyNumberFormat="1" applyFont="1" applyFill="1" applyBorder="1" applyAlignment="1">
      <alignment horizontal="center" vertical="center" wrapText="1"/>
    </xf>
    <xf numFmtId="169" fontId="23" fillId="9" borderId="170" xfId="0" applyNumberFormat="1" applyFont="1" applyFill="1" applyBorder="1" applyAlignment="1">
      <alignment horizontal="center" vertical="center" wrapText="1"/>
    </xf>
    <xf numFmtId="20" fontId="23" fillId="9" borderId="171" xfId="0" applyNumberFormat="1" applyFont="1" applyFill="1" applyBorder="1" applyAlignment="1">
      <alignment horizontal="center" vertical="center" wrapText="1"/>
    </xf>
    <xf numFmtId="169" fontId="82" fillId="4" borderId="172" xfId="0" applyNumberFormat="1" applyFont="1" applyFill="1" applyBorder="1" applyAlignment="1">
      <alignment horizontal="center" vertical="center" wrapText="1"/>
    </xf>
    <xf numFmtId="169" fontId="82" fillId="4" borderId="173" xfId="0" applyNumberFormat="1" applyFont="1" applyFill="1" applyBorder="1" applyAlignment="1">
      <alignment horizontal="center" vertical="center" wrapText="1"/>
    </xf>
    <xf numFmtId="165" fontId="23" fillId="4" borderId="173" xfId="0" applyNumberFormat="1" applyFont="1" applyFill="1" applyBorder="1" applyAlignment="1">
      <alignment horizontal="center" vertical="center"/>
    </xf>
    <xf numFmtId="169" fontId="54" fillId="4" borderId="174" xfId="0" applyNumberFormat="1" applyFont="1" applyFill="1" applyBorder="1" applyAlignment="1">
      <alignment horizontal="center" vertical="center" wrapText="1"/>
    </xf>
    <xf numFmtId="169" fontId="82" fillId="4" borderId="175" xfId="0" applyNumberFormat="1" applyFont="1" applyFill="1" applyBorder="1" applyAlignment="1">
      <alignment horizontal="center" vertical="center" wrapText="1"/>
    </xf>
    <xf numFmtId="169" fontId="54" fillId="4" borderId="176" xfId="0" applyNumberFormat="1" applyFont="1" applyFill="1" applyBorder="1" applyAlignment="1">
      <alignment horizontal="center" vertical="center" wrapText="1"/>
    </xf>
    <xf numFmtId="10" fontId="23" fillId="4" borderId="173" xfId="0" applyNumberFormat="1" applyFont="1" applyFill="1" applyBorder="1" applyAlignment="1">
      <alignment horizontal="center" vertical="center"/>
    </xf>
    <xf numFmtId="169" fontId="23" fillId="4" borderId="173" xfId="0" applyNumberFormat="1" applyFont="1" applyFill="1" applyBorder="1" applyAlignment="1">
      <alignment horizontal="center" vertical="center" wrapText="1"/>
    </xf>
    <xf numFmtId="169" fontId="23" fillId="4" borderId="176" xfId="0" applyNumberFormat="1" applyFont="1" applyFill="1" applyBorder="1" applyAlignment="1">
      <alignment horizontal="center" vertical="center" wrapText="1"/>
    </xf>
    <xf numFmtId="0" fontId="15" fillId="0" borderId="177" xfId="0" applyFont="1" applyBorder="1"/>
    <xf numFmtId="169" fontId="82" fillId="0" borderId="177" xfId="0" applyNumberFormat="1" applyFont="1" applyBorder="1" applyAlignment="1">
      <alignment horizontal="center" vertical="center" wrapText="1"/>
    </xf>
    <xf numFmtId="165" fontId="23" fillId="0" borderId="177" xfId="0" applyNumberFormat="1" applyFont="1" applyBorder="1" applyAlignment="1">
      <alignment horizontal="center" vertical="center"/>
    </xf>
    <xf numFmtId="169" fontId="54" fillId="0" borderId="177" xfId="0" applyNumberFormat="1" applyFont="1" applyBorder="1" applyAlignment="1">
      <alignment horizontal="center" vertical="center" wrapText="1"/>
    </xf>
    <xf numFmtId="9" fontId="23" fillId="0" borderId="177" xfId="0" applyNumberFormat="1" applyFont="1" applyBorder="1" applyAlignment="1">
      <alignment horizontal="center" vertical="center"/>
    </xf>
    <xf numFmtId="169" fontId="23" fillId="0" borderId="177" xfId="0" applyNumberFormat="1" applyFont="1" applyBorder="1" applyAlignment="1">
      <alignment horizontal="center" vertical="center" wrapText="1"/>
    </xf>
    <xf numFmtId="0" fontId="132" fillId="29" borderId="17" xfId="0" applyFont="1" applyFill="1" applyBorder="1" applyAlignment="1">
      <alignment horizontal="center" vertical="center" wrapText="1"/>
    </xf>
    <xf numFmtId="0" fontId="80" fillId="9" borderId="17" xfId="0" applyFont="1" applyFill="1" applyBorder="1" applyAlignment="1">
      <alignment horizontal="center" vertical="center" wrapText="1"/>
    </xf>
    <xf numFmtId="166" fontId="112" fillId="40" borderId="158" xfId="0" applyNumberFormat="1" applyFont="1" applyFill="1" applyBorder="1" applyAlignment="1">
      <alignment horizontal="center" vertical="center"/>
    </xf>
    <xf numFmtId="0" fontId="79" fillId="9" borderId="47" xfId="0" applyFont="1" applyFill="1" applyBorder="1" applyAlignment="1" applyProtection="1">
      <alignment horizontal="center" vertical="center" wrapText="1"/>
      <protection hidden="1"/>
    </xf>
    <xf numFmtId="0" fontId="23" fillId="9" borderId="47" xfId="0" applyFont="1" applyFill="1" applyBorder="1" applyAlignment="1" applyProtection="1">
      <alignment horizontal="center" vertical="center" wrapText="1"/>
      <protection hidden="1"/>
    </xf>
    <xf numFmtId="0" fontId="79" fillId="9" borderId="47" xfId="0" applyFont="1" applyFill="1" applyBorder="1" applyAlignment="1">
      <alignment horizontal="center" vertical="center" wrapText="1"/>
    </xf>
    <xf numFmtId="0" fontId="133" fillId="9" borderId="29" xfId="0" applyFont="1" applyFill="1" applyBorder="1" applyAlignment="1" applyProtection="1">
      <alignment horizontal="center" vertical="center" wrapText="1"/>
      <protection hidden="1"/>
    </xf>
    <xf numFmtId="0" fontId="114" fillId="9" borderId="29" xfId="0" applyFont="1" applyFill="1" applyBorder="1" applyAlignment="1" applyProtection="1">
      <alignment horizontal="center" vertical="center" wrapText="1"/>
      <protection hidden="1"/>
    </xf>
    <xf numFmtId="0" fontId="132" fillId="9" borderId="29" xfId="0" applyFont="1" applyFill="1" applyBorder="1" applyAlignment="1">
      <alignment horizontal="center" vertical="center" wrapText="1"/>
    </xf>
    <xf numFmtId="0" fontId="134" fillId="9" borderId="29" xfId="0" applyFont="1" applyFill="1" applyBorder="1" applyAlignment="1">
      <alignment horizontal="center" vertical="center" wrapText="1"/>
    </xf>
    <xf numFmtId="0" fontId="83" fillId="9" borderId="29" xfId="0" quotePrefix="1" applyFont="1" applyFill="1" applyBorder="1" applyAlignment="1" applyProtection="1">
      <alignment horizontal="center" vertical="center" wrapText="1"/>
      <protection hidden="1"/>
    </xf>
    <xf numFmtId="0" fontId="83" fillId="9" borderId="29" xfId="0" applyFont="1" applyFill="1" applyBorder="1" applyAlignment="1" applyProtection="1">
      <alignment horizontal="center" vertical="center" wrapText="1"/>
      <protection hidden="1"/>
    </xf>
    <xf numFmtId="0" fontId="23" fillId="9" borderId="29" xfId="0" applyFont="1" applyFill="1" applyBorder="1" applyAlignment="1" applyProtection="1">
      <alignment horizontal="center" vertical="center" wrapText="1"/>
      <protection hidden="1"/>
    </xf>
    <xf numFmtId="0" fontId="80" fillId="9" borderId="29" xfId="0" applyFont="1" applyFill="1" applyBorder="1" applyAlignment="1" applyProtection="1">
      <alignment horizontal="center" vertical="center" wrapText="1"/>
      <protection hidden="1"/>
    </xf>
    <xf numFmtId="10" fontId="82" fillId="4" borderId="14" xfId="1" applyNumberFormat="1" applyFont="1" applyFill="1" applyBorder="1" applyAlignment="1" applyProtection="1">
      <alignment horizontal="center" vertical="center"/>
      <protection hidden="1"/>
    </xf>
    <xf numFmtId="9" fontId="82" fillId="4" borderId="14" xfId="1" applyFont="1" applyFill="1" applyBorder="1" applyAlignment="1" applyProtection="1">
      <alignment horizontal="center" vertical="center"/>
      <protection locked="0"/>
    </xf>
    <xf numFmtId="10" fontId="82" fillId="4" borderId="14" xfId="0" applyNumberFormat="1" applyFont="1" applyFill="1" applyBorder="1" applyAlignment="1" applyProtection="1">
      <alignment horizontal="center" vertical="center"/>
      <protection hidden="1"/>
    </xf>
    <xf numFmtId="10" fontId="82" fillId="4" borderId="29" xfId="1" applyNumberFormat="1" applyFont="1" applyFill="1" applyBorder="1" applyAlignment="1" applyProtection="1">
      <alignment horizontal="center" vertical="center"/>
      <protection hidden="1"/>
    </xf>
    <xf numFmtId="10" fontId="82" fillId="4" borderId="29" xfId="0" applyNumberFormat="1" applyFont="1" applyFill="1" applyBorder="1" applyAlignment="1" applyProtection="1">
      <alignment horizontal="center" vertical="center"/>
      <protection hidden="1"/>
    </xf>
    <xf numFmtId="169" fontId="23" fillId="3" borderId="52" xfId="0" applyNumberFormat="1" applyFont="1" applyFill="1" applyBorder="1" applyAlignment="1">
      <alignment horizontal="right" vertical="center"/>
    </xf>
    <xf numFmtId="166" fontId="112" fillId="40" borderId="69" xfId="0" applyNumberFormat="1" applyFont="1" applyFill="1" applyBorder="1" applyAlignment="1">
      <alignment vertical="center"/>
    </xf>
    <xf numFmtId="10" fontId="112" fillId="40" borderId="69" xfId="0" applyNumberFormat="1" applyFont="1" applyFill="1" applyBorder="1" applyAlignment="1">
      <alignment vertical="center"/>
    </xf>
    <xf numFmtId="169" fontId="23" fillId="3" borderId="22" xfId="1" applyNumberFormat="1" applyFont="1" applyFill="1" applyBorder="1" applyAlignment="1">
      <alignment vertical="center"/>
    </xf>
    <xf numFmtId="9" fontId="112" fillId="40" borderId="69" xfId="1" applyFont="1" applyFill="1" applyBorder="1" applyAlignment="1">
      <alignment horizontal="center" vertical="center"/>
    </xf>
    <xf numFmtId="9" fontId="82" fillId="0" borderId="0" xfId="1" applyFont="1" applyFill="1" applyBorder="1" applyAlignment="1" applyProtection="1">
      <alignment vertical="center"/>
      <protection hidden="1"/>
    </xf>
    <xf numFmtId="169" fontId="82" fillId="0" borderId="0" xfId="1" applyNumberFormat="1" applyFont="1" applyFill="1" applyBorder="1" applyAlignment="1" applyProtection="1">
      <alignment horizontal="right" vertical="center"/>
      <protection hidden="1"/>
    </xf>
    <xf numFmtId="169" fontId="0" fillId="0" borderId="0" xfId="0" applyNumberFormat="1" applyAlignment="1" applyProtection="1">
      <alignment vertical="center"/>
      <protection hidden="1"/>
    </xf>
    <xf numFmtId="10" fontId="0" fillId="0" borderId="0" xfId="1" applyNumberFormat="1" applyFont="1" applyBorder="1" applyAlignment="1">
      <alignment vertical="center"/>
    </xf>
    <xf numFmtId="0" fontId="79" fillId="29" borderId="49" xfId="0" applyFont="1" applyFill="1" applyBorder="1" applyAlignment="1">
      <alignment horizontal="center" vertical="center" wrapText="1"/>
    </xf>
    <xf numFmtId="0" fontId="79" fillId="9" borderId="49" xfId="0" applyFont="1" applyFill="1" applyBorder="1" applyAlignment="1">
      <alignment horizontal="center" vertical="center" wrapText="1"/>
    </xf>
    <xf numFmtId="0" fontId="76" fillId="4" borderId="1" xfId="0" applyFont="1" applyFill="1" applyBorder="1" applyAlignment="1" applyProtection="1">
      <alignment horizontal="center" vertical="center" wrapText="1"/>
      <protection locked="0"/>
    </xf>
    <xf numFmtId="169" fontId="23" fillId="4" borderId="148" xfId="0" applyNumberFormat="1" applyFont="1" applyFill="1" applyBorder="1" applyAlignment="1">
      <alignment horizontal="center" vertical="center"/>
    </xf>
    <xf numFmtId="0" fontId="115" fillId="9" borderId="15" xfId="0" applyFont="1" applyFill="1" applyBorder="1" applyAlignment="1">
      <alignment horizontal="left" vertical="center" wrapText="1"/>
    </xf>
    <xf numFmtId="0" fontId="10" fillId="4" borderId="29" xfId="0" applyFont="1" applyFill="1" applyBorder="1" applyAlignment="1">
      <alignment horizontal="center" vertical="center" wrapText="1"/>
    </xf>
    <xf numFmtId="20" fontId="23" fillId="29" borderId="16" xfId="0" applyNumberFormat="1" applyFont="1" applyFill="1" applyBorder="1" applyAlignment="1">
      <alignment vertical="center" wrapText="1"/>
    </xf>
    <xf numFmtId="169" fontId="18" fillId="26" borderId="16" xfId="0" applyNumberFormat="1" applyFont="1" applyFill="1" applyBorder="1" applyAlignment="1">
      <alignment vertical="center" wrapText="1"/>
    </xf>
    <xf numFmtId="169" fontId="18" fillId="26" borderId="28" xfId="0" applyNumberFormat="1" applyFont="1" applyFill="1" applyBorder="1" applyAlignment="1">
      <alignment vertical="center" wrapText="1"/>
    </xf>
    <xf numFmtId="169" fontId="82" fillId="4" borderId="29" xfId="0" applyNumberFormat="1" applyFont="1" applyFill="1" applyBorder="1" applyAlignment="1">
      <alignment horizontal="center" vertical="center"/>
    </xf>
    <xf numFmtId="169" fontId="136" fillId="4" borderId="1" xfId="0" applyNumberFormat="1" applyFont="1" applyFill="1" applyBorder="1" applyAlignment="1">
      <alignment horizontal="center" vertical="center"/>
    </xf>
    <xf numFmtId="0" fontId="112" fillId="55" borderId="1" xfId="0" applyFont="1" applyFill="1" applyBorder="1" applyAlignment="1">
      <alignment vertical="center" wrapText="1"/>
    </xf>
    <xf numFmtId="169" fontId="23" fillId="3" borderId="158" xfId="1" applyNumberFormat="1" applyFont="1" applyFill="1" applyBorder="1" applyAlignment="1">
      <alignment vertical="center"/>
    </xf>
    <xf numFmtId="166" fontId="112" fillId="40" borderId="158" xfId="0" applyNumberFormat="1" applyFont="1" applyFill="1" applyBorder="1" applyAlignment="1">
      <alignment vertical="center"/>
    </xf>
    <xf numFmtId="9" fontId="82" fillId="4" borderId="52" xfId="1" applyFont="1" applyFill="1" applyBorder="1" applyAlignment="1" applyProtection="1">
      <alignment horizontal="center" vertical="center"/>
      <protection locked="0"/>
    </xf>
    <xf numFmtId="169" fontId="82" fillId="4" borderId="14" xfId="0" applyNumberFormat="1" applyFont="1" applyFill="1" applyBorder="1" applyAlignment="1" applyProtection="1">
      <alignment horizontal="center" vertical="center"/>
      <protection hidden="1"/>
    </xf>
    <xf numFmtId="169" fontId="82" fillId="4" borderId="31" xfId="1" applyNumberFormat="1" applyFont="1" applyFill="1" applyBorder="1" applyAlignment="1" applyProtection="1">
      <alignment horizontal="center" vertical="center"/>
    </xf>
    <xf numFmtId="169" fontId="82" fillId="4" borderId="14" xfId="1" applyNumberFormat="1" applyFont="1" applyFill="1" applyBorder="1" applyAlignment="1" applyProtection="1">
      <alignment horizontal="center" vertical="center"/>
      <protection hidden="1"/>
    </xf>
    <xf numFmtId="165" fontId="82" fillId="4" borderId="14" xfId="0" applyNumberFormat="1" applyFont="1" applyFill="1" applyBorder="1" applyAlignment="1">
      <alignment horizontal="center" vertical="center"/>
    </xf>
    <xf numFmtId="169" fontId="82" fillId="4" borderId="72" xfId="1" applyNumberFormat="1" applyFont="1" applyFill="1" applyBorder="1" applyAlignment="1" applyProtection="1">
      <alignment horizontal="center" vertical="center"/>
    </xf>
    <xf numFmtId="169" fontId="82" fillId="4" borderId="52" xfId="1" applyNumberFormat="1" applyFont="1" applyFill="1" applyBorder="1" applyAlignment="1" applyProtection="1">
      <alignment horizontal="center" vertical="center"/>
      <protection hidden="1"/>
    </xf>
    <xf numFmtId="169" fontId="82" fillId="4" borderId="52" xfId="0" applyNumberFormat="1" applyFont="1" applyFill="1" applyBorder="1" applyAlignment="1" applyProtection="1">
      <alignment horizontal="center" vertical="center"/>
      <protection hidden="1"/>
    </xf>
    <xf numFmtId="165" fontId="82" fillId="4" borderId="29" xfId="0" applyNumberFormat="1" applyFont="1" applyFill="1" applyBorder="1" applyAlignment="1">
      <alignment horizontal="center" vertical="center"/>
    </xf>
    <xf numFmtId="169" fontId="82" fillId="4" borderId="29" xfId="0" applyNumberFormat="1" applyFont="1" applyFill="1" applyBorder="1" applyAlignment="1" applyProtection="1">
      <alignment horizontal="center" vertical="center"/>
      <protection hidden="1"/>
    </xf>
    <xf numFmtId="169" fontId="24" fillId="3" borderId="1" xfId="0" applyNumberFormat="1" applyFont="1" applyFill="1" applyBorder="1" applyAlignment="1">
      <alignment horizontal="center" vertical="center"/>
    </xf>
    <xf numFmtId="169" fontId="24" fillId="3" borderId="1" xfId="1" applyNumberFormat="1" applyFont="1" applyFill="1" applyBorder="1" applyAlignment="1">
      <alignment horizontal="center" vertical="center"/>
    </xf>
    <xf numFmtId="169" fontId="24" fillId="3" borderId="14" xfId="1" applyNumberFormat="1" applyFont="1" applyFill="1" applyBorder="1" applyAlignment="1">
      <alignment horizontal="center" vertical="center"/>
    </xf>
    <xf numFmtId="169" fontId="62" fillId="4" borderId="1" xfId="0" applyNumberFormat="1" applyFont="1" applyFill="1" applyBorder="1" applyAlignment="1">
      <alignment horizontal="center" vertical="center"/>
    </xf>
    <xf numFmtId="20" fontId="23" fillId="9" borderId="15" xfId="0" applyNumberFormat="1" applyFont="1" applyFill="1" applyBorder="1" applyAlignment="1">
      <alignment vertical="center" wrapText="1"/>
    </xf>
    <xf numFmtId="9" fontId="82" fillId="0" borderId="28" xfId="1" applyFont="1" applyBorder="1" applyAlignment="1">
      <alignment horizontal="center" vertical="center"/>
    </xf>
    <xf numFmtId="10" fontId="82" fillId="0" borderId="30" xfId="1" applyNumberFormat="1" applyFont="1" applyBorder="1" applyAlignment="1">
      <alignment horizontal="center" vertical="center"/>
    </xf>
    <xf numFmtId="0" fontId="140" fillId="11" borderId="123" xfId="0" applyFont="1" applyFill="1" applyBorder="1" applyAlignment="1">
      <alignment horizontal="right" vertical="center" wrapText="1"/>
    </xf>
    <xf numFmtId="169" fontId="24" fillId="4" borderId="124" xfId="1" applyNumberFormat="1" applyFont="1" applyFill="1" applyBorder="1" applyAlignment="1">
      <alignment vertical="center" wrapText="1"/>
    </xf>
    <xf numFmtId="0" fontId="2" fillId="2" borderId="131" xfId="0" applyFont="1" applyFill="1" applyBorder="1" applyAlignment="1">
      <alignment horizontal="right" vertical="center"/>
    </xf>
    <xf numFmtId="0" fontId="4" fillId="6" borderId="1" xfId="0" applyFont="1" applyFill="1"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47" fillId="9" borderId="3" xfId="0" applyFont="1" applyFill="1" applyBorder="1" applyAlignment="1">
      <alignment horizontal="center" vertical="center" wrapText="1"/>
    </xf>
    <xf numFmtId="0" fontId="47" fillId="9" borderId="57" xfId="0" applyFont="1" applyFill="1" applyBorder="1" applyAlignment="1">
      <alignment horizontal="center" vertical="center" wrapText="1"/>
    </xf>
    <xf numFmtId="0" fontId="47" fillId="9" borderId="60" xfId="0" applyFont="1" applyFill="1" applyBorder="1" applyAlignment="1">
      <alignment horizontal="center" vertical="center" wrapText="1"/>
    </xf>
    <xf numFmtId="0" fontId="47" fillId="9" borderId="63" xfId="0" applyFont="1" applyFill="1" applyBorder="1" applyAlignment="1">
      <alignment horizontal="center" vertical="center" wrapText="1"/>
    </xf>
    <xf numFmtId="0" fontId="47" fillId="9" borderId="64" xfId="0" applyFont="1" applyFill="1" applyBorder="1" applyAlignment="1">
      <alignment horizontal="center" vertical="center" wrapText="1"/>
    </xf>
    <xf numFmtId="0" fontId="4" fillId="11" borderId="46" xfId="0" applyFont="1" applyFill="1" applyBorder="1" applyAlignment="1">
      <alignment horizontal="center" vertical="center" wrapText="1"/>
    </xf>
    <xf numFmtId="10" fontId="4" fillId="11" borderId="29" xfId="0" applyNumberFormat="1" applyFont="1" applyFill="1" applyBorder="1" applyAlignment="1">
      <alignment horizontal="center" vertical="center" wrapText="1"/>
    </xf>
    <xf numFmtId="2" fontId="4" fillId="11" borderId="29" xfId="0" applyNumberFormat="1" applyFont="1" applyFill="1" applyBorder="1" applyAlignment="1">
      <alignment horizontal="center" vertical="center" wrapText="1"/>
    </xf>
    <xf numFmtId="0" fontId="4" fillId="11" borderId="51" xfId="0" applyFont="1" applyFill="1" applyBorder="1" applyAlignment="1">
      <alignment horizontal="center" vertical="center" wrapText="1"/>
    </xf>
    <xf numFmtId="169" fontId="4" fillId="11" borderId="109" xfId="0" applyNumberFormat="1" applyFont="1" applyFill="1" applyBorder="1" applyAlignment="1">
      <alignment horizontal="center" vertical="center" wrapText="1"/>
    </xf>
    <xf numFmtId="169" fontId="4" fillId="11" borderId="51" xfId="0" applyNumberFormat="1" applyFont="1" applyFill="1" applyBorder="1" applyAlignment="1">
      <alignment horizontal="center" vertical="center" wrapText="1"/>
    </xf>
    <xf numFmtId="169" fontId="4" fillId="11" borderId="105" xfId="0" applyNumberFormat="1" applyFont="1" applyFill="1" applyBorder="1" applyAlignment="1">
      <alignment horizontal="center" vertical="center" wrapText="1"/>
    </xf>
    <xf numFmtId="169" fontId="4" fillId="11" borderId="106" xfId="0" applyNumberFormat="1" applyFont="1" applyFill="1" applyBorder="1" applyAlignment="1">
      <alignment horizontal="center" vertical="center" wrapText="1"/>
    </xf>
    <xf numFmtId="169" fontId="4" fillId="11" borderId="110" xfId="0" applyNumberFormat="1" applyFont="1" applyFill="1" applyBorder="1" applyAlignment="1">
      <alignment horizontal="center" vertical="center" wrapText="1"/>
    </xf>
    <xf numFmtId="169" fontId="4" fillId="11" borderId="29" xfId="0" applyNumberFormat="1" applyFont="1" applyFill="1" applyBorder="1" applyAlignment="1">
      <alignment horizontal="center" vertical="center"/>
    </xf>
    <xf numFmtId="169" fontId="9" fillId="11" borderId="29" xfId="0" applyNumberFormat="1" applyFont="1" applyFill="1" applyBorder="1" applyAlignment="1">
      <alignment horizontal="center" vertical="center" wrapText="1"/>
    </xf>
    <xf numFmtId="0" fontId="47" fillId="11" borderId="29" xfId="0" applyFont="1" applyFill="1" applyBorder="1" applyAlignment="1">
      <alignment horizontal="center" vertical="center" wrapText="1"/>
    </xf>
    <xf numFmtId="0" fontId="47" fillId="4" borderId="14" xfId="0" applyFont="1" applyFill="1" applyBorder="1" applyAlignment="1">
      <alignment horizontal="center" vertical="center" wrapText="1"/>
    </xf>
    <xf numFmtId="169" fontId="4" fillId="11" borderId="30" xfId="0" applyNumberFormat="1" applyFont="1" applyFill="1" applyBorder="1" applyAlignment="1">
      <alignment horizontal="center" vertical="center"/>
    </xf>
    <xf numFmtId="0" fontId="4" fillId="4" borderId="27" xfId="0" applyFont="1" applyFill="1" applyBorder="1" applyAlignment="1">
      <alignment horizontal="center" vertical="center" wrapText="1"/>
    </xf>
    <xf numFmtId="169" fontId="4" fillId="4" borderId="75" xfId="0" applyNumberFormat="1" applyFont="1" applyFill="1" applyBorder="1" applyAlignment="1">
      <alignment horizontal="center" vertical="center" wrapText="1"/>
    </xf>
    <xf numFmtId="169" fontId="4" fillId="4" borderId="14" xfId="0" applyNumberFormat="1" applyFont="1" applyFill="1" applyBorder="1" applyAlignment="1">
      <alignment horizontal="center" vertical="center" wrapText="1"/>
    </xf>
    <xf numFmtId="169" fontId="4" fillId="4" borderId="76" xfId="0" applyNumberFormat="1" applyFont="1" applyFill="1" applyBorder="1" applyAlignment="1">
      <alignment horizontal="center" vertical="center" wrapText="1"/>
    </xf>
    <xf numFmtId="169" fontId="4" fillId="4" borderId="77" xfId="0" applyNumberFormat="1" applyFont="1" applyFill="1" applyBorder="1" applyAlignment="1">
      <alignment horizontal="center" vertical="center" wrapText="1"/>
    </xf>
    <xf numFmtId="169" fontId="4" fillId="4" borderId="78" xfId="0" applyNumberFormat="1" applyFont="1" applyFill="1" applyBorder="1" applyAlignment="1">
      <alignment horizontal="center" vertical="center" wrapText="1"/>
    </xf>
    <xf numFmtId="169" fontId="4" fillId="4" borderId="14" xfId="0" applyNumberFormat="1" applyFont="1" applyFill="1" applyBorder="1" applyAlignment="1">
      <alignment horizontal="center" vertical="center"/>
    </xf>
    <xf numFmtId="169" fontId="47" fillId="4" borderId="14" xfId="0" applyNumberFormat="1" applyFont="1" applyFill="1" applyBorder="1" applyAlignment="1">
      <alignment horizontal="center" vertical="center" wrapText="1"/>
    </xf>
    <xf numFmtId="169" fontId="4" fillId="4" borderId="32" xfId="0" applyNumberFormat="1" applyFont="1" applyFill="1" applyBorder="1" applyAlignment="1">
      <alignment horizontal="center" vertical="center"/>
    </xf>
    <xf numFmtId="169" fontId="4" fillId="4" borderId="58" xfId="0" applyNumberFormat="1" applyFont="1" applyFill="1" applyBorder="1" applyAlignment="1">
      <alignment horizontal="center" vertical="center" wrapText="1"/>
    </xf>
    <xf numFmtId="169" fontId="4" fillId="4" borderId="59" xfId="0" applyNumberFormat="1" applyFont="1" applyFill="1" applyBorder="1" applyAlignment="1">
      <alignment horizontal="center" vertical="center" wrapText="1"/>
    </xf>
    <xf numFmtId="2" fontId="4" fillId="4" borderId="59" xfId="0" applyNumberFormat="1" applyFont="1" applyFill="1" applyBorder="1" applyAlignment="1">
      <alignment horizontal="center" vertical="center" wrapText="1"/>
    </xf>
    <xf numFmtId="169" fontId="4" fillId="4" borderId="61" xfId="0" applyNumberFormat="1" applyFont="1" applyFill="1" applyBorder="1" applyAlignment="1">
      <alignment horizontal="center" vertical="center" wrapText="1"/>
    </xf>
    <xf numFmtId="169" fontId="4" fillId="4" borderId="62" xfId="0" applyNumberFormat="1" applyFont="1" applyFill="1" applyBorder="1" applyAlignment="1">
      <alignment horizontal="center" vertical="center" wrapText="1"/>
    </xf>
    <xf numFmtId="2" fontId="4" fillId="4" borderId="62" xfId="0" applyNumberFormat="1" applyFont="1" applyFill="1" applyBorder="1" applyAlignment="1">
      <alignment horizontal="center" vertical="center" wrapText="1"/>
    </xf>
    <xf numFmtId="169" fontId="4" fillId="4" borderId="65" xfId="0" applyNumberFormat="1" applyFont="1" applyFill="1" applyBorder="1" applyAlignment="1">
      <alignment horizontal="center" vertical="center" wrapText="1"/>
    </xf>
    <xf numFmtId="169" fontId="4" fillId="4" borderId="66" xfId="0" applyNumberFormat="1" applyFont="1" applyFill="1" applyBorder="1" applyAlignment="1">
      <alignment horizontal="center" vertical="center" wrapText="1"/>
    </xf>
    <xf numFmtId="167" fontId="2" fillId="2" borderId="4" xfId="0" applyNumberFormat="1" applyFont="1" applyFill="1" applyBorder="1" applyAlignment="1">
      <alignment vertical="center"/>
    </xf>
    <xf numFmtId="167" fontId="2" fillId="2" borderId="130" xfId="0" applyNumberFormat="1" applyFont="1" applyFill="1" applyBorder="1" applyAlignment="1">
      <alignment vertical="center"/>
    </xf>
    <xf numFmtId="169" fontId="2" fillId="2" borderId="51" xfId="0" applyNumberFormat="1" applyFont="1" applyFill="1" applyBorder="1" applyAlignment="1">
      <alignment vertical="center"/>
    </xf>
    <xf numFmtId="169" fontId="2" fillId="2" borderId="35" xfId="0" applyNumberFormat="1" applyFont="1" applyFill="1" applyBorder="1" applyAlignment="1">
      <alignment vertical="center"/>
    </xf>
    <xf numFmtId="0" fontId="49" fillId="0" borderId="159" xfId="0" applyFont="1" applyBorder="1" applyAlignment="1" applyProtection="1">
      <alignment horizontal="center" vertical="center"/>
      <protection locked="0"/>
    </xf>
    <xf numFmtId="0" fontId="49" fillId="0" borderId="160" xfId="0" applyFont="1" applyBorder="1" applyAlignment="1" applyProtection="1">
      <alignment horizontal="center" vertical="center" wrapText="1"/>
      <protection locked="0"/>
    </xf>
    <xf numFmtId="9" fontId="82" fillId="0" borderId="1" xfId="1" applyFont="1" applyBorder="1" applyAlignment="1" applyProtection="1">
      <alignment horizontal="center" vertical="center"/>
      <protection locked="0"/>
    </xf>
    <xf numFmtId="10" fontId="82" fillId="0" borderId="1" xfId="1" applyNumberFormat="1" applyFont="1" applyBorder="1" applyAlignment="1" applyProtection="1">
      <alignment horizontal="center" vertical="center"/>
      <protection locked="0"/>
    </xf>
    <xf numFmtId="169" fontId="82" fillId="4" borderId="16" xfId="0" applyNumberFormat="1" applyFont="1" applyFill="1" applyBorder="1" applyAlignment="1" applyProtection="1">
      <alignment horizontal="center" vertical="center"/>
      <protection locked="0"/>
    </xf>
    <xf numFmtId="169" fontId="82" fillId="4" borderId="1" xfId="0" applyNumberFormat="1" applyFont="1" applyFill="1" applyBorder="1" applyAlignment="1" applyProtection="1">
      <alignment horizontal="center" vertical="center"/>
      <protection locked="0"/>
    </xf>
    <xf numFmtId="169" fontId="82" fillId="4" borderId="15" xfId="0" applyNumberFormat="1" applyFont="1" applyFill="1" applyBorder="1" applyAlignment="1" applyProtection="1">
      <alignment horizontal="center" vertical="center"/>
      <protection locked="0"/>
    </xf>
    <xf numFmtId="169" fontId="82" fillId="4" borderId="28" xfId="0" applyNumberFormat="1" applyFont="1" applyFill="1" applyBorder="1" applyAlignment="1" applyProtection="1">
      <alignment horizontal="center" vertical="center"/>
      <protection locked="0"/>
    </xf>
    <xf numFmtId="169" fontId="82" fillId="4" borderId="29" xfId="0" applyNumberFormat="1" applyFont="1" applyFill="1" applyBorder="1" applyAlignment="1" applyProtection="1">
      <alignment horizontal="center" vertical="center"/>
      <protection locked="0"/>
    </xf>
    <xf numFmtId="169" fontId="82" fillId="4" borderId="30" xfId="0" applyNumberFormat="1" applyFont="1" applyFill="1" applyBorder="1" applyAlignment="1" applyProtection="1">
      <alignment horizontal="center" vertical="center"/>
      <protection locked="0"/>
    </xf>
    <xf numFmtId="0" fontId="0" fillId="0" borderId="182" xfId="0" applyBorder="1"/>
    <xf numFmtId="0" fontId="15" fillId="0" borderId="183" xfId="0" applyFont="1" applyBorder="1"/>
    <xf numFmtId="0" fontId="8" fillId="0" borderId="0" xfId="6" quotePrefix="1" applyFill="1" applyBorder="1" applyAlignment="1">
      <alignment vertical="center"/>
    </xf>
    <xf numFmtId="0" fontId="15" fillId="0" borderId="184" xfId="0" applyFont="1" applyBorder="1"/>
    <xf numFmtId="0" fontId="15" fillId="0" borderId="185" xfId="0" applyFont="1" applyBorder="1"/>
    <xf numFmtId="0" fontId="15" fillId="0" borderId="186" xfId="0" applyFont="1" applyBorder="1"/>
    <xf numFmtId="0" fontId="10" fillId="9" borderId="192" xfId="0" applyFont="1" applyFill="1" applyBorder="1" applyAlignment="1">
      <alignment horizontal="center" vertical="center" wrapText="1"/>
    </xf>
    <xf numFmtId="169" fontId="10" fillId="4" borderId="193" xfId="0" applyNumberFormat="1" applyFont="1" applyFill="1" applyBorder="1" applyAlignment="1">
      <alignment horizontal="center" vertical="center" wrapText="1"/>
    </xf>
    <xf numFmtId="0" fontId="0" fillId="0" borderId="184" xfId="0" applyBorder="1"/>
    <xf numFmtId="0" fontId="0" fillId="0" borderId="183" xfId="0" applyBorder="1"/>
    <xf numFmtId="0" fontId="23" fillId="0" borderId="0" xfId="0" applyFont="1" applyAlignment="1" applyProtection="1">
      <alignment horizontal="center" vertical="center"/>
      <protection locked="0"/>
    </xf>
    <xf numFmtId="166" fontId="112" fillId="0" borderId="0" xfId="0" applyNumberFormat="1" applyFont="1" applyAlignment="1">
      <alignment horizontal="center" vertical="center"/>
    </xf>
    <xf numFmtId="0" fontId="23" fillId="0" borderId="184" xfId="0" applyFont="1" applyBorder="1" applyAlignment="1" applyProtection="1">
      <alignment horizontal="center" vertical="center"/>
      <protection locked="0"/>
    </xf>
    <xf numFmtId="169" fontId="18" fillId="0" borderId="183" xfId="0" applyNumberFormat="1" applyFont="1" applyBorder="1" applyAlignment="1">
      <alignment vertical="center" wrapText="1"/>
    </xf>
    <xf numFmtId="169" fontId="82" fillId="0" borderId="0" xfId="0" applyNumberFormat="1" applyFont="1" applyAlignment="1">
      <alignment horizontal="center" vertical="center" wrapText="1"/>
    </xf>
    <xf numFmtId="169" fontId="82" fillId="0" borderId="0" xfId="0" applyNumberFormat="1" applyFont="1" applyAlignment="1">
      <alignment horizontal="center" vertical="center"/>
    </xf>
    <xf numFmtId="0" fontId="23" fillId="9" borderId="196" xfId="0" applyFont="1" applyFill="1" applyBorder="1" applyAlignment="1" applyProtection="1">
      <alignment horizontal="center" vertical="center" wrapText="1"/>
      <protection hidden="1"/>
    </xf>
    <xf numFmtId="0" fontId="23" fillId="9" borderId="197" xfId="0" applyFont="1" applyFill="1" applyBorder="1" applyAlignment="1" applyProtection="1">
      <alignment horizontal="center" vertical="center" wrapText="1"/>
      <protection hidden="1"/>
    </xf>
    <xf numFmtId="0" fontId="76" fillId="4" borderId="192" xfId="0" applyFont="1" applyFill="1" applyBorder="1" applyAlignment="1" applyProtection="1">
      <alignment horizontal="center" vertical="center" wrapText="1"/>
      <protection locked="0"/>
    </xf>
    <xf numFmtId="0" fontId="82" fillId="6" borderId="198" xfId="0" applyFont="1" applyFill="1" applyBorder="1" applyAlignment="1" applyProtection="1">
      <alignment vertical="center"/>
      <protection hidden="1"/>
    </xf>
    <xf numFmtId="0" fontId="76" fillId="4" borderId="193" xfId="0" applyFont="1" applyFill="1" applyBorder="1" applyAlignment="1" applyProtection="1">
      <alignment horizontal="center" vertical="center" wrapText="1"/>
      <protection locked="0"/>
    </xf>
    <xf numFmtId="0" fontId="82" fillId="6" borderId="197" xfId="0" applyFont="1" applyFill="1" applyBorder="1" applyAlignment="1" applyProtection="1">
      <alignment vertical="center"/>
      <protection hidden="1"/>
    </xf>
    <xf numFmtId="0" fontId="23" fillId="3" borderId="191" xfId="0" applyFont="1" applyFill="1" applyBorder="1" applyAlignment="1">
      <alignment horizontal="center" vertical="center"/>
    </xf>
    <xf numFmtId="0" fontId="82" fillId="0" borderId="0" xfId="0" applyFont="1"/>
    <xf numFmtId="166" fontId="112" fillId="40" borderId="199" xfId="0" applyNumberFormat="1" applyFont="1" applyFill="1" applyBorder="1" applyAlignment="1">
      <alignment vertical="center"/>
    </xf>
    <xf numFmtId="0" fontId="82" fillId="0" borderId="183" xfId="0" applyFont="1" applyBorder="1"/>
    <xf numFmtId="169" fontId="82" fillId="0" borderId="0" xfId="0" applyNumberFormat="1" applyFont="1"/>
    <xf numFmtId="169" fontId="82" fillId="0" borderId="0" xfId="0" applyNumberFormat="1" applyFont="1" applyAlignment="1" applyProtection="1">
      <alignment vertical="center"/>
      <protection hidden="1"/>
    </xf>
    <xf numFmtId="0" fontId="82" fillId="0" borderId="0" xfId="0" applyFont="1" applyAlignment="1" applyProtection="1">
      <alignment vertical="center"/>
      <protection hidden="1"/>
    </xf>
    <xf numFmtId="10" fontId="82" fillId="0" borderId="184" xfId="0" applyNumberFormat="1" applyFont="1" applyBorder="1" applyAlignment="1" applyProtection="1">
      <alignment horizontal="center" vertical="center"/>
      <protection hidden="1"/>
    </xf>
    <xf numFmtId="0" fontId="137" fillId="0" borderId="0" xfId="0" applyFont="1" applyAlignment="1">
      <alignment horizontal="center" vertical="center" wrapText="1"/>
    </xf>
    <xf numFmtId="0" fontId="0" fillId="0" borderId="200" xfId="0" applyBorder="1"/>
    <xf numFmtId="169" fontId="0" fillId="0" borderId="201" xfId="0" applyNumberFormat="1" applyBorder="1"/>
    <xf numFmtId="0" fontId="0" fillId="0" borderId="201" xfId="0" applyBorder="1"/>
    <xf numFmtId="10" fontId="0" fillId="0" borderId="201" xfId="1" applyNumberFormat="1" applyFont="1" applyFill="1" applyBorder="1" applyAlignment="1" applyProtection="1">
      <alignment horizontal="center" vertical="center"/>
    </xf>
    <xf numFmtId="10" fontId="0" fillId="0" borderId="201" xfId="1" applyNumberFormat="1" applyFont="1" applyFill="1" applyBorder="1" applyAlignment="1" applyProtection="1">
      <alignment vertical="center"/>
      <protection locked="0"/>
    </xf>
    <xf numFmtId="0" fontId="0" fillId="0" borderId="201" xfId="0" applyBorder="1" applyAlignment="1">
      <alignment vertical="center"/>
    </xf>
    <xf numFmtId="0" fontId="0" fillId="0" borderId="202" xfId="0" applyBorder="1"/>
    <xf numFmtId="0" fontId="82" fillId="12" borderId="10" xfId="0" applyFont="1" applyFill="1" applyBorder="1" applyAlignment="1">
      <alignment horizontal="center" vertical="center" wrapText="1"/>
    </xf>
    <xf numFmtId="0" fontId="23" fillId="12" borderId="12" xfId="0" applyFont="1" applyFill="1" applyBorder="1" applyAlignment="1">
      <alignment horizontal="center" vertical="center" wrapText="1"/>
    </xf>
    <xf numFmtId="0" fontId="23" fillId="12" borderId="13" xfId="0" applyFont="1" applyFill="1" applyBorder="1" applyAlignment="1">
      <alignment horizontal="center" vertical="center" wrapText="1"/>
    </xf>
    <xf numFmtId="0" fontId="47" fillId="0" borderId="6" xfId="0" applyFont="1" applyBorder="1" applyAlignment="1">
      <alignment horizontal="center" vertical="top" wrapText="1"/>
    </xf>
    <xf numFmtId="0" fontId="47" fillId="0" borderId="8" xfId="0" applyFont="1" applyBorder="1" applyAlignment="1">
      <alignment horizontal="center" vertical="top" wrapText="1"/>
    </xf>
    <xf numFmtId="0" fontId="47" fillId="0" borderId="33" xfId="0" applyFont="1" applyBorder="1" applyAlignment="1">
      <alignment horizontal="center" vertical="top" wrapText="1"/>
    </xf>
    <xf numFmtId="0" fontId="47" fillId="0" borderId="72" xfId="0" applyFont="1" applyBorder="1" applyAlignment="1">
      <alignment horizontal="center" vertical="top" wrapText="1"/>
    </xf>
    <xf numFmtId="165" fontId="89" fillId="35" borderId="10" xfId="0" applyNumberFormat="1" applyFont="1" applyFill="1" applyBorder="1" applyAlignment="1" applyProtection="1">
      <alignment horizontal="center" vertical="center" wrapText="1"/>
      <protection hidden="1"/>
    </xf>
    <xf numFmtId="165" fontId="89" fillId="35" borderId="12" xfId="0" applyNumberFormat="1" applyFont="1" applyFill="1" applyBorder="1" applyAlignment="1" applyProtection="1">
      <alignment horizontal="center" vertical="center" wrapText="1"/>
      <protection hidden="1"/>
    </xf>
    <xf numFmtId="165" fontId="89" fillId="35" borderId="13" xfId="0" applyNumberFormat="1" applyFont="1" applyFill="1" applyBorder="1" applyAlignment="1" applyProtection="1">
      <alignment horizontal="center" vertical="center" wrapText="1"/>
      <protection hidden="1"/>
    </xf>
    <xf numFmtId="0" fontId="47" fillId="10" borderId="67" xfId="0" applyFont="1" applyFill="1" applyBorder="1" applyAlignment="1">
      <alignment horizontal="center" vertical="center" wrapText="1"/>
    </xf>
    <xf numFmtId="0" fontId="47" fillId="10" borderId="33" xfId="0" applyFont="1" applyFill="1" applyBorder="1" applyAlignment="1">
      <alignment horizontal="center" vertical="center" wrapText="1"/>
    </xf>
    <xf numFmtId="0" fontId="47" fillId="10" borderId="72" xfId="0" applyFont="1" applyFill="1" applyBorder="1" applyAlignment="1">
      <alignment horizontal="center" vertical="center" wrapText="1"/>
    </xf>
    <xf numFmtId="0" fontId="4" fillId="10" borderId="149" xfId="0" applyFont="1" applyFill="1" applyBorder="1" applyAlignment="1">
      <alignment horizontal="center" vertical="center" wrapText="1"/>
    </xf>
    <xf numFmtId="0" fontId="4" fillId="10" borderId="158" xfId="0" applyFont="1" applyFill="1" applyBorder="1" applyAlignment="1">
      <alignment horizontal="center" vertical="center" wrapText="1"/>
    </xf>
    <xf numFmtId="0" fontId="70" fillId="34" borderId="6" xfId="0" applyFont="1" applyFill="1" applyBorder="1" applyAlignment="1">
      <alignment horizontal="center" vertical="center" wrapText="1"/>
    </xf>
    <xf numFmtId="0" fontId="70" fillId="34" borderId="7" xfId="0" applyFont="1" applyFill="1" applyBorder="1" applyAlignment="1">
      <alignment horizontal="center" vertical="center" wrapText="1"/>
    </xf>
    <xf numFmtId="0" fontId="70" fillId="34" borderId="20" xfId="0" applyFont="1" applyFill="1" applyBorder="1" applyAlignment="1">
      <alignment horizontal="center" vertical="center" wrapText="1"/>
    </xf>
    <xf numFmtId="0" fontId="14" fillId="6" borderId="22" xfId="0" applyFont="1" applyFill="1" applyBorder="1" applyAlignment="1">
      <alignment horizontal="left" vertical="top" wrapText="1"/>
    </xf>
    <xf numFmtId="0" fontId="14" fillId="6" borderId="4" xfId="0" applyFont="1" applyFill="1" applyBorder="1" applyAlignment="1">
      <alignment horizontal="left" vertical="top" wrapText="1"/>
    </xf>
    <xf numFmtId="0" fontId="14" fillId="6" borderId="23" xfId="0" applyFont="1" applyFill="1" applyBorder="1" applyAlignment="1">
      <alignment horizontal="left" vertical="top" wrapText="1"/>
    </xf>
    <xf numFmtId="0" fontId="14" fillId="6" borderId="8" xfId="0" applyFont="1" applyFill="1" applyBorder="1" applyAlignment="1">
      <alignment horizontal="left" vertical="top" wrapText="1"/>
    </xf>
    <xf numFmtId="0" fontId="14" fillId="6" borderId="0" xfId="0" applyFont="1" applyFill="1" applyAlignment="1">
      <alignment horizontal="left" vertical="top" wrapText="1"/>
    </xf>
    <xf numFmtId="0" fontId="14" fillId="6" borderId="21" xfId="0" applyFont="1" applyFill="1" applyBorder="1" applyAlignment="1">
      <alignment horizontal="left" vertical="top" wrapText="1"/>
    </xf>
    <xf numFmtId="0" fontId="70" fillId="35" borderId="6" xfId="0" applyFont="1" applyFill="1" applyBorder="1" applyAlignment="1">
      <alignment horizontal="center" vertical="center" wrapText="1"/>
    </xf>
    <xf numFmtId="0" fontId="70" fillId="35" borderId="7" xfId="0" applyFont="1" applyFill="1" applyBorder="1" applyAlignment="1">
      <alignment horizontal="center" vertical="center" wrapText="1"/>
    </xf>
    <xf numFmtId="0" fontId="70" fillId="35" borderId="20" xfId="0" applyFont="1" applyFill="1" applyBorder="1" applyAlignment="1">
      <alignment horizontal="center" vertical="center" wrapText="1"/>
    </xf>
    <xf numFmtId="0" fontId="70" fillId="33" borderId="6" xfId="0" applyFont="1" applyFill="1" applyBorder="1" applyAlignment="1">
      <alignment horizontal="center" vertical="center" wrapText="1"/>
    </xf>
    <xf numFmtId="0" fontId="70" fillId="33" borderId="7" xfId="0" applyFont="1" applyFill="1" applyBorder="1" applyAlignment="1">
      <alignment horizontal="center" vertical="center" wrapText="1"/>
    </xf>
    <xf numFmtId="0" fontId="70" fillId="33" borderId="20" xfId="0" applyFont="1" applyFill="1" applyBorder="1" applyAlignment="1">
      <alignment horizontal="center" vertical="center" wrapText="1"/>
    </xf>
    <xf numFmtId="0" fontId="14" fillId="11" borderId="2" xfId="0" applyFont="1" applyFill="1" applyBorder="1" applyAlignment="1">
      <alignment horizontal="left" vertical="top" wrapText="1"/>
    </xf>
    <xf numFmtId="0" fontId="14" fillId="11" borderId="9" xfId="0" applyFont="1" applyFill="1" applyBorder="1" applyAlignment="1">
      <alignment horizontal="left" vertical="top"/>
    </xf>
    <xf numFmtId="0" fontId="14" fillId="11" borderId="3" xfId="0" applyFont="1" applyFill="1" applyBorder="1" applyAlignment="1">
      <alignment horizontal="left" vertical="top"/>
    </xf>
    <xf numFmtId="0" fontId="25" fillId="0" borderId="8" xfId="0" applyFont="1" applyBorder="1" applyAlignment="1">
      <alignment horizontal="center" vertical="center"/>
    </xf>
    <xf numFmtId="0" fontId="25" fillId="0" borderId="0" xfId="0" applyFont="1" applyAlignment="1">
      <alignment horizontal="center" vertical="center"/>
    </xf>
    <xf numFmtId="0" fontId="25" fillId="0" borderId="21" xfId="0" applyFont="1" applyBorder="1" applyAlignment="1">
      <alignment horizontal="center" vertical="center"/>
    </xf>
    <xf numFmtId="0" fontId="69" fillId="32" borderId="4" xfId="0" applyFont="1" applyFill="1" applyBorder="1" applyAlignment="1">
      <alignment horizontal="center" vertical="center" wrapText="1"/>
    </xf>
    <xf numFmtId="0" fontId="69" fillId="32" borderId="0" xfId="0" applyFont="1" applyFill="1" applyAlignment="1">
      <alignment horizontal="center" vertical="center" wrapText="1"/>
    </xf>
    <xf numFmtId="0" fontId="18" fillId="0" borderId="8" xfId="0" applyFont="1" applyBorder="1" applyAlignment="1">
      <alignment horizontal="center" vertical="center"/>
    </xf>
    <xf numFmtId="0" fontId="18" fillId="0" borderId="0" xfId="0" applyFont="1" applyAlignment="1">
      <alignment horizontal="center" vertical="center"/>
    </xf>
    <xf numFmtId="0" fontId="18" fillId="0" borderId="21" xfId="0" applyFont="1" applyBorder="1" applyAlignment="1">
      <alignment horizontal="center" vertical="center"/>
    </xf>
    <xf numFmtId="0" fontId="1" fillId="27" borderId="0" xfId="0" applyFont="1" applyFill="1" applyAlignment="1">
      <alignment horizontal="center" vertical="center" wrapText="1"/>
    </xf>
    <xf numFmtId="0" fontId="1" fillId="27" borderId="0" xfId="0" applyFont="1" applyFill="1" applyAlignment="1">
      <alignment horizontal="center" vertical="center"/>
    </xf>
    <xf numFmtId="0" fontId="1" fillId="27" borderId="21" xfId="0" applyFont="1" applyFill="1" applyBorder="1" applyAlignment="1">
      <alignment horizontal="center" vertical="center"/>
    </xf>
    <xf numFmtId="0" fontId="19" fillId="0" borderId="0" xfId="0" applyFont="1" applyAlignment="1">
      <alignment horizontal="center" vertical="center" wrapText="1"/>
    </xf>
    <xf numFmtId="0" fontId="68" fillId="0" borderId="6" xfId="0" applyFont="1" applyBorder="1" applyAlignment="1">
      <alignment horizontal="center" vertical="center"/>
    </xf>
    <xf numFmtId="0" fontId="68" fillId="0" borderId="7" xfId="0" applyFont="1" applyBorder="1" applyAlignment="1">
      <alignment horizontal="center" vertical="center"/>
    </xf>
    <xf numFmtId="0" fontId="54" fillId="7" borderId="7" xfId="0" applyFont="1" applyFill="1" applyBorder="1" applyAlignment="1" applyProtection="1">
      <alignment horizontal="center" vertical="center" wrapText="1"/>
      <protection locked="0"/>
    </xf>
    <xf numFmtId="0" fontId="54" fillId="7" borderId="20" xfId="0" applyFont="1" applyFill="1" applyBorder="1" applyAlignment="1" applyProtection="1">
      <alignment horizontal="center" vertical="center" wrapText="1"/>
      <protection locked="0"/>
    </xf>
    <xf numFmtId="0" fontId="68" fillId="0" borderId="8" xfId="0" applyFont="1" applyBorder="1" applyAlignment="1">
      <alignment horizontal="center" vertical="center"/>
    </xf>
    <xf numFmtId="0" fontId="68" fillId="0" borderId="0" xfId="0" applyFont="1" applyAlignment="1">
      <alignment horizontal="center" vertical="center"/>
    </xf>
    <xf numFmtId="0" fontId="54" fillId="7" borderId="0" xfId="0" applyFont="1" applyFill="1" applyAlignment="1" applyProtection="1">
      <alignment horizontal="center" vertical="center" wrapText="1"/>
      <protection locked="0"/>
    </xf>
    <xf numFmtId="0" fontId="54" fillId="7" borderId="21" xfId="0" applyFont="1" applyFill="1" applyBorder="1" applyAlignment="1" applyProtection="1">
      <alignment horizontal="center" vertical="center" wrapText="1"/>
      <protection locked="0"/>
    </xf>
    <xf numFmtId="0" fontId="54" fillId="7" borderId="4" xfId="0" applyFont="1" applyFill="1" applyBorder="1" applyAlignment="1" applyProtection="1">
      <alignment horizontal="center" vertical="center" wrapText="1"/>
      <protection locked="0"/>
    </xf>
    <xf numFmtId="0" fontId="54" fillId="7" borderId="23" xfId="0" applyFont="1" applyFill="1" applyBorder="1" applyAlignment="1" applyProtection="1">
      <alignment horizontal="center" vertical="center" wrapText="1"/>
      <protection locked="0"/>
    </xf>
    <xf numFmtId="0" fontId="22" fillId="0" borderId="0" xfId="0" applyFont="1" applyAlignment="1">
      <alignment horizontal="center" vertical="center"/>
    </xf>
    <xf numFmtId="0" fontId="22" fillId="0" borderId="21" xfId="0" applyFont="1" applyBorder="1" applyAlignment="1">
      <alignment horizontal="center" vertical="center"/>
    </xf>
    <xf numFmtId="0" fontId="14" fillId="42" borderId="6" xfId="0" applyFont="1" applyFill="1" applyBorder="1" applyAlignment="1">
      <alignment horizontal="left" vertical="center"/>
    </xf>
    <xf numFmtId="0" fontId="14" fillId="42" borderId="7" xfId="0" applyFont="1" applyFill="1" applyBorder="1" applyAlignment="1">
      <alignment horizontal="left" vertical="center"/>
    </xf>
    <xf numFmtId="0" fontId="14" fillId="42" borderId="20" xfId="0" applyFont="1" applyFill="1" applyBorder="1" applyAlignment="1">
      <alignment horizontal="left" vertical="center"/>
    </xf>
    <xf numFmtId="0" fontId="96" fillId="42" borderId="22" xfId="0" applyFont="1" applyFill="1" applyBorder="1" applyAlignment="1">
      <alignment horizontal="left" vertical="center" wrapText="1"/>
    </xf>
    <xf numFmtId="0" fontId="0" fillId="42" borderId="4" xfId="0" applyFill="1" applyBorder="1" applyAlignment="1">
      <alignment horizontal="left" vertical="center"/>
    </xf>
    <xf numFmtId="0" fontId="0" fillId="42" borderId="23" xfId="0" applyFill="1" applyBorder="1" applyAlignment="1">
      <alignment horizontal="left" vertical="center"/>
    </xf>
    <xf numFmtId="0" fontId="64" fillId="26" borderId="47" xfId="0" applyFont="1" applyFill="1" applyBorder="1" applyAlignment="1">
      <alignment horizontal="center" vertical="center" wrapText="1"/>
    </xf>
    <xf numFmtId="0" fontId="64" fillId="26" borderId="11" xfId="0" applyFont="1" applyFill="1" applyBorder="1" applyAlignment="1">
      <alignment horizontal="center" vertical="center" wrapText="1"/>
    </xf>
    <xf numFmtId="0" fontId="10" fillId="26" borderId="128" xfId="0" applyFont="1" applyFill="1" applyBorder="1" applyAlignment="1">
      <alignment horizontal="center" vertical="center" wrapText="1"/>
    </xf>
    <xf numFmtId="0" fontId="10" fillId="26" borderId="7" xfId="0" applyFont="1" applyFill="1" applyBorder="1" applyAlignment="1">
      <alignment horizontal="center" vertical="center" wrapText="1"/>
    </xf>
    <xf numFmtId="0" fontId="10" fillId="26" borderId="20" xfId="0" applyFont="1" applyFill="1" applyBorder="1" applyAlignment="1">
      <alignment horizontal="center" vertical="center" wrapText="1"/>
    </xf>
    <xf numFmtId="0" fontId="10" fillId="26" borderId="40" xfId="0" applyFont="1" applyFill="1" applyBorder="1" applyAlignment="1">
      <alignment horizontal="center" vertical="center" wrapText="1"/>
    </xf>
    <xf numFmtId="0" fontId="10" fillId="26" borderId="0" xfId="0" applyFont="1" applyFill="1" applyAlignment="1">
      <alignment horizontal="center" vertical="center" wrapText="1"/>
    </xf>
    <xf numFmtId="0" fontId="10" fillId="26" borderId="21" xfId="0" applyFont="1" applyFill="1" applyBorder="1" applyAlignment="1">
      <alignment horizontal="center" vertical="center" wrapText="1"/>
    </xf>
    <xf numFmtId="0" fontId="72" fillId="26" borderId="7" xfId="0" applyFont="1" applyFill="1" applyBorder="1" applyAlignment="1">
      <alignment horizontal="center" vertical="center" wrapText="1"/>
    </xf>
    <xf numFmtId="0" fontId="72" fillId="26" borderId="127" xfId="0" applyFont="1" applyFill="1" applyBorder="1" applyAlignment="1">
      <alignment horizontal="center" vertical="center" wrapText="1"/>
    </xf>
    <xf numFmtId="0" fontId="72" fillId="26" borderId="0" xfId="0" applyFont="1" applyFill="1" applyAlignment="1">
      <alignment horizontal="center" vertical="center" wrapText="1"/>
    </xf>
    <xf numFmtId="0" fontId="72" fillId="26" borderId="107" xfId="0" applyFont="1" applyFill="1" applyBorder="1" applyAlignment="1">
      <alignment horizontal="center" vertical="center" wrapText="1"/>
    </xf>
    <xf numFmtId="0" fontId="65" fillId="26" borderId="1" xfId="0" applyFont="1" applyFill="1" applyBorder="1" applyAlignment="1">
      <alignment horizontal="center" vertical="center"/>
    </xf>
    <xf numFmtId="0" fontId="65" fillId="26" borderId="70" xfId="0" applyFont="1" applyFill="1" applyBorder="1" applyAlignment="1">
      <alignment horizontal="center" vertical="center"/>
    </xf>
    <xf numFmtId="0" fontId="65" fillId="26" borderId="38" xfId="0" applyFont="1" applyFill="1" applyBorder="1" applyAlignment="1">
      <alignment horizontal="center" vertical="center"/>
    </xf>
    <xf numFmtId="0" fontId="65" fillId="26" borderId="126" xfId="0" applyFont="1" applyFill="1" applyBorder="1" applyAlignment="1">
      <alignment horizontal="center" vertical="center"/>
    </xf>
    <xf numFmtId="0" fontId="2" fillId="2" borderId="22" xfId="0" applyFont="1" applyFill="1" applyBorder="1" applyAlignment="1">
      <alignment horizontal="right" vertical="center"/>
    </xf>
    <xf numFmtId="0" fontId="2" fillId="2" borderId="4" xfId="0" applyFont="1" applyFill="1" applyBorder="1" applyAlignment="1">
      <alignment horizontal="right" vertical="center"/>
    </xf>
    <xf numFmtId="0" fontId="2" fillId="2" borderId="129" xfId="0" applyFont="1" applyFill="1" applyBorder="1" applyAlignment="1">
      <alignment horizontal="right" vertical="center"/>
    </xf>
    <xf numFmtId="0" fontId="66" fillId="36" borderId="47" xfId="0" applyFont="1" applyFill="1" applyBorder="1" applyAlignment="1">
      <alignment horizontal="center" vertical="center" wrapText="1"/>
    </xf>
    <xf numFmtId="0" fontId="66" fillId="36" borderId="47" xfId="0" applyFont="1" applyFill="1" applyBorder="1" applyAlignment="1">
      <alignment horizontal="center" vertical="center"/>
    </xf>
    <xf numFmtId="0" fontId="64" fillId="37" borderId="0" xfId="0" applyFont="1" applyFill="1" applyAlignment="1">
      <alignment horizontal="center" vertical="center" wrapText="1"/>
    </xf>
    <xf numFmtId="0" fontId="10" fillId="29" borderId="0" xfId="0" applyFont="1" applyFill="1" applyAlignment="1">
      <alignment horizontal="center" vertical="center"/>
    </xf>
    <xf numFmtId="0" fontId="47" fillId="37" borderId="16" xfId="0" applyFont="1" applyFill="1" applyBorder="1" applyAlignment="1">
      <alignment horizontal="center" vertical="center" wrapText="1"/>
    </xf>
    <xf numFmtId="0" fontId="66" fillId="35" borderId="6" xfId="0" applyFont="1" applyFill="1" applyBorder="1" applyAlignment="1">
      <alignment horizontal="center" vertical="center" wrapText="1"/>
    </xf>
    <xf numFmtId="0" fontId="66" fillId="35" borderId="7" xfId="0" applyFont="1" applyFill="1" applyBorder="1" applyAlignment="1">
      <alignment horizontal="center" vertical="center" wrapText="1"/>
    </xf>
    <xf numFmtId="0" fontId="66" fillId="35" borderId="127" xfId="0" applyFont="1" applyFill="1" applyBorder="1" applyAlignment="1">
      <alignment horizontal="center" vertical="center" wrapText="1"/>
    </xf>
    <xf numFmtId="0" fontId="66" fillId="35" borderId="8" xfId="0" applyFont="1" applyFill="1" applyBorder="1" applyAlignment="1">
      <alignment horizontal="center" vertical="center" wrapText="1"/>
    </xf>
    <xf numFmtId="0" fontId="66" fillId="35" borderId="0" xfId="0" applyFont="1" applyFill="1" applyAlignment="1">
      <alignment horizontal="center" vertical="center" wrapText="1"/>
    </xf>
    <xf numFmtId="0" fontId="66" fillId="35" borderId="107" xfId="0" applyFont="1" applyFill="1" applyBorder="1" applyAlignment="1">
      <alignment horizontal="center" vertical="center" wrapText="1"/>
    </xf>
    <xf numFmtId="0" fontId="66" fillId="36" borderId="11" xfId="0" applyFont="1" applyFill="1" applyBorder="1" applyAlignment="1">
      <alignment horizontal="center" vertical="center" wrapText="1"/>
    </xf>
    <xf numFmtId="0" fontId="66" fillId="36" borderId="11" xfId="0" applyFont="1" applyFill="1" applyBorder="1" applyAlignment="1">
      <alignment horizontal="center" vertical="center"/>
    </xf>
    <xf numFmtId="0" fontId="71" fillId="36" borderId="11" xfId="0" applyFont="1" applyFill="1" applyBorder="1" applyAlignment="1">
      <alignment horizontal="center" vertical="center" wrapText="1"/>
    </xf>
    <xf numFmtId="0" fontId="65" fillId="38" borderId="47" xfId="0" applyFont="1" applyFill="1" applyBorder="1" applyAlignment="1">
      <alignment horizontal="center" vertical="center" wrapText="1"/>
    </xf>
    <xf numFmtId="0" fontId="65" fillId="38" borderId="11" xfId="0" applyFont="1" applyFill="1" applyBorder="1" applyAlignment="1">
      <alignment horizontal="center" vertical="center" wrapText="1"/>
    </xf>
    <xf numFmtId="0" fontId="66" fillId="34" borderId="50" xfId="0" applyFont="1" applyFill="1" applyBorder="1" applyAlignment="1">
      <alignment horizontal="center" vertical="center" wrapText="1"/>
    </xf>
    <xf numFmtId="0" fontId="66" fillId="34" borderId="125" xfId="0" applyFont="1" applyFill="1" applyBorder="1" applyAlignment="1">
      <alignment horizontal="center" vertical="center" wrapText="1"/>
    </xf>
    <xf numFmtId="0" fontId="65" fillId="31" borderId="47" xfId="0" applyFont="1" applyFill="1" applyBorder="1" applyAlignment="1">
      <alignment horizontal="center" vertical="center"/>
    </xf>
    <xf numFmtId="0" fontId="65" fillId="31" borderId="11" xfId="0" applyFont="1" applyFill="1" applyBorder="1" applyAlignment="1">
      <alignment horizontal="center" vertical="center"/>
    </xf>
    <xf numFmtId="0" fontId="10" fillId="26" borderId="47" xfId="0" applyFont="1" applyFill="1" applyBorder="1" applyAlignment="1">
      <alignment horizontal="center" vertical="center" wrapText="1"/>
    </xf>
    <xf numFmtId="0" fontId="10" fillId="26" borderId="11" xfId="0" applyFont="1" applyFill="1" applyBorder="1" applyAlignment="1">
      <alignment horizontal="center" vertical="center" wrapText="1"/>
    </xf>
    <xf numFmtId="0" fontId="65" fillId="26" borderId="128" xfId="0" applyFont="1" applyFill="1" applyBorder="1" applyAlignment="1">
      <alignment horizontal="center" vertical="center" wrapText="1"/>
    </xf>
    <xf numFmtId="0" fontId="65" fillId="26" borderId="7" xfId="0" applyFont="1" applyFill="1" applyBorder="1" applyAlignment="1">
      <alignment horizontal="center" vertical="center" wrapText="1"/>
    </xf>
    <xf numFmtId="0" fontId="65" fillId="26" borderId="127" xfId="0" applyFont="1" applyFill="1" applyBorder="1" applyAlignment="1">
      <alignment horizontal="center" vertical="center" wrapText="1"/>
    </xf>
    <xf numFmtId="0" fontId="65" fillId="26" borderId="40" xfId="0" applyFont="1" applyFill="1" applyBorder="1" applyAlignment="1">
      <alignment horizontal="center" vertical="center" wrapText="1"/>
    </xf>
    <xf numFmtId="0" fontId="65" fillId="26" borderId="0" xfId="0" applyFont="1" applyFill="1" applyAlignment="1">
      <alignment horizontal="center" vertical="center" wrapText="1"/>
    </xf>
    <xf numFmtId="0" fontId="65" fillId="26" borderId="107" xfId="0" applyFont="1" applyFill="1" applyBorder="1" applyAlignment="1">
      <alignment horizontal="center" vertical="center" wrapText="1"/>
    </xf>
    <xf numFmtId="0" fontId="66" fillId="26" borderId="7" xfId="0" applyFont="1" applyFill="1" applyBorder="1" applyAlignment="1">
      <alignment horizontal="center" vertical="center" wrapText="1"/>
    </xf>
    <xf numFmtId="0" fontId="66" fillId="26" borderId="127" xfId="0" applyFont="1" applyFill="1" applyBorder="1" applyAlignment="1">
      <alignment horizontal="center" vertical="center" wrapText="1"/>
    </xf>
    <xf numFmtId="0" fontId="66" fillId="26" borderId="0" xfId="0" applyFont="1" applyFill="1" applyAlignment="1">
      <alignment horizontal="center" vertical="center" wrapText="1"/>
    </xf>
    <xf numFmtId="0" fontId="66" fillId="26" borderId="107" xfId="0" applyFont="1" applyFill="1" applyBorder="1" applyAlignment="1">
      <alignment horizontal="center" vertical="center" wrapText="1"/>
    </xf>
    <xf numFmtId="0" fontId="47" fillId="37" borderId="17" xfId="0" applyFont="1" applyFill="1" applyBorder="1" applyAlignment="1">
      <alignment horizontal="center" vertical="center" wrapText="1"/>
    </xf>
    <xf numFmtId="0" fontId="47" fillId="37" borderId="31" xfId="0" applyFont="1" applyFill="1" applyBorder="1" applyAlignment="1">
      <alignment horizontal="center" vertical="center" wrapText="1"/>
    </xf>
    <xf numFmtId="0" fontId="67" fillId="43" borderId="84" xfId="0" applyFont="1" applyFill="1" applyBorder="1" applyAlignment="1">
      <alignment horizontal="center" vertical="center" wrapText="1"/>
    </xf>
    <xf numFmtId="0" fontId="67" fillId="43" borderId="32" xfId="0" applyFont="1" applyFill="1" applyBorder="1" applyAlignment="1">
      <alignment horizontal="center" vertical="center" wrapText="1"/>
    </xf>
    <xf numFmtId="0" fontId="67" fillId="44" borderId="128" xfId="0" applyFont="1" applyFill="1" applyBorder="1" applyAlignment="1">
      <alignment horizontal="center" vertical="center" wrapText="1"/>
    </xf>
    <xf numFmtId="0" fontId="67" fillId="44" borderId="127" xfId="0" applyFont="1" applyFill="1" applyBorder="1" applyAlignment="1">
      <alignment horizontal="center" vertical="center" wrapText="1"/>
    </xf>
    <xf numFmtId="0" fontId="67" fillId="44" borderId="5" xfId="0" applyFont="1" applyFill="1" applyBorder="1" applyAlignment="1">
      <alignment horizontal="center" vertical="center" wrapText="1"/>
    </xf>
    <xf numFmtId="0" fontId="67" fillId="44" borderId="27" xfId="0" applyFont="1" applyFill="1" applyBorder="1" applyAlignment="1">
      <alignment horizontal="center" vertical="center" wrapText="1"/>
    </xf>
    <xf numFmtId="0" fontId="67" fillId="47" borderId="128" xfId="0" applyFont="1" applyFill="1" applyBorder="1" applyAlignment="1">
      <alignment horizontal="center" vertical="center" wrapText="1"/>
    </xf>
    <xf numFmtId="0" fontId="67" fillId="47" borderId="7" xfId="0" applyFont="1" applyFill="1" applyBorder="1" applyAlignment="1">
      <alignment horizontal="center" vertical="center" wrapText="1"/>
    </xf>
    <xf numFmtId="0" fontId="67" fillId="47" borderId="127" xfId="0" applyFont="1" applyFill="1" applyBorder="1" applyAlignment="1">
      <alignment horizontal="center" vertical="center" wrapText="1"/>
    </xf>
    <xf numFmtId="0" fontId="67" fillId="47" borderId="5" xfId="0" applyFont="1" applyFill="1" applyBorder="1" applyAlignment="1">
      <alignment horizontal="center" vertical="center" wrapText="1"/>
    </xf>
    <xf numFmtId="0" fontId="67" fillId="47" borderId="24" xfId="0" applyFont="1" applyFill="1" applyBorder="1" applyAlignment="1">
      <alignment horizontal="center" vertical="center" wrapText="1"/>
    </xf>
    <xf numFmtId="0" fontId="67" fillId="47" borderId="27" xfId="0" applyFont="1" applyFill="1" applyBorder="1" applyAlignment="1">
      <alignment horizontal="center" vertical="center" wrapText="1"/>
    </xf>
    <xf numFmtId="0" fontId="65" fillId="45" borderId="48" xfId="0" applyFont="1" applyFill="1" applyBorder="1" applyAlignment="1">
      <alignment horizontal="center" vertical="center" wrapText="1"/>
    </xf>
    <xf numFmtId="0" fontId="65" fillId="45" borderId="14" xfId="0" applyFont="1" applyFill="1" applyBorder="1" applyAlignment="1">
      <alignment horizontal="center" vertical="center" wrapText="1"/>
    </xf>
    <xf numFmtId="0" fontId="66" fillId="35" borderId="80" xfId="0" applyFont="1" applyFill="1" applyBorder="1" applyAlignment="1">
      <alignment horizontal="center" vertical="center" wrapText="1"/>
    </xf>
    <xf numFmtId="0" fontId="66" fillId="35" borderId="24" xfId="0" applyFont="1" applyFill="1" applyBorder="1" applyAlignment="1">
      <alignment horizontal="center" vertical="center" wrapText="1"/>
    </xf>
    <xf numFmtId="0" fontId="66" fillId="35" borderId="27" xfId="0" applyFont="1" applyFill="1" applyBorder="1" applyAlignment="1">
      <alignment horizontal="center" vertical="center" wrapText="1"/>
    </xf>
    <xf numFmtId="0" fontId="10" fillId="29" borderId="0" xfId="0" applyFont="1" applyFill="1" applyAlignment="1">
      <alignment horizontal="center" vertical="center" wrapText="1"/>
    </xf>
    <xf numFmtId="0" fontId="10" fillId="37" borderId="0" xfId="0" applyFont="1" applyFill="1" applyAlignment="1">
      <alignment horizontal="center" vertical="center" wrapText="1"/>
    </xf>
    <xf numFmtId="0" fontId="105" fillId="46" borderId="47" xfId="0" applyFont="1" applyFill="1" applyBorder="1" applyAlignment="1">
      <alignment horizontal="center" vertical="center" wrapText="1"/>
    </xf>
    <xf numFmtId="0" fontId="105" fillId="46" borderId="1" xfId="0" applyFont="1" applyFill="1" applyBorder="1" applyAlignment="1">
      <alignment horizontal="center" vertical="center" wrapText="1"/>
    </xf>
    <xf numFmtId="0" fontId="109" fillId="46" borderId="1" xfId="0" applyFont="1" applyFill="1" applyBorder="1" applyAlignment="1">
      <alignment horizontal="center" vertical="center" wrapText="1"/>
    </xf>
    <xf numFmtId="0" fontId="65" fillId="46" borderId="47" xfId="0" applyFont="1" applyFill="1" applyBorder="1" applyAlignment="1">
      <alignment horizontal="center" vertical="center" wrapText="1"/>
    </xf>
    <xf numFmtId="0" fontId="65" fillId="46" borderId="1" xfId="0" applyFont="1" applyFill="1" applyBorder="1" applyAlignment="1">
      <alignment horizontal="center" vertical="center" wrapText="1"/>
    </xf>
    <xf numFmtId="0" fontId="105" fillId="46" borderId="50" xfId="0" applyFont="1" applyFill="1" applyBorder="1" applyAlignment="1">
      <alignment horizontal="center" vertical="center" wrapText="1"/>
    </xf>
    <xf numFmtId="0" fontId="105" fillId="46" borderId="15" xfId="0" applyFont="1" applyFill="1" applyBorder="1" applyAlignment="1">
      <alignment horizontal="center" vertical="center" wrapText="1"/>
    </xf>
    <xf numFmtId="0" fontId="65" fillId="46" borderId="37" xfId="0" applyFont="1" applyFill="1" applyBorder="1" applyAlignment="1">
      <alignment horizontal="center" vertical="center" wrapText="1"/>
    </xf>
    <xf numFmtId="0" fontId="65" fillId="46" borderId="38" xfId="0" applyFont="1" applyFill="1" applyBorder="1" applyAlignment="1">
      <alignment horizontal="center" vertical="center" wrapText="1"/>
    </xf>
    <xf numFmtId="0" fontId="65" fillId="46" borderId="126" xfId="0" applyFont="1" applyFill="1" applyBorder="1" applyAlignment="1">
      <alignment horizontal="center" vertical="center" wrapText="1"/>
    </xf>
    <xf numFmtId="0" fontId="109" fillId="46" borderId="68" xfId="0" applyFont="1" applyFill="1" applyBorder="1" applyAlignment="1">
      <alignment horizontal="center" vertical="center" wrapText="1"/>
    </xf>
    <xf numFmtId="0" fontId="109" fillId="46" borderId="9" xfId="0" applyFont="1" applyFill="1" applyBorder="1" applyAlignment="1">
      <alignment horizontal="center" vertical="center" wrapText="1"/>
    </xf>
    <xf numFmtId="0" fontId="109" fillId="46" borderId="3" xfId="0" applyFont="1" applyFill="1" applyBorder="1" applyAlignment="1">
      <alignment horizontal="center" vertical="center" wrapText="1"/>
    </xf>
    <xf numFmtId="0" fontId="64" fillId="37" borderId="0" xfId="0" applyFont="1" applyFill="1" applyAlignment="1">
      <alignment horizontal="center" vertical="center"/>
    </xf>
    <xf numFmtId="0" fontId="10" fillId="26" borderId="50" xfId="0" applyFont="1" applyFill="1" applyBorder="1" applyAlignment="1">
      <alignment horizontal="center" vertical="center" wrapText="1"/>
    </xf>
    <xf numFmtId="0" fontId="10" fillId="26" borderId="1" xfId="0" applyFont="1" applyFill="1" applyBorder="1" applyAlignment="1">
      <alignment horizontal="center" vertical="center" wrapText="1"/>
    </xf>
    <xf numFmtId="0" fontId="10" fillId="26" borderId="15" xfId="0" applyFont="1" applyFill="1" applyBorder="1" applyAlignment="1">
      <alignment horizontal="center" vertical="center" wrapText="1"/>
    </xf>
    <xf numFmtId="0" fontId="48" fillId="26" borderId="1" xfId="0" applyFont="1" applyFill="1" applyBorder="1" applyAlignment="1">
      <alignment horizontal="center" vertical="center"/>
    </xf>
    <xf numFmtId="0" fontId="2" fillId="2" borderId="131" xfId="0" applyFont="1" applyFill="1" applyBorder="1" applyAlignment="1">
      <alignment horizontal="right" vertical="center"/>
    </xf>
    <xf numFmtId="0" fontId="0" fillId="2" borderId="4" xfId="0" applyFill="1" applyBorder="1" applyAlignment="1">
      <alignment horizontal="center"/>
    </xf>
    <xf numFmtId="0" fontId="66" fillId="35" borderId="49" xfId="0" applyFont="1" applyFill="1" applyBorder="1" applyAlignment="1">
      <alignment horizontal="center" vertical="center" wrapText="1"/>
    </xf>
    <xf numFmtId="0" fontId="66" fillId="35" borderId="47" xfId="0" applyFont="1" applyFill="1" applyBorder="1" applyAlignment="1">
      <alignment horizontal="center" vertical="center" wrapText="1"/>
    </xf>
    <xf numFmtId="0" fontId="66" fillId="35" borderId="16" xfId="0" applyFont="1" applyFill="1" applyBorder="1" applyAlignment="1">
      <alignment horizontal="center" vertical="center" wrapText="1"/>
    </xf>
    <xf numFmtId="0" fontId="66" fillId="35" borderId="1" xfId="0" applyFont="1" applyFill="1" applyBorder="1" applyAlignment="1">
      <alignment horizontal="center" vertical="center" wrapText="1"/>
    </xf>
    <xf numFmtId="0" fontId="64" fillId="26" borderId="1" xfId="0" applyFont="1" applyFill="1" applyBorder="1" applyAlignment="1">
      <alignment horizontal="center" vertical="center" wrapText="1"/>
    </xf>
    <xf numFmtId="0" fontId="72" fillId="26" borderId="47" xfId="0" applyFont="1" applyFill="1" applyBorder="1" applyAlignment="1">
      <alignment horizontal="center" vertical="center" wrapText="1"/>
    </xf>
    <xf numFmtId="0" fontId="72" fillId="26" borderId="1" xfId="0" applyFont="1" applyFill="1" applyBorder="1" applyAlignment="1">
      <alignment horizontal="center" vertical="center" wrapText="1"/>
    </xf>
    <xf numFmtId="0" fontId="66" fillId="26" borderId="6" xfId="0" applyFont="1" applyFill="1" applyBorder="1" applyAlignment="1">
      <alignment horizontal="center" vertical="center" wrapText="1"/>
    </xf>
    <xf numFmtId="0" fontId="66" fillId="26" borderId="80" xfId="0" applyFont="1" applyFill="1" applyBorder="1" applyAlignment="1">
      <alignment horizontal="center" vertical="center" wrapText="1"/>
    </xf>
    <xf numFmtId="0" fontId="66" fillId="26" borderId="24" xfId="0" applyFont="1" applyFill="1" applyBorder="1" applyAlignment="1">
      <alignment horizontal="center" vertical="center" wrapText="1"/>
    </xf>
    <xf numFmtId="0" fontId="65" fillId="38" borderId="1" xfId="0" applyFont="1" applyFill="1" applyBorder="1" applyAlignment="1">
      <alignment horizontal="center" vertical="center" wrapText="1"/>
    </xf>
    <xf numFmtId="0" fontId="65" fillId="31" borderId="1" xfId="0" applyFont="1" applyFill="1" applyBorder="1" applyAlignment="1">
      <alignment horizontal="center" vertical="center"/>
    </xf>
    <xf numFmtId="0" fontId="66" fillId="34" borderId="15" xfId="0" applyFont="1" applyFill="1" applyBorder="1" applyAlignment="1">
      <alignment horizontal="center" vertical="center" wrapText="1"/>
    </xf>
    <xf numFmtId="0" fontId="66" fillId="36" borderId="1" xfId="0" applyFont="1" applyFill="1" applyBorder="1" applyAlignment="1">
      <alignment horizontal="center" vertical="center" wrapText="1"/>
    </xf>
    <xf numFmtId="0" fontId="71" fillId="36" borderId="1" xfId="0" applyFont="1" applyFill="1" applyBorder="1" applyAlignment="1">
      <alignment horizontal="center" vertical="center" wrapText="1"/>
    </xf>
    <xf numFmtId="0" fontId="65" fillId="26" borderId="47" xfId="0" applyFont="1" applyFill="1" applyBorder="1" applyAlignment="1">
      <alignment horizontal="center" vertical="center" wrapText="1"/>
    </xf>
    <xf numFmtId="0" fontId="65" fillId="26" borderId="1" xfId="0" applyFont="1" applyFill="1" applyBorder="1" applyAlignment="1">
      <alignment horizontal="center" vertical="center" wrapText="1"/>
    </xf>
    <xf numFmtId="0" fontId="2" fillId="2" borderId="81" xfId="0" applyFont="1" applyFill="1" applyBorder="1" applyAlignment="1">
      <alignment horizontal="right" vertical="center" wrapText="1"/>
    </xf>
    <xf numFmtId="0" fontId="2" fillId="2" borderId="129" xfId="0" applyFont="1" applyFill="1" applyBorder="1" applyAlignment="1">
      <alignment horizontal="right" vertical="center" wrapText="1"/>
    </xf>
    <xf numFmtId="0" fontId="67" fillId="43" borderId="128" xfId="0" applyFont="1" applyFill="1" applyBorder="1" applyAlignment="1">
      <alignment horizontal="center" vertical="center" wrapText="1"/>
    </xf>
    <xf numFmtId="0" fontId="67" fillId="43" borderId="5" xfId="0" applyFont="1" applyFill="1" applyBorder="1" applyAlignment="1">
      <alignment horizontal="center" vertical="center" wrapText="1"/>
    </xf>
    <xf numFmtId="0" fontId="64" fillId="26" borderId="128" xfId="0" applyFont="1" applyFill="1" applyBorder="1" applyAlignment="1">
      <alignment horizontal="center" vertical="center" wrapText="1"/>
    </xf>
    <xf numFmtId="0" fontId="64" fillId="26" borderId="7" xfId="0" applyFont="1" applyFill="1" applyBorder="1" applyAlignment="1">
      <alignment horizontal="center" vertical="center" wrapText="1"/>
    </xf>
    <xf numFmtId="0" fontId="64" fillId="26" borderId="127" xfId="0" applyFont="1" applyFill="1" applyBorder="1" applyAlignment="1">
      <alignment horizontal="center" vertical="center" wrapText="1"/>
    </xf>
    <xf numFmtId="0" fontId="64" fillId="26" borderId="5" xfId="0" applyFont="1" applyFill="1" applyBorder="1" applyAlignment="1">
      <alignment horizontal="center" vertical="center" wrapText="1"/>
    </xf>
    <xf numFmtId="0" fontId="64" fillId="26" borderId="24" xfId="0" applyFont="1" applyFill="1" applyBorder="1" applyAlignment="1">
      <alignment horizontal="center" vertical="center" wrapText="1"/>
    </xf>
    <xf numFmtId="0" fontId="64" fillId="26" borderId="27" xfId="0" applyFont="1" applyFill="1" applyBorder="1" applyAlignment="1">
      <alignment horizontal="center" vertical="center" wrapText="1"/>
    </xf>
    <xf numFmtId="0" fontId="77" fillId="46" borderId="68" xfId="0" applyFont="1" applyFill="1" applyBorder="1" applyAlignment="1">
      <alignment horizontal="center" vertical="center" wrapText="1"/>
    </xf>
    <xf numFmtId="0" fontId="77" fillId="46" borderId="9" xfId="0" applyFont="1" applyFill="1" applyBorder="1" applyAlignment="1">
      <alignment horizontal="center" vertical="center" wrapText="1"/>
    </xf>
    <xf numFmtId="0" fontId="77" fillId="46" borderId="3" xfId="0" applyFont="1" applyFill="1" applyBorder="1" applyAlignment="1">
      <alignment horizontal="center" vertical="center" wrapText="1"/>
    </xf>
    <xf numFmtId="0" fontId="4" fillId="0" borderId="47" xfId="1" applyNumberFormat="1" applyFont="1" applyFill="1" applyBorder="1" applyAlignment="1" applyProtection="1">
      <alignment horizontal="center" vertical="center" wrapText="1"/>
      <protection locked="0"/>
    </xf>
    <xf numFmtId="0" fontId="4" fillId="0" borderId="1" xfId="1" applyNumberFormat="1" applyFont="1" applyFill="1" applyBorder="1" applyAlignment="1" applyProtection="1">
      <alignment horizontal="center" vertical="center" wrapText="1"/>
      <protection locked="0"/>
    </xf>
    <xf numFmtId="0" fontId="9" fillId="4" borderId="47" xfId="1" applyNumberFormat="1" applyFont="1" applyFill="1" applyBorder="1" applyAlignment="1" applyProtection="1">
      <alignment horizontal="center" vertical="center" wrapText="1"/>
    </xf>
    <xf numFmtId="0" fontId="9" fillId="4" borderId="1" xfId="1" applyNumberFormat="1" applyFont="1" applyFill="1" applyBorder="1" applyAlignment="1" applyProtection="1">
      <alignment horizontal="center" vertical="center" wrapText="1"/>
    </xf>
    <xf numFmtId="0" fontId="10" fillId="12" borderId="0" xfId="0" applyFont="1" applyFill="1" applyAlignment="1">
      <alignment horizontal="center" vertical="center" wrapText="1"/>
    </xf>
    <xf numFmtId="0" fontId="23" fillId="0" borderId="0" xfId="0" applyFont="1" applyAlignment="1">
      <alignment horizontal="center" vertical="center" wrapText="1"/>
    </xf>
    <xf numFmtId="0" fontId="10" fillId="0" borderId="0" xfId="0" applyFont="1" applyAlignment="1">
      <alignment horizontal="center" vertical="center" wrapText="1"/>
    </xf>
    <xf numFmtId="0" fontId="47" fillId="10" borderId="16" xfId="0" applyFont="1" applyFill="1" applyBorder="1" applyAlignment="1">
      <alignment horizontal="center" vertical="center" wrapText="1"/>
    </xf>
    <xf numFmtId="0" fontId="67" fillId="48" borderId="49" xfId="0" applyFont="1" applyFill="1" applyBorder="1" applyAlignment="1">
      <alignment horizontal="center" vertical="center" wrapText="1"/>
    </xf>
    <xf numFmtId="0" fontId="67" fillId="48" borderId="47" xfId="0" applyFont="1" applyFill="1" applyBorder="1" applyAlignment="1">
      <alignment horizontal="center" vertical="center" wrapText="1"/>
    </xf>
    <xf numFmtId="0" fontId="107" fillId="48" borderId="16" xfId="0" applyFont="1" applyFill="1" applyBorder="1" applyAlignment="1">
      <alignment horizontal="center" vertical="center" wrapText="1"/>
    </xf>
    <xf numFmtId="0" fontId="107" fillId="48" borderId="1" xfId="0" applyFont="1" applyFill="1" applyBorder="1" applyAlignment="1">
      <alignment horizontal="center" vertical="center" wrapText="1"/>
    </xf>
    <xf numFmtId="0" fontId="67" fillId="44" borderId="47" xfId="0" applyFont="1" applyFill="1" applyBorder="1" applyAlignment="1">
      <alignment horizontal="center" vertical="center" wrapText="1"/>
    </xf>
    <xf numFmtId="0" fontId="67" fillId="44" borderId="1" xfId="0" applyFont="1" applyFill="1" applyBorder="1" applyAlignment="1">
      <alignment horizontal="center" vertical="center" wrapText="1"/>
    </xf>
    <xf numFmtId="0" fontId="65" fillId="45" borderId="47" xfId="0" applyFont="1" applyFill="1" applyBorder="1" applyAlignment="1">
      <alignment horizontal="center" vertical="center" wrapText="1"/>
    </xf>
    <xf numFmtId="0" fontId="65" fillId="45" borderId="1" xfId="0" applyFont="1" applyFill="1" applyBorder="1" applyAlignment="1">
      <alignment horizontal="center" vertical="center" wrapText="1"/>
    </xf>
    <xf numFmtId="0" fontId="67" fillId="43" borderId="70" xfId="0" applyFont="1" applyFill="1" applyBorder="1" applyAlignment="1">
      <alignment horizontal="center" vertical="center" wrapText="1"/>
    </xf>
    <xf numFmtId="0" fontId="67" fillId="43" borderId="2" xfId="0" applyFont="1" applyFill="1" applyBorder="1" applyAlignment="1">
      <alignment horizontal="center" vertical="center" wrapText="1"/>
    </xf>
    <xf numFmtId="0" fontId="65" fillId="46" borderId="49" xfId="0" applyFont="1" applyFill="1" applyBorder="1" applyAlignment="1">
      <alignment horizontal="center" vertical="center" wrapText="1"/>
    </xf>
    <xf numFmtId="0" fontId="65" fillId="46" borderId="16" xfId="0" applyFont="1" applyFill="1" applyBorder="1" applyAlignment="1">
      <alignment horizontal="center" vertical="center" wrapText="1"/>
    </xf>
    <xf numFmtId="9" fontId="62" fillId="4" borderId="1" xfId="1" applyFont="1" applyFill="1" applyBorder="1" applyAlignment="1">
      <alignment horizontal="center" vertical="center"/>
    </xf>
    <xf numFmtId="0" fontId="84" fillId="10" borderId="1" xfId="0" applyFont="1" applyFill="1" applyBorder="1" applyAlignment="1">
      <alignment horizontal="center" vertical="center" wrapText="1"/>
    </xf>
    <xf numFmtId="0" fontId="62" fillId="4" borderId="1" xfId="0" applyFont="1" applyFill="1" applyBorder="1" applyAlignment="1">
      <alignment horizontal="center" vertical="center"/>
    </xf>
    <xf numFmtId="169" fontId="84" fillId="10" borderId="1" xfId="0" applyNumberFormat="1" applyFont="1" applyFill="1" applyBorder="1" applyAlignment="1">
      <alignment horizontal="center" vertical="center" wrapText="1"/>
    </xf>
    <xf numFmtId="169" fontId="113" fillId="37" borderId="1" xfId="0" applyNumberFormat="1" applyFont="1" applyFill="1" applyBorder="1" applyAlignment="1">
      <alignment horizontal="center" vertical="center" wrapText="1"/>
    </xf>
    <xf numFmtId="0" fontId="74" fillId="12" borderId="10" xfId="0" applyFont="1" applyFill="1" applyBorder="1" applyAlignment="1">
      <alignment horizontal="center" vertical="center" wrapText="1"/>
    </xf>
    <xf numFmtId="0" fontId="74" fillId="12" borderId="12" xfId="0" applyFont="1" applyFill="1" applyBorder="1" applyAlignment="1">
      <alignment horizontal="center" vertical="center" wrapText="1"/>
    </xf>
    <xf numFmtId="0" fontId="74" fillId="12" borderId="13" xfId="0" applyFont="1" applyFill="1" applyBorder="1" applyAlignment="1">
      <alignment horizontal="center" vertical="center" wrapText="1"/>
    </xf>
    <xf numFmtId="165" fontId="66" fillId="35" borderId="6" xfId="0" applyNumberFormat="1" applyFont="1" applyFill="1" applyBorder="1" applyAlignment="1" applyProtection="1">
      <alignment horizontal="center" vertical="center" wrapText="1"/>
      <protection hidden="1"/>
    </xf>
    <xf numFmtId="165" fontId="66" fillId="35" borderId="7" xfId="0" applyNumberFormat="1" applyFont="1" applyFill="1" applyBorder="1" applyAlignment="1" applyProtection="1">
      <alignment horizontal="center" vertical="center" wrapText="1"/>
      <protection hidden="1"/>
    </xf>
    <xf numFmtId="20" fontId="69" fillId="36" borderId="8" xfId="0" applyNumberFormat="1" applyFont="1" applyFill="1" applyBorder="1" applyAlignment="1">
      <alignment horizontal="center" vertical="center" wrapText="1"/>
    </xf>
    <xf numFmtId="20" fontId="69" fillId="36" borderId="0" xfId="0" applyNumberFormat="1" applyFont="1" applyFill="1" applyAlignment="1">
      <alignment horizontal="center" vertical="center" wrapText="1"/>
    </xf>
    <xf numFmtId="20" fontId="23" fillId="12" borderId="49" xfId="0" applyNumberFormat="1" applyFont="1" applyFill="1" applyBorder="1" applyAlignment="1">
      <alignment horizontal="center" vertical="center" wrapText="1"/>
    </xf>
    <xf numFmtId="20" fontId="23" fillId="12" borderId="47" xfId="0" applyNumberFormat="1" applyFont="1" applyFill="1" applyBorder="1" applyAlignment="1">
      <alignment horizontal="center" vertical="center" wrapText="1"/>
    </xf>
    <xf numFmtId="20" fontId="23" fillId="12" borderId="50" xfId="0" applyNumberFormat="1" applyFont="1" applyFill="1" applyBorder="1" applyAlignment="1">
      <alignment horizontal="center" vertical="center" wrapText="1"/>
    </xf>
    <xf numFmtId="165" fontId="66" fillId="35" borderId="40" xfId="0" applyNumberFormat="1" applyFont="1" applyFill="1" applyBorder="1" applyAlignment="1" applyProtection="1">
      <alignment horizontal="center" vertical="center" wrapText="1"/>
      <protection hidden="1"/>
    </xf>
    <xf numFmtId="165" fontId="66" fillId="35" borderId="0" xfId="0" applyNumberFormat="1" applyFont="1" applyFill="1" applyAlignment="1" applyProtection="1">
      <alignment horizontal="center" vertical="center" wrapText="1"/>
      <protection hidden="1"/>
    </xf>
    <xf numFmtId="20" fontId="23" fillId="12" borderId="6" xfId="0" applyNumberFormat="1" applyFont="1" applyFill="1" applyBorder="1" applyAlignment="1">
      <alignment horizontal="center" vertical="center" wrapText="1"/>
    </xf>
    <xf numFmtId="20" fontId="23" fillId="12" borderId="20" xfId="0" applyNumberFormat="1" applyFont="1" applyFill="1" applyBorder="1" applyAlignment="1">
      <alignment horizontal="center" vertical="center" wrapText="1"/>
    </xf>
    <xf numFmtId="20" fontId="23" fillId="12" borderId="37" xfId="0" applyNumberFormat="1" applyFont="1" applyFill="1" applyBorder="1" applyAlignment="1">
      <alignment horizontal="center" vertical="center" wrapText="1"/>
    </xf>
    <xf numFmtId="20" fontId="23" fillId="12" borderId="38" xfId="0" applyNumberFormat="1" applyFont="1" applyFill="1" applyBorder="1" applyAlignment="1">
      <alignment horizontal="center" vertical="center" wrapText="1"/>
    </xf>
    <xf numFmtId="20" fontId="23" fillId="12" borderId="39" xfId="0" applyNumberFormat="1" applyFont="1" applyFill="1" applyBorder="1" applyAlignment="1">
      <alignment horizontal="center" vertical="center" wrapText="1"/>
    </xf>
    <xf numFmtId="0" fontId="112" fillId="49" borderId="1" xfId="0" applyFont="1" applyFill="1" applyBorder="1" applyAlignment="1">
      <alignment horizontal="center" vertical="center" wrapText="1"/>
    </xf>
    <xf numFmtId="0" fontId="68" fillId="51" borderId="40" xfId="0" applyFont="1" applyFill="1" applyBorder="1" applyAlignment="1">
      <alignment horizontal="center" vertical="center" wrapText="1"/>
    </xf>
    <xf numFmtId="0" fontId="68" fillId="51" borderId="0" xfId="0" applyFont="1" applyFill="1" applyAlignment="1">
      <alignment horizontal="center" vertical="center"/>
    </xf>
    <xf numFmtId="0" fontId="23" fillId="12" borderId="49" xfId="0" applyFont="1" applyFill="1" applyBorder="1" applyAlignment="1">
      <alignment horizontal="center" vertical="center" wrapText="1"/>
    </xf>
    <xf numFmtId="0" fontId="23" fillId="12" borderId="47" xfId="0" applyFont="1" applyFill="1" applyBorder="1" applyAlignment="1">
      <alignment horizontal="center" vertical="center" wrapText="1"/>
    </xf>
    <xf numFmtId="0" fontId="23" fillId="12" borderId="50" xfId="0" applyFont="1" applyFill="1" applyBorder="1" applyAlignment="1">
      <alignment horizontal="center" vertical="center" wrapText="1"/>
    </xf>
    <xf numFmtId="165" fontId="66" fillId="35" borderId="10" xfId="0" applyNumberFormat="1" applyFont="1" applyFill="1" applyBorder="1" applyAlignment="1" applyProtection="1">
      <alignment horizontal="center" vertical="center" wrapText="1"/>
      <protection hidden="1"/>
    </xf>
    <xf numFmtId="165" fontId="66" fillId="35" borderId="12" xfId="0" applyNumberFormat="1" applyFont="1" applyFill="1" applyBorder="1" applyAlignment="1" applyProtection="1">
      <alignment horizontal="center" vertical="center" wrapText="1"/>
      <protection hidden="1"/>
    </xf>
    <xf numFmtId="165" fontId="66" fillId="35" borderId="13" xfId="0" applyNumberFormat="1" applyFont="1" applyFill="1" applyBorder="1" applyAlignment="1" applyProtection="1">
      <alignment horizontal="center" vertical="center" wrapText="1"/>
      <protection hidden="1"/>
    </xf>
    <xf numFmtId="0" fontId="23" fillId="12" borderId="70" xfId="0" applyFont="1" applyFill="1" applyBorder="1" applyAlignment="1">
      <alignment horizontal="center" vertical="center" wrapText="1"/>
    </xf>
    <xf numFmtId="169" fontId="68" fillId="50" borderId="1" xfId="0" applyNumberFormat="1" applyFont="1" applyFill="1" applyBorder="1" applyAlignment="1">
      <alignment horizontal="center" vertical="center" wrapText="1"/>
    </xf>
    <xf numFmtId="9" fontId="23" fillId="4" borderId="1" xfId="1" applyFont="1" applyFill="1" applyBorder="1" applyAlignment="1">
      <alignment horizontal="center" vertical="center"/>
    </xf>
    <xf numFmtId="20" fontId="69" fillId="36" borderId="5" xfId="0" applyNumberFormat="1" applyFont="1" applyFill="1" applyBorder="1" applyAlignment="1">
      <alignment horizontal="center" vertical="center" wrapText="1"/>
    </xf>
    <xf numFmtId="20" fontId="69" fillId="36" borderId="24" xfId="0" applyNumberFormat="1" applyFont="1" applyFill="1" applyBorder="1" applyAlignment="1">
      <alignment horizontal="center" vertical="center" wrapText="1"/>
    </xf>
    <xf numFmtId="0" fontId="66" fillId="35" borderId="8" xfId="0" applyFont="1" applyFill="1" applyBorder="1" applyAlignment="1" applyProtection="1">
      <alignment horizontal="center" vertical="center" wrapText="1"/>
      <protection hidden="1"/>
    </xf>
    <xf numFmtId="0" fontId="66" fillId="35" borderId="0" xfId="0" applyFont="1" applyFill="1" applyAlignment="1" applyProtection="1">
      <alignment horizontal="center" vertical="center" wrapText="1"/>
      <protection hidden="1"/>
    </xf>
    <xf numFmtId="0" fontId="69" fillId="36" borderId="10" xfId="0" applyFont="1" applyFill="1" applyBorder="1" applyAlignment="1" applyProtection="1">
      <alignment horizontal="center" vertical="center" wrapText="1"/>
      <protection hidden="1"/>
    </xf>
    <xf numFmtId="0" fontId="69" fillId="36" borderId="12" xfId="0" applyFont="1" applyFill="1" applyBorder="1" applyAlignment="1" applyProtection="1">
      <alignment horizontal="center" vertical="center" wrapText="1"/>
      <protection hidden="1"/>
    </xf>
    <xf numFmtId="0" fontId="69" fillId="36" borderId="13" xfId="0" applyFont="1" applyFill="1" applyBorder="1" applyAlignment="1" applyProtection="1">
      <alignment horizontal="center" vertical="center" wrapText="1"/>
      <protection hidden="1"/>
    </xf>
    <xf numFmtId="0" fontId="69" fillId="36" borderId="6" xfId="0" applyFont="1" applyFill="1" applyBorder="1" applyAlignment="1" applyProtection="1">
      <alignment horizontal="center" vertical="center" wrapText="1"/>
      <protection hidden="1"/>
    </xf>
    <xf numFmtId="0" fontId="69" fillId="36" borderId="7" xfId="0" applyFont="1" applyFill="1" applyBorder="1" applyAlignment="1" applyProtection="1">
      <alignment horizontal="center" vertical="center" wrapText="1"/>
      <protection hidden="1"/>
    </xf>
    <xf numFmtId="0" fontId="69" fillId="36" borderId="20" xfId="0" applyFont="1" applyFill="1" applyBorder="1" applyAlignment="1" applyProtection="1">
      <alignment horizontal="center" vertical="center" wrapText="1"/>
      <protection hidden="1"/>
    </xf>
    <xf numFmtId="0" fontId="74" fillId="39" borderId="0" xfId="0" applyFont="1" applyFill="1" applyAlignment="1">
      <alignment horizontal="center" vertical="center" wrapText="1"/>
    </xf>
    <xf numFmtId="0" fontId="74" fillId="39" borderId="0" xfId="0" quotePrefix="1" applyFont="1" applyFill="1" applyAlignment="1">
      <alignment horizontal="center" vertical="center" wrapText="1"/>
    </xf>
    <xf numFmtId="0" fontId="63" fillId="52" borderId="0" xfId="0" applyFont="1" applyFill="1" applyAlignment="1">
      <alignment horizontal="left" vertical="center" wrapText="1"/>
    </xf>
    <xf numFmtId="0" fontId="63" fillId="52" borderId="0" xfId="0" applyFont="1" applyFill="1" applyAlignment="1">
      <alignment horizontal="left" vertical="center"/>
    </xf>
    <xf numFmtId="0" fontId="63" fillId="52" borderId="0" xfId="0" quotePrefix="1" applyFont="1" applyFill="1" applyAlignment="1">
      <alignment horizontal="left" vertical="center"/>
    </xf>
    <xf numFmtId="169" fontId="69" fillId="39" borderId="162" xfId="0" applyNumberFormat="1" applyFont="1" applyFill="1" applyBorder="1" applyAlignment="1">
      <alignment horizontal="center" vertical="center" wrapText="1"/>
    </xf>
    <xf numFmtId="169" fontId="69" fillId="39" borderId="163" xfId="0" applyNumberFormat="1" applyFont="1" applyFill="1" applyBorder="1" applyAlignment="1">
      <alignment horizontal="center" vertical="center" wrapText="1"/>
    </xf>
    <xf numFmtId="169" fontId="69" fillId="39" borderId="164" xfId="0" applyNumberFormat="1" applyFont="1" applyFill="1" applyBorder="1" applyAlignment="1">
      <alignment horizontal="center" vertical="center" wrapText="1"/>
    </xf>
    <xf numFmtId="169" fontId="69" fillId="39" borderId="165" xfId="0" applyNumberFormat="1" applyFont="1" applyFill="1" applyBorder="1" applyAlignment="1">
      <alignment horizontal="center" vertical="center" wrapText="1"/>
    </xf>
    <xf numFmtId="169" fontId="69" fillId="39" borderId="166" xfId="0" applyNumberFormat="1" applyFont="1" applyFill="1" applyBorder="1" applyAlignment="1">
      <alignment horizontal="center" vertical="center" wrapText="1"/>
    </xf>
    <xf numFmtId="169" fontId="69" fillId="39" borderId="167" xfId="0" applyNumberFormat="1" applyFont="1" applyFill="1" applyBorder="1" applyAlignment="1">
      <alignment horizontal="center" vertical="center" wrapText="1"/>
    </xf>
    <xf numFmtId="20" fontId="23" fillId="29" borderId="168" xfId="0" applyNumberFormat="1" applyFont="1" applyFill="1" applyBorder="1" applyAlignment="1">
      <alignment horizontal="center" vertical="center" wrapText="1"/>
    </xf>
    <xf numFmtId="20" fontId="23" fillId="29" borderId="47" xfId="0" applyNumberFormat="1" applyFont="1" applyFill="1" applyBorder="1" applyAlignment="1">
      <alignment horizontal="center" vertical="center" wrapText="1"/>
    </xf>
    <xf numFmtId="0" fontId="66" fillId="53" borderId="180" xfId="0" applyFont="1" applyFill="1" applyBorder="1" applyAlignment="1">
      <alignment horizontal="center" vertical="center" wrapText="1"/>
    </xf>
    <xf numFmtId="0" fontId="66" fillId="53" borderId="181" xfId="0" applyFont="1" applyFill="1" applyBorder="1" applyAlignment="1">
      <alignment horizontal="center" vertical="center" wrapText="1"/>
    </xf>
    <xf numFmtId="0" fontId="10" fillId="29" borderId="190" xfId="0" applyFont="1" applyFill="1" applyBorder="1" applyAlignment="1">
      <alignment horizontal="center" vertical="center" wrapText="1"/>
    </xf>
    <xf numFmtId="0" fontId="10" fillId="29" borderId="126" xfId="0" applyFont="1" applyFill="1" applyBorder="1" applyAlignment="1">
      <alignment horizontal="center" vertical="center" wrapText="1"/>
    </xf>
    <xf numFmtId="20" fontId="69" fillId="54" borderId="191" xfId="0" applyNumberFormat="1" applyFont="1" applyFill="1" applyBorder="1" applyAlignment="1">
      <alignment horizontal="center" vertical="center" wrapText="1"/>
    </xf>
    <xf numFmtId="20" fontId="69" fillId="54" borderId="4" xfId="0" applyNumberFormat="1" applyFont="1" applyFill="1" applyBorder="1" applyAlignment="1">
      <alignment horizontal="center" vertical="center" wrapText="1"/>
    </xf>
    <xf numFmtId="20" fontId="69" fillId="54" borderId="194" xfId="0" applyNumberFormat="1" applyFont="1" applyFill="1" applyBorder="1" applyAlignment="1">
      <alignment horizontal="center" vertical="center" wrapText="1"/>
    </xf>
    <xf numFmtId="0" fontId="79" fillId="9" borderId="195" xfId="0" applyFont="1" applyFill="1" applyBorder="1" applyAlignment="1">
      <alignment horizontal="center" vertical="center" wrapText="1"/>
    </xf>
    <xf numFmtId="0" fontId="79" fillId="9" borderId="193" xfId="0" applyFont="1" applyFill="1" applyBorder="1" applyAlignment="1">
      <alignment horizontal="center" vertical="center" wrapText="1"/>
    </xf>
    <xf numFmtId="169" fontId="79" fillId="9" borderId="47" xfId="0" applyNumberFormat="1" applyFont="1" applyFill="1" applyBorder="1" applyAlignment="1">
      <alignment horizontal="center" vertical="center" wrapText="1"/>
    </xf>
    <xf numFmtId="169" fontId="79" fillId="9" borderId="29" xfId="0" applyNumberFormat="1" applyFont="1" applyFill="1" applyBorder="1" applyAlignment="1">
      <alignment horizontal="center" vertical="center" wrapText="1"/>
    </xf>
    <xf numFmtId="9" fontId="23" fillId="9" borderId="47" xfId="1" applyFont="1" applyFill="1" applyBorder="1" applyAlignment="1" applyProtection="1">
      <alignment horizontal="center" vertical="center" wrapText="1"/>
      <protection hidden="1"/>
    </xf>
    <xf numFmtId="9" fontId="23" fillId="9" borderId="29" xfId="1" applyFont="1" applyFill="1" applyBorder="1" applyAlignment="1" applyProtection="1">
      <alignment horizontal="center" vertical="center" wrapText="1"/>
      <protection hidden="1"/>
    </xf>
    <xf numFmtId="0" fontId="10" fillId="29" borderId="70" xfId="0" applyFont="1" applyFill="1" applyBorder="1" applyAlignment="1">
      <alignment horizontal="center" vertical="center" wrapText="1"/>
    </xf>
    <xf numFmtId="0" fontId="10" fillId="29" borderId="39" xfId="0" applyFont="1" applyFill="1" applyBorder="1" applyAlignment="1">
      <alignment horizontal="center" vertical="center" wrapText="1"/>
    </xf>
    <xf numFmtId="169" fontId="69" fillId="54" borderId="49" xfId="0" applyNumberFormat="1" applyFont="1" applyFill="1" applyBorder="1" applyAlignment="1">
      <alignment horizontal="center" vertical="center" wrapText="1"/>
    </xf>
    <xf numFmtId="169" fontId="69" fillId="54" borderId="47" xfId="0" applyNumberFormat="1" applyFont="1" applyFill="1" applyBorder="1" applyAlignment="1">
      <alignment horizontal="center" vertical="center" wrapText="1"/>
    </xf>
    <xf numFmtId="169" fontId="69" fillId="54" borderId="50" xfId="0" applyNumberFormat="1" applyFont="1" applyFill="1" applyBorder="1" applyAlignment="1">
      <alignment horizontal="center" vertical="center" wrapText="1"/>
    </xf>
    <xf numFmtId="0" fontId="52" fillId="0" borderId="0" xfId="0" applyFont="1" applyAlignment="1">
      <alignment horizontal="center" vertical="center" wrapText="1"/>
    </xf>
    <xf numFmtId="0" fontId="24" fillId="4" borderId="51" xfId="0" applyFont="1" applyFill="1" applyBorder="1" applyAlignment="1">
      <alignment horizontal="center" vertical="center" wrapText="1"/>
    </xf>
    <xf numFmtId="0" fontId="24" fillId="4" borderId="178" xfId="0" applyFont="1" applyFill="1" applyBorder="1" applyAlignment="1">
      <alignment horizontal="center" vertical="center" wrapText="1"/>
    </xf>
    <xf numFmtId="0" fontId="136" fillId="4" borderId="48" xfId="0" applyFont="1" applyFill="1" applyBorder="1" applyAlignment="1" applyProtection="1">
      <alignment horizontal="center" vertical="center"/>
      <protection hidden="1"/>
    </xf>
    <xf numFmtId="0" fontId="136" fillId="4" borderId="52" xfId="0" applyFont="1" applyFill="1" applyBorder="1" applyAlignment="1" applyProtection="1">
      <alignment horizontal="center" vertical="center"/>
      <protection hidden="1"/>
    </xf>
    <xf numFmtId="10" fontId="82" fillId="4" borderId="48" xfId="1" applyNumberFormat="1" applyFont="1" applyFill="1" applyBorder="1" applyAlignment="1" applyProtection="1">
      <alignment horizontal="center" vertical="center"/>
      <protection hidden="1"/>
    </xf>
    <xf numFmtId="10" fontId="82" fillId="4" borderId="52" xfId="1" applyNumberFormat="1" applyFont="1" applyFill="1" applyBorder="1" applyAlignment="1" applyProtection="1">
      <alignment horizontal="center" vertical="center"/>
      <protection hidden="1"/>
    </xf>
    <xf numFmtId="0" fontId="10" fillId="29" borderId="37" xfId="0" applyFont="1" applyFill="1" applyBorder="1" applyAlignment="1">
      <alignment horizontal="center" vertical="center" wrapText="1"/>
    </xf>
    <xf numFmtId="169" fontId="68" fillId="9" borderId="68" xfId="0" applyNumberFormat="1" applyFont="1" applyFill="1" applyBorder="1" applyAlignment="1">
      <alignment horizontal="center" vertical="center" wrapText="1"/>
    </xf>
    <xf numFmtId="169" fontId="68" fillId="9" borderId="179" xfId="0" applyNumberFormat="1" applyFont="1" applyFill="1" applyBorder="1" applyAlignment="1">
      <alignment horizontal="center" vertical="center" wrapText="1"/>
    </xf>
    <xf numFmtId="9" fontId="23" fillId="4" borderId="34" xfId="1" applyFont="1" applyFill="1" applyBorder="1" applyAlignment="1">
      <alignment horizontal="center" vertical="center"/>
    </xf>
    <xf numFmtId="9" fontId="23" fillId="4" borderId="178" xfId="1" applyFont="1" applyFill="1" applyBorder="1" applyAlignment="1">
      <alignment horizontal="center" vertical="center"/>
    </xf>
    <xf numFmtId="0" fontId="49" fillId="0" borderId="1" xfId="0" applyFont="1" applyBorder="1" applyAlignment="1">
      <alignment horizontal="center" vertical="center" wrapText="1"/>
    </xf>
    <xf numFmtId="0" fontId="66" fillId="53" borderId="187" xfId="0" applyFont="1" applyFill="1" applyBorder="1" applyAlignment="1">
      <alignment horizontal="center" vertical="center" wrapText="1"/>
    </xf>
    <xf numFmtId="0" fontId="66" fillId="53" borderId="161" xfId="0" applyFont="1" applyFill="1" applyBorder="1" applyAlignment="1">
      <alignment horizontal="center" vertical="center" wrapText="1"/>
    </xf>
    <xf numFmtId="0" fontId="66" fillId="53" borderId="188" xfId="0" applyFont="1" applyFill="1" applyBorder="1" applyAlignment="1">
      <alignment horizontal="center" vertical="center" wrapText="1"/>
    </xf>
    <xf numFmtId="0" fontId="10" fillId="29" borderId="128" xfId="0" applyFont="1" applyFill="1" applyBorder="1" applyAlignment="1">
      <alignment horizontal="center" vertical="center" wrapText="1"/>
    </xf>
    <xf numFmtId="0" fontId="10" fillId="29" borderId="7" xfId="0" applyFont="1" applyFill="1" applyBorder="1" applyAlignment="1">
      <alignment horizontal="center" vertical="center" wrapText="1"/>
    </xf>
    <xf numFmtId="169" fontId="66" fillId="39" borderId="10" xfId="0" applyNumberFormat="1" applyFont="1" applyFill="1" applyBorder="1" applyAlignment="1">
      <alignment horizontal="center" vertical="center" wrapText="1"/>
    </xf>
    <xf numFmtId="169" fontId="69" fillId="39" borderId="12" xfId="0" applyNumberFormat="1" applyFont="1" applyFill="1" applyBorder="1" applyAlignment="1">
      <alignment horizontal="center" vertical="center" wrapText="1"/>
    </xf>
    <xf numFmtId="0" fontId="79" fillId="29" borderId="84" xfId="0" applyFont="1" applyFill="1" applyBorder="1" applyAlignment="1">
      <alignment horizontal="center" vertical="center" wrapText="1"/>
    </xf>
    <xf numFmtId="0" fontId="79" fillId="29" borderId="32" xfId="0" applyFont="1" applyFill="1" applyBorder="1" applyAlignment="1">
      <alignment horizontal="center" vertical="center" wrapText="1"/>
    </xf>
    <xf numFmtId="0" fontId="79" fillId="9" borderId="48" xfId="0" applyFont="1" applyFill="1" applyBorder="1" applyAlignment="1">
      <alignment horizontal="center" vertical="center" wrapText="1"/>
    </xf>
    <xf numFmtId="0" fontId="79" fillId="9" borderId="14" xfId="0" applyFont="1" applyFill="1" applyBorder="1" applyAlignment="1">
      <alignment horizontal="center" vertical="center" wrapText="1"/>
    </xf>
    <xf numFmtId="169" fontId="69" fillId="39" borderId="10" xfId="0" applyNumberFormat="1" applyFont="1" applyFill="1" applyBorder="1" applyAlignment="1">
      <alignment horizontal="center" vertical="center" wrapText="1"/>
    </xf>
    <xf numFmtId="169" fontId="69" fillId="39" borderId="13" xfId="0" applyNumberFormat="1" applyFont="1" applyFill="1" applyBorder="1" applyAlignment="1">
      <alignment horizontal="center" vertical="center" wrapText="1"/>
    </xf>
    <xf numFmtId="0" fontId="79" fillId="29" borderId="48" xfId="0" applyFont="1" applyFill="1" applyBorder="1" applyAlignment="1">
      <alignment horizontal="center" vertical="center" wrapText="1"/>
    </xf>
    <xf numFmtId="0" fontId="79" fillId="29" borderId="14" xfId="0" applyFont="1" applyFill="1" applyBorder="1" applyAlignment="1">
      <alignment horizontal="center" vertical="center" wrapText="1"/>
    </xf>
    <xf numFmtId="0" fontId="10" fillId="4" borderId="191" xfId="0" applyFont="1" applyFill="1" applyBorder="1" applyAlignment="1">
      <alignment horizontal="center" vertical="center" wrapText="1"/>
    </xf>
    <xf numFmtId="0" fontId="10" fillId="4" borderId="4" xfId="0" applyFont="1" applyFill="1" applyBorder="1" applyAlignment="1">
      <alignment horizontal="center" vertical="center" wrapText="1"/>
    </xf>
    <xf numFmtId="169" fontId="69" fillId="39" borderId="189" xfId="0" applyNumberFormat="1" applyFont="1" applyFill="1" applyBorder="1" applyAlignment="1">
      <alignment horizontal="center" vertical="center" wrapText="1"/>
    </xf>
    <xf numFmtId="0" fontId="79" fillId="9" borderId="84" xfId="0" applyFont="1" applyFill="1" applyBorder="1" applyAlignment="1">
      <alignment horizontal="center" vertical="center" wrapText="1"/>
    </xf>
    <xf numFmtId="0" fontId="79" fillId="9" borderId="32" xfId="0" applyFont="1" applyFill="1" applyBorder="1" applyAlignment="1">
      <alignment horizontal="center" vertical="center" wrapText="1"/>
    </xf>
    <xf numFmtId="20" fontId="23" fillId="9" borderId="26" xfId="0" applyNumberFormat="1" applyFont="1" applyFill="1" applyBorder="1" applyAlignment="1">
      <alignment horizontal="center" vertical="center" wrapText="1"/>
    </xf>
    <xf numFmtId="20" fontId="23" fillId="9" borderId="18" xfId="0" applyNumberFormat="1" applyFont="1" applyFill="1" applyBorder="1" applyAlignment="1">
      <alignment horizontal="center" vertical="center" wrapText="1"/>
    </xf>
    <xf numFmtId="20" fontId="23" fillId="9" borderId="19" xfId="0" applyNumberFormat="1" applyFont="1" applyFill="1" applyBorder="1" applyAlignment="1">
      <alignment horizontal="center" vertical="center" wrapText="1"/>
    </xf>
    <xf numFmtId="0" fontId="18" fillId="6" borderId="0" xfId="0" applyFont="1" applyFill="1" applyAlignment="1">
      <alignment horizontal="center" vertical="center" wrapText="1"/>
    </xf>
    <xf numFmtId="0" fontId="18" fillId="26" borderId="85" xfId="0" applyFont="1" applyFill="1" applyBorder="1" applyAlignment="1">
      <alignment horizontal="center" vertical="center" wrapText="1"/>
    </xf>
    <xf numFmtId="0" fontId="18" fillId="26" borderId="86" xfId="0" applyFont="1" applyFill="1" applyBorder="1" applyAlignment="1">
      <alignment horizontal="center" vertical="center" wrapText="1"/>
    </xf>
    <xf numFmtId="0" fontId="18" fillId="26" borderId="87" xfId="0" applyFont="1" applyFill="1" applyBorder="1" applyAlignment="1">
      <alignment horizontal="center" vertical="center" wrapText="1"/>
    </xf>
    <xf numFmtId="0" fontId="62" fillId="8" borderId="47" xfId="0" applyFont="1" applyFill="1" applyBorder="1" applyAlignment="1">
      <alignment horizontal="center" vertical="center" wrapText="1"/>
    </xf>
    <xf numFmtId="0" fontId="62" fillId="8" borderId="1" xfId="0" applyFont="1" applyFill="1" applyBorder="1" applyAlignment="1">
      <alignment horizontal="center" vertical="center" wrapText="1"/>
    </xf>
    <xf numFmtId="0" fontId="62" fillId="8" borderId="29" xfId="0" applyFont="1" applyFill="1" applyBorder="1" applyAlignment="1">
      <alignment horizontal="center" vertical="center" wrapText="1"/>
    </xf>
    <xf numFmtId="0" fontId="18" fillId="26" borderId="121" xfId="0" applyFont="1" applyFill="1" applyBorder="1" applyAlignment="1">
      <alignment horizontal="center" vertical="center" wrapText="1"/>
    </xf>
    <xf numFmtId="0" fontId="18" fillId="26" borderId="122" xfId="0" applyFont="1" applyFill="1" applyBorder="1" applyAlignment="1">
      <alignment horizontal="center" vertical="center" wrapText="1"/>
    </xf>
    <xf numFmtId="0" fontId="23" fillId="9" borderId="101" xfId="0" applyFont="1" applyFill="1" applyBorder="1" applyAlignment="1">
      <alignment horizontal="center" vertical="center" wrapText="1"/>
    </xf>
    <xf numFmtId="0" fontId="23" fillId="9" borderId="53" xfId="0" applyFont="1" applyFill="1" applyBorder="1" applyAlignment="1">
      <alignment horizontal="center" vertical="center" wrapText="1"/>
    </xf>
    <xf numFmtId="0" fontId="23" fillId="9" borderId="100" xfId="0" applyFont="1" applyFill="1" applyBorder="1" applyAlignment="1">
      <alignment horizontal="center" vertical="center" wrapText="1"/>
    </xf>
    <xf numFmtId="0" fontId="23" fillId="9" borderId="25" xfId="0" applyFont="1" applyFill="1" applyBorder="1" applyAlignment="1">
      <alignment horizontal="center" vertical="center" wrapText="1"/>
    </xf>
    <xf numFmtId="20" fontId="23" fillId="9" borderId="85" xfId="0" applyNumberFormat="1" applyFont="1" applyFill="1" applyBorder="1" applyAlignment="1">
      <alignment horizontal="center" vertical="center" wrapText="1"/>
    </xf>
    <xf numFmtId="20" fontId="23" fillId="9" borderId="86" xfId="0" applyNumberFormat="1" applyFont="1" applyFill="1" applyBorder="1" applyAlignment="1">
      <alignment horizontal="center" vertical="center" wrapText="1"/>
    </xf>
    <xf numFmtId="20" fontId="23" fillId="9" borderId="87" xfId="0" applyNumberFormat="1" applyFont="1" applyFill="1" applyBorder="1" applyAlignment="1">
      <alignment horizontal="center" vertical="center" wrapText="1"/>
    </xf>
    <xf numFmtId="20" fontId="18" fillId="26" borderId="85" xfId="0" applyNumberFormat="1" applyFont="1" applyFill="1" applyBorder="1" applyAlignment="1">
      <alignment horizontal="center" vertical="center" wrapText="1"/>
    </xf>
    <xf numFmtId="20" fontId="18" fillId="26" borderId="86" xfId="0" applyNumberFormat="1" applyFont="1" applyFill="1" applyBorder="1" applyAlignment="1">
      <alignment horizontal="center" vertical="center" wrapText="1"/>
    </xf>
    <xf numFmtId="20" fontId="18" fillId="26" borderId="87" xfId="0" applyNumberFormat="1" applyFont="1" applyFill="1" applyBorder="1" applyAlignment="1">
      <alignment horizontal="center" vertical="center" wrapText="1"/>
    </xf>
    <xf numFmtId="20" fontId="23" fillId="29" borderId="88" xfId="0" applyNumberFormat="1" applyFont="1" applyFill="1" applyBorder="1" applyAlignment="1">
      <alignment horizontal="center" vertical="center" wrapText="1"/>
    </xf>
    <xf numFmtId="20" fontId="23" fillId="29" borderId="98" xfId="0" applyNumberFormat="1" applyFont="1" applyFill="1" applyBorder="1" applyAlignment="1">
      <alignment horizontal="center" vertical="center" wrapText="1"/>
    </xf>
    <xf numFmtId="0" fontId="23" fillId="6" borderId="0" xfId="0" applyFont="1" applyFill="1" applyAlignment="1">
      <alignment horizontal="center" vertical="center" wrapText="1"/>
    </xf>
    <xf numFmtId="0" fontId="24" fillId="6" borderId="0" xfId="0" applyFont="1" applyFill="1" applyAlignment="1">
      <alignment horizontal="right" vertical="center" wrapText="1"/>
    </xf>
    <xf numFmtId="0" fontId="0" fillId="6" borderId="0" xfId="0" applyFill="1" applyAlignment="1">
      <alignment horizontal="center" vertical="center" wrapText="1"/>
    </xf>
    <xf numFmtId="0" fontId="14" fillId="12" borderId="0" xfId="0" applyFont="1" applyFill="1" applyAlignment="1">
      <alignment horizontal="left" vertical="center" wrapText="1"/>
    </xf>
    <xf numFmtId="0" fontId="57" fillId="0" borderId="0" xfId="0" applyFont="1" applyAlignment="1">
      <alignment horizontal="left" vertical="center" wrapText="1"/>
    </xf>
    <xf numFmtId="0" fontId="21" fillId="0" borderId="88" xfId="0" applyFont="1" applyBorder="1" applyAlignment="1">
      <alignment horizontal="center" vertical="center" wrapText="1"/>
    </xf>
    <xf numFmtId="0" fontId="21" fillId="0" borderId="89" xfId="0" applyFont="1" applyBorder="1" applyAlignment="1">
      <alignment horizontal="center" vertical="center" wrapText="1"/>
    </xf>
    <xf numFmtId="0" fontId="21" fillId="0" borderId="90" xfId="0" applyFont="1" applyBorder="1" applyAlignment="1">
      <alignment horizontal="center" vertical="center" wrapText="1"/>
    </xf>
    <xf numFmtId="0" fontId="48" fillId="28" borderId="94" xfId="0" applyFont="1" applyFill="1" applyBorder="1" applyAlignment="1" applyProtection="1">
      <alignment horizontal="center" vertical="center" wrapText="1"/>
      <protection locked="0"/>
    </xf>
    <xf numFmtId="0" fontId="48" fillId="28" borderId="0" xfId="0" applyFont="1" applyFill="1" applyAlignment="1" applyProtection="1">
      <alignment horizontal="center" vertical="center" wrapText="1"/>
      <protection locked="0"/>
    </xf>
    <xf numFmtId="0" fontId="48" fillId="28" borderId="95" xfId="0" applyFont="1" applyFill="1" applyBorder="1" applyAlignment="1" applyProtection="1">
      <alignment horizontal="center" vertical="center" wrapText="1"/>
      <protection locked="0"/>
    </xf>
    <xf numFmtId="0" fontId="25" fillId="0" borderId="94" xfId="0" applyFont="1" applyBorder="1" applyAlignment="1">
      <alignment horizontal="center" vertical="center" wrapText="1"/>
    </xf>
    <xf numFmtId="0" fontId="25" fillId="0" borderId="0" xfId="0" applyFont="1" applyAlignment="1">
      <alignment horizontal="center" vertical="center" wrapText="1"/>
    </xf>
    <xf numFmtId="0" fontId="25" fillId="0" borderId="95" xfId="0" applyFont="1" applyBorder="1" applyAlignment="1">
      <alignment horizontal="center" vertical="center" wrapText="1"/>
    </xf>
    <xf numFmtId="0" fontId="60" fillId="0" borderId="91" xfId="0" applyFont="1" applyBorder="1" applyAlignment="1">
      <alignment horizontal="center" vertical="center" wrapText="1"/>
    </xf>
    <xf numFmtId="0" fontId="60" fillId="0" borderId="92" xfId="0" applyFont="1" applyBorder="1" applyAlignment="1">
      <alignment horizontal="center" vertical="center" wrapText="1"/>
    </xf>
    <xf numFmtId="0" fontId="60" fillId="0" borderId="93" xfId="0" applyFont="1" applyBorder="1" applyAlignment="1">
      <alignment horizontal="center" vertical="center" wrapText="1"/>
    </xf>
    <xf numFmtId="0" fontId="56" fillId="0" borderId="0" xfId="0" applyFont="1" applyAlignment="1">
      <alignment horizontal="center" vertical="center" wrapText="1"/>
    </xf>
  </cellXfs>
  <cellStyles count="103">
    <cellStyle name="2" xfId="11" xr:uid="{04E0009C-42EB-404F-BB61-CF460429193E}"/>
    <cellStyle name="Borne VE" xfId="12" xr:uid="{717B46F4-96BD-4CED-A875-97E262C0BA5C}"/>
    <cellStyle name="cellule blanche" xfId="13" xr:uid="{31E09DCA-025B-4774-9785-F06B55B66555}"/>
    <cellStyle name="cellule grise" xfId="14" xr:uid="{2F005B5C-8E7A-44F1-AF68-24CE7C20DCA2}"/>
    <cellStyle name="Cellule grise + rouge italique" xfId="15" xr:uid="{46D5B942-6AD3-42C6-B2E5-3779B3129908}"/>
    <cellStyle name="Cellule grise orange" xfId="16" xr:uid="{D4470B65-FBFD-4ACA-BCB5-41307D0D92DD}"/>
    <cellStyle name="cellule jaune" xfId="17" xr:uid="{EA04BAC5-0FD8-44FF-BBBA-64247A8FFA80}"/>
    <cellStyle name="celluleUpgradeV2.01" xfId="18" xr:uid="{BD279B21-9A24-4FCC-947F-4F13B3CCBCA8}"/>
    <cellStyle name="celluleUpgradeV2.02" xfId="19" xr:uid="{5863FE55-585B-4C6B-B8CC-F5271AB45FC2}"/>
    <cellStyle name="celluleUpgradeV2.03" xfId="20" xr:uid="{053D2684-FE53-421F-9420-0DAB9E8847DE}"/>
    <cellStyle name="celluleUpgradeV3.00" xfId="21" xr:uid="{E1266104-8EEA-4364-B06E-5EE5AC34B53E}"/>
    <cellStyle name="celluleUpgradeV3.01" xfId="22" xr:uid="{1FFFF7B5-9918-425F-84F9-8D8816BAE4B6}"/>
    <cellStyle name="celluleUpgradeV3.02" xfId="23" xr:uid="{4340D659-29F9-46CE-9B8F-F1207CB3F2A9}"/>
    <cellStyle name="celluleUpgradeV3.03" xfId="24" xr:uid="{4B24100F-4884-4422-9262-588BF2A3C1AF}"/>
    <cellStyle name="celluleUpgradeV3.04" xfId="25" xr:uid="{5027F31E-A293-4F86-88F0-D71531890F8C}"/>
    <cellStyle name="celluleUpgradeV4.00" xfId="26" xr:uid="{31A0BF47-069C-4D1A-BF9C-68DF9E07C829}"/>
    <cellStyle name="colonne dénomination FdCR" xfId="27" xr:uid="{69641495-7989-460E-A678-D351F66B3C52}"/>
    <cellStyle name="colonne dénomination MAJ" xfId="28" xr:uid="{7DDF0C7F-B8D6-4DEE-A3D2-C5791B512E6D}"/>
    <cellStyle name="colonne identifiant FdCR" xfId="29" xr:uid="{B6253641-E2BC-4631-AA61-2832459611C0}"/>
    <cellStyle name="colonne identifiant MAJ" xfId="30" xr:uid="{71E85CDE-6795-4EFE-8E74-ABAFAD8E7321}"/>
    <cellStyle name="colonne libellé FdCR" xfId="31" xr:uid="{70E32FA4-60B2-4397-9B65-B6C1A3666624}"/>
    <cellStyle name="colonne libellé MAJ" xfId="32" xr:uid="{D4E81E02-D063-4A91-BBE5-AEC8D3EC0D59}"/>
    <cellStyle name="date liste financeurs" xfId="33" xr:uid="{EEF8A83B-8F2F-4921-8734-224A3F118C27}"/>
    <cellStyle name="date MAJ financeurs" xfId="34" xr:uid="{43F2722B-8062-49E2-A44D-40682E81873D}"/>
    <cellStyle name="décompte lignes Data" xfId="35" xr:uid="{8F7AADBF-1DD1-47DA-A94B-90A7B955CF9D}"/>
    <cellStyle name="décompte lignes UC" xfId="36" xr:uid="{93EEC932-AC05-4D30-850E-E758EEBD3931}"/>
    <cellStyle name="Euro" xfId="37" xr:uid="{288C5ED2-69B1-4BBB-B5D5-6E724BB7DBEA}"/>
    <cellStyle name="Excel_BuiltIn_Percent" xfId="38" xr:uid="{6F6BA74A-9CD0-4F7F-BBAC-87989EC3A0A3}"/>
    <cellStyle name="FEADER et rouge" xfId="39" xr:uid="{9CC615EF-45CA-45CA-88FE-6B3CDEC3FD7D}"/>
    <cellStyle name="FEADER_2" xfId="40" xr:uid="{E25F9528-DCE7-41FB-B584-8A416FA262C0}"/>
    <cellStyle name="feuilleUpgradeV2.01" xfId="41" xr:uid="{522278C1-5FAB-4287-B203-2067EFF747FE}"/>
    <cellStyle name="feuilleUpgradeV2.02" xfId="42" xr:uid="{D7F0679B-F90B-4E3C-93FA-2EE5BC744080}"/>
    <cellStyle name="feuilleUpgradeV2.03" xfId="43" xr:uid="{07D21BF2-5B79-4BDC-92E3-10FB7AE811CD}"/>
    <cellStyle name="feuilleUpgradeV3.00" xfId="44" xr:uid="{4330A7B7-392A-4B44-94AE-19DE0FDFD38E}"/>
    <cellStyle name="feuilleUpgradeV3.01" xfId="45" xr:uid="{607B6FAA-A2FE-4973-899E-F93D07E8EE80}"/>
    <cellStyle name="feuilleUpgradeV3.02" xfId="46" xr:uid="{ECB5F15C-F30F-4772-BD42-1C28C16130D2}"/>
    <cellStyle name="feuilleUpgradeV3.03" xfId="47" xr:uid="{CD1D4C5B-558A-4D05-BA78-1094AC100F8B}"/>
    <cellStyle name="feuilleUpgradeV3.04" xfId="48" xr:uid="{C13AB2DE-3AFE-490B-9D98-9A668E87F9DD}"/>
    <cellStyle name="feuilleUpgradeV4.00" xfId="49" xr:uid="{160C2967-3A48-4645-AF9E-0CFDE157ECA6}"/>
    <cellStyle name="Gris" xfId="50" xr:uid="{7783786A-8398-4C2D-9183-86E16745BBB0}"/>
    <cellStyle name="Gris rose" xfId="51" xr:uid="{607F641A-ADBA-42F6-8988-18B6A815DAF0}"/>
    <cellStyle name="gris_et_vert" xfId="52" xr:uid="{F8518523-8579-48F0-9F59-9A069C74C7E8}"/>
    <cellStyle name="Heading" xfId="53" xr:uid="{CCD4EE56-0F4B-4081-B676-F382B5B535A3}"/>
    <cellStyle name="Heading1" xfId="54" xr:uid="{47E5C29B-60A8-49E2-BFE6-7F0F86735BD5}"/>
    <cellStyle name="Installation patch automatique" xfId="55" xr:uid="{CA9113B9-4DAB-46ED-ADB4-2508AE8B7EC7}"/>
    <cellStyle name="jusDeCitronBleu" xfId="56" xr:uid="{94EE1E82-7D87-438A-B1F9-D4DF7D66BA2A}"/>
    <cellStyle name="KO" xfId="57" xr:uid="{F6066D03-418E-4DAC-A17E-4F30C88FE614}"/>
    <cellStyle name="Lien hypertexte" xfId="6" builtinId="8"/>
    <cellStyle name="MC Dépenses ss opé" xfId="58" xr:uid="{DC3A77EC-8E3B-4121-8DBA-8A051B8FB5E6}"/>
    <cellStyle name="MC GUC calcul sub" xfId="59" xr:uid="{A7AEBF45-9085-43FE-BE35-A710F90BCE84}"/>
    <cellStyle name="Milliers 2" xfId="8" xr:uid="{00000000-0005-0000-0000-000035000000}"/>
    <cellStyle name="Milliers 2 2" xfId="60" xr:uid="{2E3906E1-FFC5-4C93-BF87-F58B0ACC636F}"/>
    <cellStyle name="modif_en_vert" xfId="61" xr:uid="{1FF914EA-BCEB-4F35-B563-5223FCDEA39E}"/>
    <cellStyle name="Monétaire" xfId="101" builtinId="4"/>
    <cellStyle name="Monétaire 2" xfId="3" xr:uid="{00000000-0005-0000-0000-000002000000}"/>
    <cellStyle name="Monétaire 2 2" xfId="7" xr:uid="{00000000-0005-0000-0000-000002000000}"/>
    <cellStyle name="Monétaire 3" xfId="9" xr:uid="{00000000-0005-0000-0000-000036000000}"/>
    <cellStyle name="New" xfId="62" xr:uid="{969005A8-8F38-45E2-BF3F-30EDBDF2F390}"/>
    <cellStyle name="Normal" xfId="0" builtinId="0"/>
    <cellStyle name="Normal 2" xfId="2" xr:uid="{00000000-0005-0000-0000-000004000000}"/>
    <cellStyle name="Normal 2 2" xfId="63" xr:uid="{76A2657A-F60E-4144-8F20-C3DA4C920E5F}"/>
    <cellStyle name="Normal 3" xfId="4" xr:uid="{00000000-0005-0000-0000-000005000000}"/>
    <cellStyle name="Normal 4" xfId="10" xr:uid="{EB170D02-90C7-4AC1-9850-BFD3C2EE31BE}"/>
    <cellStyle name="Normal_demande de subvention FSE yc forfaitisation des coûts indirects sans protection" xfId="102" xr:uid="{07C8730F-99AD-4E09-9EA5-701A4931A3D3}"/>
    <cellStyle name="offset ligne contrôle moteur formules" xfId="64" xr:uid="{33B47F17-1BDC-43EF-8846-14B7BA43270A}"/>
    <cellStyle name="offset ligne contrôle Sub*" xfId="65" xr:uid="{A3037A5B-392F-4855-BA60-D1CF01FE5B27}"/>
    <cellStyle name="OK" xfId="66" xr:uid="{871DD451-21BE-4EAE-81C8-64DED1C6C9A4}"/>
    <cellStyle name="orange parme" xfId="67" xr:uid="{AACE495A-C257-4B2A-9BFD-480BF4252368}"/>
    <cellStyle name="plage étirement Assiette TO - Data" xfId="68" xr:uid="{8CFFCD84-6750-4CFE-AD51-61003B72E3CE}"/>
    <cellStyle name="plage étirement Assiette TO - UC" xfId="69" xr:uid="{26FE2F96-D362-4926-AAD8-417CE54731B4}"/>
    <cellStyle name="plage étirement Sub*" xfId="70" xr:uid="{186BA4E8-0C8F-41B5-971C-5EF23109E762}"/>
    <cellStyle name="plage MAJ libellés financeurs" xfId="71" xr:uid="{F9A1D9FB-8F6C-4192-9DD4-944CEE6FCDD2}"/>
    <cellStyle name="plage moteur formules" xfId="72" xr:uid="{20647E00-854D-4E57-9B45-2E54D20F673F}"/>
    <cellStyle name="plage moteur formules obligatoire" xfId="73" xr:uid="{76A675F9-56B5-44A2-A237-518E882E78BB}"/>
    <cellStyle name="Position cellule note patch" xfId="74" xr:uid="{A939A732-49F8-4373-AF9F-39FA1B53A04C}"/>
    <cellStyle name="Position cellule version FDCR" xfId="75" xr:uid="{1FF40AEE-4027-469D-AB3B-4A3C050793DD}"/>
    <cellStyle name="position cellule version patch" xfId="76" xr:uid="{B7FAB01F-DA34-4293-B7C0-D10B3AC0BE77}"/>
    <cellStyle name="position colonne contrôle moteur formules" xfId="77" xr:uid="{37122EFF-CF1C-436B-9293-F74DD01C9EF8}"/>
    <cellStyle name="position colonne contrôle Sub*" xfId="78" xr:uid="{4D6A4752-ADE2-41ED-946F-82079F49C8A5}"/>
    <cellStyle name="Pourcentage" xfId="1" builtinId="5"/>
    <cellStyle name="Pourcentage 2" xfId="79" xr:uid="{8A94931A-6F4E-4C1C-8014-32E10318AAAC}"/>
    <cellStyle name="Princ" xfId="80" xr:uid="{86C26E0D-9D58-48B6-94F6-C8C3D68807EB}"/>
    <cellStyle name="Princ et rouge" xfId="81" xr:uid="{6D025FF4-4CE2-42AE-8F39-965275EB166D}"/>
    <cellStyle name="Result" xfId="82" xr:uid="{9715B7EC-C879-48DA-8EE2-A5DAA3981697}"/>
    <cellStyle name="Result2" xfId="83" xr:uid="{4CEADEDA-CEE1-47FE-831B-4ED401AA4AB4}"/>
    <cellStyle name="Rose Test ATO" xfId="84" xr:uid="{88EACBE7-C654-4EA0-A44D-EA47268B1005}"/>
    <cellStyle name="rouge_2" xfId="85" xr:uid="{6F6BDC27-28DD-4CAE-8158-ACBDDB6308D4}"/>
    <cellStyle name="Sans nom1" xfId="86" xr:uid="{07DCB6D3-3B77-4570-BF47-107D9F3DED4E}"/>
    <cellStyle name="Sans nom2" xfId="87" xr:uid="{9999AADE-5161-4655-82E7-E174A8D0D485}"/>
    <cellStyle name="Sans nom3" xfId="88" xr:uid="{03E3AF92-E840-40F7-A1E1-23061F7E1003}"/>
    <cellStyle name="Sans nom4" xfId="89" xr:uid="{F3DB3104-8BB4-4E87-A83C-73164F5C8D73}"/>
    <cellStyle name="Sans nom5" xfId="90" xr:uid="{CB8366A7-E4ED-4ADA-942A-311859DFCA3C}"/>
    <cellStyle name="Sans nom6" xfId="91" xr:uid="{4B2A77C5-8699-4CC0-9764-3009C803B5F9}"/>
    <cellStyle name="Sans nom7" xfId="92" xr:uid="{63675C14-9F03-497D-8199-2643124AF773}"/>
    <cellStyle name="status connexion sécurisée" xfId="93" xr:uid="{651F22DD-E317-4993-9B95-0AE49296738D}"/>
    <cellStyle name="statut connexion sécurisée" xfId="94" xr:uid="{5782F067-9724-42DC-BC57-38188AACA7B4}"/>
    <cellStyle name="TableStyleLight1" xfId="95" xr:uid="{51ADD55B-3EC2-43D2-8A67-E1E8CCC94C9E}"/>
    <cellStyle name="test" xfId="96" xr:uid="{422211AC-2946-4BD7-801E-9E7F801C69AC}"/>
    <cellStyle name="Texte explicatif 2" xfId="5" xr:uid="{00000000-0005-0000-0000-000007000000}"/>
    <cellStyle name="Tout blanc" xfId="97" xr:uid="{6170235F-B6F2-4B06-B1F4-57547D39A6D2}"/>
    <cellStyle name="typeCollageUpgrade" xfId="98" xr:uid="{CA9878CA-D4A0-44AF-A3C5-DF7E54AE02C7}"/>
    <cellStyle name="URL liste financeurs" xfId="99" xr:uid="{EE86A3A6-3F88-40ED-9138-AD581F5C3CAC}"/>
    <cellStyle name="URL liste patch" xfId="100" xr:uid="{3E7C89C2-776E-4541-A061-F45017478925}"/>
  </cellStyles>
  <dxfs count="44">
    <dxf>
      <font>
        <color theme="0"/>
      </font>
      <fill>
        <patternFill>
          <bgColor rgb="FFC00000"/>
        </patternFill>
      </fill>
    </dxf>
    <dxf>
      <fill>
        <patternFill>
          <bgColor rgb="FF00B050"/>
        </patternFill>
      </fill>
    </dxf>
    <dxf>
      <font>
        <b/>
        <i val="0"/>
        <color auto="1"/>
      </font>
      <fill>
        <patternFill>
          <bgColor rgb="FFC00000"/>
        </patternFill>
      </fill>
    </dxf>
    <dxf>
      <font>
        <b/>
        <i val="0"/>
        <color auto="1"/>
      </font>
      <fill>
        <patternFill>
          <bgColor rgb="FF00B050"/>
        </patternFill>
      </fill>
    </dxf>
    <dxf>
      <font>
        <b/>
        <i val="0"/>
        <color auto="1"/>
      </font>
      <fill>
        <patternFill>
          <bgColor rgb="FFFF0000"/>
        </patternFill>
      </fill>
    </dxf>
    <dxf>
      <font>
        <b/>
        <i val="0"/>
        <color auto="1"/>
      </font>
      <fill>
        <patternFill>
          <bgColor rgb="FF00B050"/>
        </patternFill>
      </fill>
    </dxf>
    <dxf>
      <font>
        <color theme="0"/>
      </font>
      <fill>
        <patternFill>
          <bgColor rgb="FFC00000"/>
        </patternFill>
      </fill>
    </dxf>
    <dxf>
      <fill>
        <patternFill>
          <bgColor rgb="FF00B050"/>
        </patternFill>
      </fill>
    </dxf>
    <dxf>
      <font>
        <color theme="0"/>
      </font>
      <fill>
        <patternFill>
          <bgColor rgb="FFC00000"/>
        </patternFill>
      </fill>
    </dxf>
    <dxf>
      <fill>
        <patternFill>
          <bgColor rgb="FF00B050"/>
        </patternFill>
      </fill>
    </dxf>
    <dxf>
      <font>
        <color theme="0"/>
      </font>
      <fill>
        <patternFill>
          <bgColor rgb="FFC00000"/>
        </patternFill>
      </fill>
    </dxf>
    <dxf>
      <fill>
        <patternFill>
          <bgColor rgb="FF00B050"/>
        </patternFill>
      </fill>
    </dxf>
    <dxf>
      <font>
        <color theme="0"/>
      </font>
      <fill>
        <patternFill>
          <bgColor rgb="FFC00000"/>
        </patternFill>
      </fill>
    </dxf>
    <dxf>
      <fill>
        <patternFill>
          <bgColor rgb="FF00B050"/>
        </patternFill>
      </fill>
    </dxf>
    <dxf>
      <font>
        <b/>
        <i val="0"/>
        <color auto="1"/>
      </font>
      <fill>
        <patternFill>
          <bgColor rgb="FFC00000"/>
        </patternFill>
      </fill>
    </dxf>
    <dxf>
      <font>
        <b/>
        <i val="0"/>
        <color auto="1"/>
      </font>
      <fill>
        <patternFill>
          <bgColor rgb="FF00B050"/>
        </patternFill>
      </fill>
    </dxf>
    <dxf>
      <font>
        <b/>
        <i val="0"/>
        <color auto="1"/>
      </font>
      <fill>
        <patternFill>
          <bgColor rgb="FFFF0000"/>
        </patternFill>
      </fill>
    </dxf>
    <dxf>
      <font>
        <b/>
        <i val="0"/>
        <color auto="1"/>
      </font>
      <fill>
        <patternFill>
          <bgColor rgb="FF00B050"/>
        </patternFill>
      </fill>
    </dxf>
    <dxf>
      <font>
        <b/>
        <i val="0"/>
      </font>
      <fill>
        <patternFill>
          <bgColor theme="6"/>
        </patternFill>
      </fill>
    </dxf>
    <dxf>
      <font>
        <b/>
        <i val="0"/>
        <color theme="0"/>
      </font>
      <fill>
        <patternFill>
          <bgColor rgb="FFFF0000"/>
        </patternFill>
      </fill>
    </dxf>
    <dxf>
      <font>
        <b/>
        <i val="0"/>
      </font>
      <fill>
        <patternFill>
          <bgColor rgb="FF00B050"/>
        </patternFill>
      </fill>
    </dxf>
    <dxf>
      <font>
        <color rgb="FFFF0000"/>
      </font>
      <fill>
        <patternFill>
          <bgColor rgb="FFFFFF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ont>
        <b/>
        <i val="0"/>
        <color theme="0"/>
      </font>
      <fill>
        <patternFill>
          <bgColor rgb="FFFF0000"/>
        </patternFill>
      </fill>
    </dxf>
    <dxf>
      <font>
        <b/>
        <i val="0"/>
        <color rgb="FFC00000"/>
      </font>
      <fill>
        <patternFill>
          <bgColor rgb="FFFFFF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ill>
        <patternFill>
          <bgColor rgb="FFFF0000"/>
        </patternFill>
      </fill>
    </dxf>
    <dxf>
      <font>
        <color rgb="FFFF0000"/>
      </font>
      <fill>
        <patternFill>
          <bgColor rgb="FFFFFF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ont>
        <b/>
        <i val="0"/>
        <color theme="0"/>
      </font>
      <fill>
        <patternFill>
          <bgColor rgb="FFFF0000"/>
        </patternFill>
      </fill>
    </dxf>
    <dxf>
      <font>
        <color rgb="FFFF0000"/>
      </font>
      <fill>
        <patternFill>
          <bgColor rgb="FFFFFF00"/>
        </patternFill>
      </fill>
    </dxf>
    <dxf>
      <font>
        <color theme="0"/>
      </font>
      <fill>
        <patternFill>
          <fgColor auto="1"/>
          <bgColor rgb="FFFF00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ill>
        <patternFill>
          <bgColor rgb="FFFF0000"/>
        </patternFill>
      </fill>
    </dxf>
    <dxf>
      <font>
        <color rgb="FFFF0000"/>
      </font>
      <fill>
        <patternFill>
          <bgColor rgb="FFFFFF00"/>
        </patternFill>
      </fill>
    </dxf>
    <dxf>
      <fill>
        <patternFill>
          <bgColor rgb="FFFF0000"/>
        </patternFill>
      </fill>
    </dxf>
  </dxfs>
  <tableStyles count="0" defaultTableStyle="TableStyleMedium2" defaultPivotStyle="PivotStyleLight16"/>
  <colors>
    <mruColors>
      <color rgb="FFF5903D"/>
      <color rgb="FF92E133"/>
      <color rgb="FF227A56"/>
      <color rgb="FFFFFF00"/>
      <color rgb="FF5FAF7A"/>
      <color rgb="FFFFE699"/>
      <color rgb="FF99FF66"/>
      <color rgb="FFE6B396"/>
      <color rgb="FFF2D8CA"/>
      <color rgb="FFEAC0A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svg"/><Relationship Id="rId7" Type="http://schemas.openxmlformats.org/officeDocument/2006/relationships/image" Target="../media/image7.sv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svg"/><Relationship Id="rId4" Type="http://schemas.openxmlformats.org/officeDocument/2006/relationships/image" Target="../media/image4.png"/><Relationship Id="rId9" Type="http://schemas.openxmlformats.org/officeDocument/2006/relationships/image" Target="../media/image9.sv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10.png"/></Relationships>
</file>

<file path=xl/drawings/_rels/drawing9.xml.rels><?xml version="1.0" encoding="UTF-8" standalone="yes"?>
<Relationships xmlns="http://schemas.openxmlformats.org/package/2006/relationships"><Relationship Id="rId8" Type="http://schemas.openxmlformats.org/officeDocument/2006/relationships/image" Target="../media/image17.png"/><Relationship Id="rId3" Type="http://schemas.openxmlformats.org/officeDocument/2006/relationships/image" Target="../media/image12.svg"/><Relationship Id="rId7" Type="http://schemas.openxmlformats.org/officeDocument/2006/relationships/image" Target="../media/image16.svg"/><Relationship Id="rId12" Type="http://schemas.openxmlformats.org/officeDocument/2006/relationships/image" Target="../media/image20.svg"/><Relationship Id="rId2" Type="http://schemas.openxmlformats.org/officeDocument/2006/relationships/image" Target="../media/image11.png"/><Relationship Id="rId1" Type="http://schemas.openxmlformats.org/officeDocument/2006/relationships/image" Target="../media/image1.png"/><Relationship Id="rId6" Type="http://schemas.openxmlformats.org/officeDocument/2006/relationships/image" Target="../media/image15.png"/><Relationship Id="rId11" Type="http://schemas.openxmlformats.org/officeDocument/2006/relationships/image" Target="../media/image19.png"/><Relationship Id="rId5" Type="http://schemas.openxmlformats.org/officeDocument/2006/relationships/image" Target="../media/image14.svg"/><Relationship Id="rId10" Type="http://schemas.openxmlformats.org/officeDocument/2006/relationships/image" Target="../media/image10.png"/><Relationship Id="rId4" Type="http://schemas.openxmlformats.org/officeDocument/2006/relationships/image" Target="../media/image13.png"/><Relationship Id="rId9" Type="http://schemas.openxmlformats.org/officeDocument/2006/relationships/image" Target="../media/image18.svg"/></Relationships>
</file>

<file path=xl/drawings/drawing1.xml><?xml version="1.0" encoding="utf-8"?>
<xdr:wsDr xmlns:xdr="http://schemas.openxmlformats.org/drawingml/2006/spreadsheetDrawing" xmlns:a="http://schemas.openxmlformats.org/drawingml/2006/main">
  <xdr:twoCellAnchor editAs="oneCell">
    <xdr:from>
      <xdr:col>0</xdr:col>
      <xdr:colOff>219363</xdr:colOff>
      <xdr:row>0</xdr:row>
      <xdr:rowOff>137154</xdr:rowOff>
    </xdr:from>
    <xdr:to>
      <xdr:col>2</xdr:col>
      <xdr:colOff>515432</xdr:colOff>
      <xdr:row>7</xdr:row>
      <xdr:rowOff>83322</xdr:rowOff>
    </xdr:to>
    <xdr:pic>
      <xdr:nvPicPr>
        <xdr:cNvPr id="2" name="Image 1">
          <a:extLst>
            <a:ext uri="{FF2B5EF4-FFF2-40B4-BE49-F238E27FC236}">
              <a16:creationId xmlns:a16="http://schemas.microsoft.com/office/drawing/2014/main" id="{0CA5FE57-7E10-4D9A-89FE-8EC7A6DBA1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19363" y="137154"/>
          <a:ext cx="1889342" cy="1334798"/>
        </a:xfrm>
        <a:prstGeom prst="rect">
          <a:avLst/>
        </a:prstGeom>
      </xdr:spPr>
    </xdr:pic>
    <xdr:clientData/>
  </xdr:twoCellAnchor>
  <xdr:twoCellAnchor editAs="oneCell">
    <xdr:from>
      <xdr:col>10</xdr:col>
      <xdr:colOff>1000125</xdr:colOff>
      <xdr:row>24</xdr:row>
      <xdr:rowOff>1443264</xdr:rowOff>
    </xdr:from>
    <xdr:to>
      <xdr:col>11</xdr:col>
      <xdr:colOff>768350</xdr:colOff>
      <xdr:row>25</xdr:row>
      <xdr:rowOff>74838</xdr:rowOff>
    </xdr:to>
    <xdr:pic>
      <xdr:nvPicPr>
        <xdr:cNvPr id="4" name="Graphique 3" descr="Flèches de chevron avec un remplissage uni">
          <a:extLst>
            <a:ext uri="{FF2B5EF4-FFF2-40B4-BE49-F238E27FC236}">
              <a16:creationId xmlns:a16="http://schemas.microsoft.com/office/drawing/2014/main" id="{1E1B55F4-8A12-9D3A-F7C6-5FD2FE8E3412}"/>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0457089" y="11498943"/>
          <a:ext cx="924832" cy="931182"/>
        </a:xfrm>
        <a:prstGeom prst="rect">
          <a:avLst/>
        </a:prstGeom>
      </xdr:spPr>
    </xdr:pic>
    <xdr:clientData/>
  </xdr:twoCellAnchor>
  <xdr:twoCellAnchor editAs="oneCell">
    <xdr:from>
      <xdr:col>10</xdr:col>
      <xdr:colOff>990600</xdr:colOff>
      <xdr:row>27</xdr:row>
      <xdr:rowOff>1200150</xdr:rowOff>
    </xdr:from>
    <xdr:to>
      <xdr:col>11</xdr:col>
      <xdr:colOff>762000</xdr:colOff>
      <xdr:row>29</xdr:row>
      <xdr:rowOff>657226</xdr:rowOff>
    </xdr:to>
    <xdr:pic>
      <xdr:nvPicPr>
        <xdr:cNvPr id="7" name="Graphique 6" descr="Flèches de chevron avec un remplissage uni">
          <a:extLst>
            <a:ext uri="{FF2B5EF4-FFF2-40B4-BE49-F238E27FC236}">
              <a16:creationId xmlns:a16="http://schemas.microsoft.com/office/drawing/2014/main" id="{2950ACC5-6033-09AC-3762-B26C324995AB}"/>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5400000">
          <a:off x="10531475" y="15306675"/>
          <a:ext cx="933450" cy="914400"/>
        </a:xfrm>
        <a:prstGeom prst="rect">
          <a:avLst/>
        </a:prstGeom>
      </xdr:spPr>
    </xdr:pic>
    <xdr:clientData/>
  </xdr:twoCellAnchor>
  <xdr:twoCellAnchor editAs="oneCell">
    <xdr:from>
      <xdr:col>10</xdr:col>
      <xdr:colOff>901700</xdr:colOff>
      <xdr:row>29</xdr:row>
      <xdr:rowOff>1266825</xdr:rowOff>
    </xdr:from>
    <xdr:to>
      <xdr:col>11</xdr:col>
      <xdr:colOff>952500</xdr:colOff>
      <xdr:row>30</xdr:row>
      <xdr:rowOff>314324</xdr:rowOff>
    </xdr:to>
    <xdr:pic>
      <xdr:nvPicPr>
        <xdr:cNvPr id="9" name="Graphique 8" descr="Badge 3 avec un remplissage uni">
          <a:extLst>
            <a:ext uri="{FF2B5EF4-FFF2-40B4-BE49-F238E27FC236}">
              <a16:creationId xmlns:a16="http://schemas.microsoft.com/office/drawing/2014/main" id="{FDFA3F0E-06D8-B0FC-4053-60CB378EB8A2}"/>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10283825" y="16824325"/>
          <a:ext cx="1193800" cy="1193800"/>
        </a:xfrm>
        <a:prstGeom prst="rect">
          <a:avLst/>
        </a:prstGeom>
      </xdr:spPr>
    </xdr:pic>
    <xdr:clientData/>
  </xdr:twoCellAnchor>
  <xdr:twoCellAnchor editAs="oneCell">
    <xdr:from>
      <xdr:col>1</xdr:col>
      <xdr:colOff>84554</xdr:colOff>
      <xdr:row>22</xdr:row>
      <xdr:rowOff>435618</xdr:rowOff>
    </xdr:from>
    <xdr:to>
      <xdr:col>2</xdr:col>
      <xdr:colOff>486229</xdr:colOff>
      <xdr:row>23</xdr:row>
      <xdr:rowOff>602343</xdr:rowOff>
    </xdr:to>
    <xdr:pic>
      <xdr:nvPicPr>
        <xdr:cNvPr id="13" name="Graphique 12" descr="Badge 1 avec un remplissage uni">
          <a:extLst>
            <a:ext uri="{FF2B5EF4-FFF2-40B4-BE49-F238E27FC236}">
              <a16:creationId xmlns:a16="http://schemas.microsoft.com/office/drawing/2014/main" id="{E9EBC2A1-EB93-32AE-A9A3-95787652D8C6}"/>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887375" y="8341368"/>
          <a:ext cx="1207672" cy="1238514"/>
        </a:xfrm>
        <a:prstGeom prst="rect">
          <a:avLst/>
        </a:prstGeom>
      </xdr:spPr>
    </xdr:pic>
    <xdr:clientData/>
  </xdr:twoCellAnchor>
  <xdr:twoCellAnchor editAs="oneCell">
    <xdr:from>
      <xdr:col>11</xdr:col>
      <xdr:colOff>983795</xdr:colOff>
      <xdr:row>22</xdr:row>
      <xdr:rowOff>424543</xdr:rowOff>
    </xdr:from>
    <xdr:to>
      <xdr:col>12</xdr:col>
      <xdr:colOff>561520</xdr:colOff>
      <xdr:row>23</xdr:row>
      <xdr:rowOff>656318</xdr:rowOff>
    </xdr:to>
    <xdr:pic>
      <xdr:nvPicPr>
        <xdr:cNvPr id="15" name="Graphique 14" descr="Badge avec un remplissage uni">
          <a:extLst>
            <a:ext uri="{FF2B5EF4-FFF2-40B4-BE49-F238E27FC236}">
              <a16:creationId xmlns:a16="http://schemas.microsoft.com/office/drawing/2014/main" id="{C7584C76-5063-5532-89A2-7DA6071DCB99}"/>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11597366" y="8330293"/>
          <a:ext cx="1309008" cy="1309914"/>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254000</xdr:colOff>
      <xdr:row>0</xdr:row>
      <xdr:rowOff>469900</xdr:rowOff>
    </xdr:from>
    <xdr:ext cx="2671042" cy="1957595"/>
    <xdr:pic>
      <xdr:nvPicPr>
        <xdr:cNvPr id="2" name="Image 1">
          <a:extLst>
            <a:ext uri="{FF2B5EF4-FFF2-40B4-BE49-F238E27FC236}">
              <a16:creationId xmlns:a16="http://schemas.microsoft.com/office/drawing/2014/main" id="{88FB02C7-C261-924D-9F4F-4372A06CA0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4000" y="190500"/>
          <a:ext cx="2671042" cy="195759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74083</xdr:rowOff>
    </xdr:from>
    <xdr:to>
      <xdr:col>0</xdr:col>
      <xdr:colOff>945092</xdr:colOff>
      <xdr:row>1</xdr:row>
      <xdr:rowOff>602001</xdr:rowOff>
    </xdr:to>
    <xdr:pic>
      <xdr:nvPicPr>
        <xdr:cNvPr id="3" name="Image 2">
          <a:extLst>
            <a:ext uri="{FF2B5EF4-FFF2-40B4-BE49-F238E27FC236}">
              <a16:creationId xmlns:a16="http://schemas.microsoft.com/office/drawing/2014/main" id="{8103F59A-EA5B-4AC8-8FB1-76A3D37CA3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74083"/>
          <a:ext cx="941917" cy="7226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xdr:colOff>
      <xdr:row>3</xdr:row>
      <xdr:rowOff>392207</xdr:rowOff>
    </xdr:from>
    <xdr:to>
      <xdr:col>1</xdr:col>
      <xdr:colOff>541619</xdr:colOff>
      <xdr:row>5</xdr:row>
      <xdr:rowOff>83897</xdr:rowOff>
    </xdr:to>
    <xdr:pic>
      <xdr:nvPicPr>
        <xdr:cNvPr id="2" name="Image 1">
          <a:extLst>
            <a:ext uri="{FF2B5EF4-FFF2-40B4-BE49-F238E27FC236}">
              <a16:creationId xmlns:a16="http://schemas.microsoft.com/office/drawing/2014/main" id="{EF197451-3C8C-4DF4-8FCF-D1AC501AD2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 y="2708089"/>
          <a:ext cx="1494118" cy="106142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4</xdr:row>
      <xdr:rowOff>891228</xdr:rowOff>
    </xdr:from>
    <xdr:to>
      <xdr:col>1</xdr:col>
      <xdr:colOff>587483</xdr:colOff>
      <xdr:row>6</xdr:row>
      <xdr:rowOff>463560</xdr:rowOff>
    </xdr:to>
    <xdr:pic>
      <xdr:nvPicPr>
        <xdr:cNvPr id="2" name="Image 1">
          <a:extLst>
            <a:ext uri="{FF2B5EF4-FFF2-40B4-BE49-F238E27FC236}">
              <a16:creationId xmlns:a16="http://schemas.microsoft.com/office/drawing/2014/main" id="{33E0C71E-3B23-324F-A873-0F38CCD5D9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716728"/>
          <a:ext cx="1317733" cy="89600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34637</xdr:colOff>
      <xdr:row>3</xdr:row>
      <xdr:rowOff>519547</xdr:rowOff>
    </xdr:from>
    <xdr:to>
      <xdr:col>1</xdr:col>
      <xdr:colOff>695904</xdr:colOff>
      <xdr:row>5</xdr:row>
      <xdr:rowOff>145209</xdr:rowOff>
    </xdr:to>
    <xdr:pic>
      <xdr:nvPicPr>
        <xdr:cNvPr id="2" name="Image 1">
          <a:extLst>
            <a:ext uri="{FF2B5EF4-FFF2-40B4-BE49-F238E27FC236}">
              <a16:creationId xmlns:a16="http://schemas.microsoft.com/office/drawing/2014/main" id="{265D2F8C-3737-42B7-921E-4DB706C71D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4637" y="519547"/>
          <a:ext cx="1454728" cy="11003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4</xdr:row>
      <xdr:rowOff>891228</xdr:rowOff>
    </xdr:from>
    <xdr:to>
      <xdr:col>1</xdr:col>
      <xdr:colOff>416033</xdr:colOff>
      <xdr:row>5</xdr:row>
      <xdr:rowOff>893614</xdr:rowOff>
    </xdr:to>
    <xdr:pic>
      <xdr:nvPicPr>
        <xdr:cNvPr id="2" name="Image 1">
          <a:extLst>
            <a:ext uri="{FF2B5EF4-FFF2-40B4-BE49-F238E27FC236}">
              <a16:creationId xmlns:a16="http://schemas.microsoft.com/office/drawing/2014/main" id="{D919B52F-CD24-414D-B833-20F2080A0C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737895"/>
          <a:ext cx="1307261" cy="89199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199571</xdr:colOff>
      <xdr:row>0</xdr:row>
      <xdr:rowOff>287884</xdr:rowOff>
    </xdr:from>
    <xdr:to>
      <xdr:col>0</xdr:col>
      <xdr:colOff>1373286</xdr:colOff>
      <xdr:row>1</xdr:row>
      <xdr:rowOff>482761</xdr:rowOff>
    </xdr:to>
    <xdr:pic>
      <xdr:nvPicPr>
        <xdr:cNvPr id="5" name="Image 1">
          <a:extLst>
            <a:ext uri="{FF2B5EF4-FFF2-40B4-BE49-F238E27FC236}">
              <a16:creationId xmlns:a16="http://schemas.microsoft.com/office/drawing/2014/main" id="{2B9B3FAB-9773-B242-9720-DF7CC4F383C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571" y="287884"/>
          <a:ext cx="1173715" cy="88686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1778000</xdr:colOff>
      <xdr:row>2</xdr:row>
      <xdr:rowOff>16379</xdr:rowOff>
    </xdr:to>
    <xdr:pic>
      <xdr:nvPicPr>
        <xdr:cNvPr id="2" name="Image 1">
          <a:extLst>
            <a:ext uri="{FF2B5EF4-FFF2-40B4-BE49-F238E27FC236}">
              <a16:creationId xmlns:a16="http://schemas.microsoft.com/office/drawing/2014/main" id="{6B710B83-C37C-45C0-B2DE-2409CE6F858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90500"/>
          <a:ext cx="1778000" cy="1378454"/>
        </a:xfrm>
        <a:prstGeom prst="rect">
          <a:avLst/>
        </a:prstGeom>
      </xdr:spPr>
    </xdr:pic>
    <xdr:clientData/>
  </xdr:twoCellAnchor>
  <xdr:twoCellAnchor editAs="oneCell">
    <xdr:from>
      <xdr:col>10</xdr:col>
      <xdr:colOff>2039073</xdr:colOff>
      <xdr:row>5</xdr:row>
      <xdr:rowOff>205512</xdr:rowOff>
    </xdr:from>
    <xdr:to>
      <xdr:col>11</xdr:col>
      <xdr:colOff>685790</xdr:colOff>
      <xdr:row>5</xdr:row>
      <xdr:rowOff>1106932</xdr:rowOff>
    </xdr:to>
    <xdr:pic>
      <xdr:nvPicPr>
        <xdr:cNvPr id="7" name="Graphique 2" descr="Flèches de chevron avec un remplissage uni">
          <a:extLst>
            <a:ext uri="{FF2B5EF4-FFF2-40B4-BE49-F238E27FC236}">
              <a16:creationId xmlns:a16="http://schemas.microsoft.com/office/drawing/2014/main" id="{391187A8-F21B-4E50-8D6A-9F479FE2F2B8}"/>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31354906" y="5320790"/>
          <a:ext cx="728106" cy="901420"/>
        </a:xfrm>
        <a:prstGeom prst="rect">
          <a:avLst/>
        </a:prstGeom>
      </xdr:spPr>
    </xdr:pic>
    <xdr:clientData/>
  </xdr:twoCellAnchor>
  <xdr:twoCellAnchor editAs="oneCell">
    <xdr:from>
      <xdr:col>14</xdr:col>
      <xdr:colOff>3133485</xdr:colOff>
      <xdr:row>6</xdr:row>
      <xdr:rowOff>861390</xdr:rowOff>
    </xdr:from>
    <xdr:to>
      <xdr:col>15</xdr:col>
      <xdr:colOff>523414</xdr:colOff>
      <xdr:row>8</xdr:row>
      <xdr:rowOff>792836</xdr:rowOff>
    </xdr:to>
    <xdr:pic>
      <xdr:nvPicPr>
        <xdr:cNvPr id="9" name="Image 8" descr="Carrefour avec un remplissage uni">
          <a:extLst>
            <a:ext uri="{FF2B5EF4-FFF2-40B4-BE49-F238E27FC236}">
              <a16:creationId xmlns:a16="http://schemas.microsoft.com/office/drawing/2014/main" id="{323E4E07-16F7-B74D-A68D-2475B26B79AF}"/>
            </a:ext>
          </a:extLst>
        </xdr:cNvPr>
        <xdr:cNvPicPr>
          <a:picLocks noChangeAspect="1"/>
        </xdr:cNvPicPr>
      </xdr:nvPicPr>
      <xdr:blipFill>
        <a:blip xmlns:r="http://schemas.openxmlformats.org/officeDocument/2006/relationships" r:embed="rId4"/>
        <a:stretch>
          <a:fillRect/>
        </a:stretch>
      </xdr:blipFill>
      <xdr:spPr>
        <a:xfrm rot="10800000">
          <a:off x="45255152" y="7458334"/>
          <a:ext cx="1302587" cy="1381010"/>
        </a:xfrm>
        <a:prstGeom prst="rect">
          <a:avLst/>
        </a:prstGeom>
      </xdr:spPr>
    </xdr:pic>
    <xdr:clientData/>
  </xdr:twoCellAnchor>
  <xdr:twoCellAnchor editAs="oneCell">
    <xdr:from>
      <xdr:col>14</xdr:col>
      <xdr:colOff>2487756</xdr:colOff>
      <xdr:row>10</xdr:row>
      <xdr:rowOff>562927</xdr:rowOff>
    </xdr:from>
    <xdr:to>
      <xdr:col>14</xdr:col>
      <xdr:colOff>3398701</xdr:colOff>
      <xdr:row>10</xdr:row>
      <xdr:rowOff>1314669</xdr:rowOff>
    </xdr:to>
    <xdr:pic>
      <xdr:nvPicPr>
        <xdr:cNvPr id="3" name="Graphique 2" descr="Flèches de chevron avec un remplissage uni">
          <a:extLst>
            <a:ext uri="{FF2B5EF4-FFF2-40B4-BE49-F238E27FC236}">
              <a16:creationId xmlns:a16="http://schemas.microsoft.com/office/drawing/2014/main" id="{2B7349B5-81BB-47DA-B2BE-949E8937D9E5}"/>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5400000">
          <a:off x="44782158" y="12103825"/>
          <a:ext cx="751742" cy="910945"/>
        </a:xfrm>
        <a:prstGeom prst="rect">
          <a:avLst/>
        </a:prstGeom>
      </xdr:spPr>
    </xdr:pic>
    <xdr:clientData/>
  </xdr:twoCellAnchor>
  <xdr:twoCellAnchor editAs="oneCell">
    <xdr:from>
      <xdr:col>11</xdr:col>
      <xdr:colOff>121549</xdr:colOff>
      <xdr:row>12</xdr:row>
      <xdr:rowOff>425822</xdr:rowOff>
    </xdr:from>
    <xdr:to>
      <xdr:col>11</xdr:col>
      <xdr:colOff>882816</xdr:colOff>
      <xdr:row>12</xdr:row>
      <xdr:rowOff>1339942</xdr:rowOff>
    </xdr:to>
    <xdr:pic>
      <xdr:nvPicPr>
        <xdr:cNvPr id="4" name="Graphique 3" descr="Flèches de chevron avec un remplissage uni">
          <a:extLst>
            <a:ext uri="{FF2B5EF4-FFF2-40B4-BE49-F238E27FC236}">
              <a16:creationId xmlns:a16="http://schemas.microsoft.com/office/drawing/2014/main" id="{ACABB481-D8CE-4638-823A-01291BBBD942}"/>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10800000">
          <a:off x="31518771" y="16865266"/>
          <a:ext cx="758092" cy="91094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733425</xdr:colOff>
      <xdr:row>1</xdr:row>
      <xdr:rowOff>1056859</xdr:rowOff>
    </xdr:to>
    <xdr:pic>
      <xdr:nvPicPr>
        <xdr:cNvPr id="2" name="Image 1">
          <a:extLst>
            <a:ext uri="{FF2B5EF4-FFF2-40B4-BE49-F238E27FC236}">
              <a16:creationId xmlns:a16="http://schemas.microsoft.com/office/drawing/2014/main" id="{3E5E9A50-7275-411F-A0F0-0A1E3B77F95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527175" cy="1241009"/>
        </a:xfrm>
        <a:prstGeom prst="rect">
          <a:avLst/>
        </a:prstGeom>
      </xdr:spPr>
    </xdr:pic>
    <xdr:clientData/>
  </xdr:twoCellAnchor>
  <xdr:twoCellAnchor editAs="oneCell">
    <xdr:from>
      <xdr:col>0</xdr:col>
      <xdr:colOff>0</xdr:colOff>
      <xdr:row>12</xdr:row>
      <xdr:rowOff>810680</xdr:rowOff>
    </xdr:from>
    <xdr:to>
      <xdr:col>1</xdr:col>
      <xdr:colOff>550495</xdr:colOff>
      <xdr:row>15</xdr:row>
      <xdr:rowOff>28714</xdr:rowOff>
    </xdr:to>
    <xdr:pic>
      <xdr:nvPicPr>
        <xdr:cNvPr id="3" name="Graphique 3" descr="Badge 1 avec un remplissage uni">
          <a:extLst>
            <a:ext uri="{FF2B5EF4-FFF2-40B4-BE49-F238E27FC236}">
              <a16:creationId xmlns:a16="http://schemas.microsoft.com/office/drawing/2014/main" id="{A65F7C9D-FD6F-430C-A0C6-24177296BAE7}"/>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0" y="15568080"/>
          <a:ext cx="1350595" cy="1523084"/>
        </a:xfrm>
        <a:prstGeom prst="rect">
          <a:avLst/>
        </a:prstGeom>
      </xdr:spPr>
    </xdr:pic>
    <xdr:clientData/>
  </xdr:twoCellAnchor>
  <xdr:twoCellAnchor editAs="oneCell">
    <xdr:from>
      <xdr:col>5</xdr:col>
      <xdr:colOff>3682321</xdr:colOff>
      <xdr:row>13</xdr:row>
      <xdr:rowOff>89870</xdr:rowOff>
    </xdr:from>
    <xdr:to>
      <xdr:col>6</xdr:col>
      <xdr:colOff>417512</xdr:colOff>
      <xdr:row>14</xdr:row>
      <xdr:rowOff>630413</xdr:rowOff>
    </xdr:to>
    <xdr:pic>
      <xdr:nvPicPr>
        <xdr:cNvPr id="4" name="Graphique 7" descr="Badge avec un remplissage uni">
          <a:extLst>
            <a:ext uri="{FF2B5EF4-FFF2-40B4-BE49-F238E27FC236}">
              <a16:creationId xmlns:a16="http://schemas.microsoft.com/office/drawing/2014/main" id="{F41B5322-DC1C-443A-8BD7-6C87384863CD}"/>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18279384" y="12591433"/>
          <a:ext cx="1283378" cy="1278730"/>
        </a:xfrm>
        <a:prstGeom prst="rect">
          <a:avLst/>
        </a:prstGeom>
      </xdr:spPr>
    </xdr:pic>
    <xdr:clientData/>
  </xdr:twoCellAnchor>
  <xdr:twoCellAnchor editAs="oneCell">
    <xdr:from>
      <xdr:col>4</xdr:col>
      <xdr:colOff>3238500</xdr:colOff>
      <xdr:row>21</xdr:row>
      <xdr:rowOff>571500</xdr:rowOff>
    </xdr:from>
    <xdr:to>
      <xdr:col>5</xdr:col>
      <xdr:colOff>428849</xdr:colOff>
      <xdr:row>22</xdr:row>
      <xdr:rowOff>511877</xdr:rowOff>
    </xdr:to>
    <xdr:pic>
      <xdr:nvPicPr>
        <xdr:cNvPr id="5" name="Graphique 11" descr="Badge 4 avec un remplissage uni">
          <a:extLst>
            <a:ext uri="{FF2B5EF4-FFF2-40B4-BE49-F238E27FC236}">
              <a16:creationId xmlns:a16="http://schemas.microsoft.com/office/drawing/2014/main" id="{ED887CDB-337B-4D67-9B43-5B18B2CBC4E1}"/>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13792200" y="26898600"/>
          <a:ext cx="1225774" cy="1311977"/>
        </a:xfrm>
        <a:prstGeom prst="rect">
          <a:avLst/>
        </a:prstGeom>
      </xdr:spPr>
    </xdr:pic>
    <xdr:clientData/>
  </xdr:twoCellAnchor>
  <xdr:twoCellAnchor editAs="oneCell">
    <xdr:from>
      <xdr:col>11</xdr:col>
      <xdr:colOff>2024970</xdr:colOff>
      <xdr:row>13</xdr:row>
      <xdr:rowOff>195567</xdr:rowOff>
    </xdr:from>
    <xdr:to>
      <xdr:col>12</xdr:col>
      <xdr:colOff>257175</xdr:colOff>
      <xdr:row>14</xdr:row>
      <xdr:rowOff>658948</xdr:rowOff>
    </xdr:to>
    <xdr:pic>
      <xdr:nvPicPr>
        <xdr:cNvPr id="6" name="Graphique 15" descr="Badge 3 avec un remplissage uni">
          <a:extLst>
            <a:ext uri="{FF2B5EF4-FFF2-40B4-BE49-F238E27FC236}">
              <a16:creationId xmlns:a16="http://schemas.microsoft.com/office/drawing/2014/main" id="{636E0299-DC50-405D-B540-7CAB5B7D29CD}"/>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39577283" y="12697130"/>
          <a:ext cx="1062717" cy="1204743"/>
        </a:xfrm>
        <a:prstGeom prst="rect">
          <a:avLst/>
        </a:prstGeom>
      </xdr:spPr>
    </xdr:pic>
    <xdr:clientData/>
  </xdr:twoCellAnchor>
  <xdr:twoCellAnchor editAs="oneCell">
    <xdr:from>
      <xdr:col>8</xdr:col>
      <xdr:colOff>393460</xdr:colOff>
      <xdr:row>17</xdr:row>
      <xdr:rowOff>445465</xdr:rowOff>
    </xdr:from>
    <xdr:to>
      <xdr:col>8</xdr:col>
      <xdr:colOff>1666414</xdr:colOff>
      <xdr:row>18</xdr:row>
      <xdr:rowOff>513436</xdr:rowOff>
    </xdr:to>
    <xdr:pic>
      <xdr:nvPicPr>
        <xdr:cNvPr id="7" name="Image 6" descr="Carrefour avec un remplissage uni">
          <a:extLst>
            <a:ext uri="{FF2B5EF4-FFF2-40B4-BE49-F238E27FC236}">
              <a16:creationId xmlns:a16="http://schemas.microsoft.com/office/drawing/2014/main" id="{34355FF4-673B-4D59-A5A3-D0AC3964082E}"/>
            </a:ext>
          </a:extLst>
        </xdr:cNvPr>
        <xdr:cNvPicPr>
          <a:picLocks noChangeAspect="1"/>
        </xdr:cNvPicPr>
      </xdr:nvPicPr>
      <xdr:blipFill>
        <a:blip xmlns:r="http://schemas.openxmlformats.org/officeDocument/2006/relationships" r:embed="rId10"/>
        <a:stretch>
          <a:fillRect/>
        </a:stretch>
      </xdr:blipFill>
      <xdr:spPr>
        <a:xfrm rot="10800000">
          <a:off x="27520660" y="20181265"/>
          <a:ext cx="1276129" cy="1401471"/>
        </a:xfrm>
        <a:prstGeom prst="rect">
          <a:avLst/>
        </a:prstGeom>
      </xdr:spPr>
    </xdr:pic>
    <xdr:clientData/>
  </xdr:twoCellAnchor>
  <xdr:twoCellAnchor editAs="oneCell">
    <xdr:from>
      <xdr:col>0</xdr:col>
      <xdr:colOff>59871</xdr:colOff>
      <xdr:row>26</xdr:row>
      <xdr:rowOff>1077686</xdr:rowOff>
    </xdr:from>
    <xdr:to>
      <xdr:col>1</xdr:col>
      <xdr:colOff>631371</xdr:colOff>
      <xdr:row>27</xdr:row>
      <xdr:rowOff>464911</xdr:rowOff>
    </xdr:to>
    <xdr:pic>
      <xdr:nvPicPr>
        <xdr:cNvPr id="9" name="Graphique 8" descr="Badge 5 avec un remplissage uni">
          <a:extLst>
            <a:ext uri="{FF2B5EF4-FFF2-40B4-BE49-F238E27FC236}">
              <a16:creationId xmlns:a16="http://schemas.microsoft.com/office/drawing/2014/main" id="{1699EDEA-CAF4-635D-E890-7BEAB9DA1801}"/>
            </a:ext>
          </a:extLst>
        </xdr:cNvPr>
        <xdr:cNvPicPr>
          <a:picLocks noChangeAspect="1"/>
        </xdr:cNvPicPr>
      </xdr:nvPicPr>
      <xdr:blipFill>
        <a:blip xmlns:r="http://schemas.openxmlformats.org/officeDocument/2006/relationships" r:embed="rId11">
          <a:extLst>
            <a:ext uri="{96DAC541-7B7A-43D3-8B79-37D633B846F1}">
              <asvg:svgBlip xmlns:asvg="http://schemas.microsoft.com/office/drawing/2016/SVG/main" r:embed="rId12"/>
            </a:ext>
          </a:extLst>
        </a:blip>
        <a:stretch>
          <a:fillRect/>
        </a:stretch>
      </xdr:blipFill>
      <xdr:spPr>
        <a:xfrm>
          <a:off x="59871" y="34959472"/>
          <a:ext cx="1360714" cy="1377043"/>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69F85-4302-42F6-94D5-23A96EC51A1F}">
  <sheetPr>
    <pageSetUpPr fitToPage="1"/>
  </sheetPr>
  <dimension ref="B1:Y39"/>
  <sheetViews>
    <sheetView showGridLines="0" zoomScale="43" zoomScaleNormal="70" workbookViewId="0">
      <selection activeCell="AI24" sqref="AI24"/>
    </sheetView>
  </sheetViews>
  <sheetFormatPr defaultColWidth="11.42578125" defaultRowHeight="15"/>
  <cols>
    <col min="1" max="2" width="11.42578125" style="27"/>
    <col min="3" max="3" width="20.85546875" style="27" customWidth="1"/>
    <col min="4" max="5" width="11.42578125" style="27"/>
    <col min="6" max="6" width="22.42578125" style="27" customWidth="1"/>
    <col min="7" max="10" width="11.42578125" style="27"/>
    <col min="11" max="11" width="16.42578125" style="27" customWidth="1"/>
    <col min="12" max="12" width="24.85546875" style="27" customWidth="1"/>
    <col min="13" max="13" width="11.42578125" style="27"/>
    <col min="14" max="14" width="13.42578125" style="27" customWidth="1"/>
    <col min="15" max="20" width="11.42578125" style="27"/>
    <col min="21" max="21" width="29.42578125" style="27" customWidth="1"/>
    <col min="22" max="23" width="11.42578125" style="27"/>
    <col min="24" max="24" width="56.42578125" style="27" customWidth="1"/>
    <col min="25" max="16384" width="11.42578125" style="27"/>
  </cols>
  <sheetData>
    <row r="1" spans="2:25">
      <c r="B1" s="25"/>
      <c r="C1" s="25"/>
      <c r="D1" s="25"/>
      <c r="E1" s="25"/>
      <c r="F1" s="25"/>
      <c r="G1" s="25"/>
      <c r="H1" s="25"/>
      <c r="I1" s="25"/>
      <c r="J1" s="25"/>
      <c r="K1" s="25"/>
      <c r="L1" s="25"/>
      <c r="M1" s="25"/>
      <c r="N1" s="25"/>
      <c r="O1" s="25"/>
      <c r="P1" s="25"/>
      <c r="Q1" s="25"/>
      <c r="R1" s="25"/>
      <c r="S1" s="25"/>
      <c r="T1" s="25"/>
      <c r="U1" s="25"/>
      <c r="V1" s="25"/>
      <c r="W1" s="25"/>
      <c r="X1" s="25"/>
      <c r="Y1" s="26"/>
    </row>
    <row r="2" spans="2:25">
      <c r="Y2" s="28"/>
    </row>
    <row r="3" spans="2:25">
      <c r="Y3" s="28"/>
    </row>
    <row r="4" spans="2:25">
      <c r="Y4" s="28"/>
    </row>
    <row r="5" spans="2:25">
      <c r="Y5" s="28"/>
    </row>
    <row r="6" spans="2:25">
      <c r="Y6" s="28"/>
    </row>
    <row r="7" spans="2:25" ht="21.75" customHeight="1">
      <c r="B7" s="29"/>
      <c r="C7" s="30"/>
      <c r="D7" s="30"/>
      <c r="E7" s="30"/>
      <c r="F7" s="30"/>
      <c r="G7" s="30"/>
      <c r="H7" s="30"/>
      <c r="I7" s="30"/>
      <c r="J7" s="30"/>
      <c r="K7" s="31"/>
      <c r="L7" s="31"/>
      <c r="M7" s="31"/>
      <c r="N7" s="31"/>
      <c r="O7" s="31"/>
      <c r="P7" s="30"/>
      <c r="Q7" s="30"/>
      <c r="R7" s="30"/>
      <c r="S7" s="30"/>
      <c r="T7" s="30"/>
      <c r="U7" s="30"/>
      <c r="V7" s="30"/>
      <c r="W7" s="30"/>
      <c r="X7" s="30"/>
      <c r="Y7" s="32"/>
    </row>
    <row r="8" spans="2:25" ht="29.1">
      <c r="B8" s="871" t="s">
        <v>0</v>
      </c>
      <c r="C8" s="872"/>
      <c r="D8" s="872"/>
      <c r="E8" s="872"/>
      <c r="F8" s="872"/>
      <c r="G8" s="872"/>
      <c r="H8" s="872"/>
      <c r="I8" s="872"/>
      <c r="J8" s="872"/>
      <c r="K8" s="872"/>
      <c r="L8" s="872"/>
      <c r="M8" s="872"/>
      <c r="N8" s="872"/>
      <c r="O8" s="872"/>
      <c r="P8" s="872"/>
      <c r="Q8" s="872"/>
      <c r="R8" s="872"/>
      <c r="S8" s="872"/>
      <c r="T8" s="872"/>
      <c r="U8" s="872"/>
      <c r="V8" s="872"/>
      <c r="W8" s="872"/>
      <c r="X8" s="872"/>
      <c r="Y8" s="873"/>
    </row>
    <row r="9" spans="2:25" ht="21">
      <c r="B9" s="866" t="s">
        <v>1</v>
      </c>
      <c r="C9" s="867"/>
      <c r="D9" s="867"/>
      <c r="E9" s="867"/>
      <c r="F9" s="867"/>
      <c r="G9" s="867"/>
      <c r="H9" s="867"/>
      <c r="I9" s="867"/>
      <c r="J9" s="867"/>
      <c r="K9" s="867"/>
      <c r="L9" s="867"/>
      <c r="M9" s="867"/>
      <c r="N9" s="867"/>
      <c r="O9" s="867"/>
      <c r="P9" s="867"/>
      <c r="Q9" s="867"/>
      <c r="R9" s="867"/>
      <c r="S9" s="867"/>
      <c r="T9" s="867"/>
      <c r="U9" s="867"/>
      <c r="V9" s="867"/>
      <c r="W9" s="867"/>
      <c r="X9" s="867"/>
      <c r="Y9" s="868"/>
    </row>
    <row r="10" spans="2:25" ht="28.5" customHeight="1">
      <c r="B10" s="888" t="s">
        <v>2</v>
      </c>
      <c r="C10" s="888"/>
      <c r="D10" s="888"/>
      <c r="E10" s="888"/>
      <c r="F10" s="888"/>
      <c r="G10" s="888"/>
      <c r="H10" s="888"/>
      <c r="I10" s="888"/>
      <c r="J10" s="888"/>
      <c r="K10" s="888"/>
      <c r="L10" s="888"/>
      <c r="M10" s="888"/>
      <c r="N10" s="888"/>
      <c r="O10" s="888"/>
      <c r="P10" s="888"/>
      <c r="Q10" s="888"/>
      <c r="R10" s="888"/>
      <c r="S10" s="888"/>
      <c r="T10" s="888"/>
      <c r="U10" s="888"/>
      <c r="V10" s="888"/>
      <c r="W10" s="888"/>
      <c r="X10" s="888"/>
      <c r="Y10" s="889"/>
    </row>
    <row r="11" spans="2:25" ht="48" customHeight="1">
      <c r="B11" s="874" t="s">
        <v>3</v>
      </c>
      <c r="C11" s="875"/>
      <c r="D11" s="875"/>
      <c r="E11" s="875"/>
      <c r="F11" s="875"/>
      <c r="G11" s="875"/>
      <c r="H11" s="875"/>
      <c r="I11" s="875"/>
      <c r="J11" s="875"/>
      <c r="K11" s="875"/>
      <c r="L11" s="875"/>
      <c r="M11" s="875"/>
      <c r="N11" s="875"/>
      <c r="O11" s="875"/>
      <c r="P11" s="875"/>
      <c r="Q11" s="875"/>
      <c r="R11" s="875"/>
      <c r="S11" s="875"/>
      <c r="T11" s="875"/>
      <c r="U11" s="875"/>
      <c r="V11" s="875"/>
      <c r="W11" s="875"/>
      <c r="X11" s="875"/>
      <c r="Y11" s="876"/>
    </row>
    <row r="12" spans="2:25" ht="35.25" customHeight="1">
      <c r="C12" s="877" t="s">
        <v>4</v>
      </c>
      <c r="D12" s="877"/>
      <c r="E12" s="877"/>
      <c r="F12" s="877"/>
      <c r="G12" s="877"/>
      <c r="H12" s="877"/>
      <c r="I12" s="877"/>
      <c r="J12" s="877"/>
      <c r="K12" s="877"/>
      <c r="L12" s="877"/>
      <c r="M12" s="877"/>
      <c r="N12" s="877"/>
      <c r="O12" s="877"/>
      <c r="P12" s="877"/>
      <c r="Q12" s="877"/>
      <c r="R12" s="877"/>
      <c r="S12" s="877"/>
      <c r="T12" s="877"/>
      <c r="U12" s="877"/>
      <c r="V12" s="877"/>
      <c r="W12" s="877"/>
      <c r="X12" s="877"/>
      <c r="Y12" s="28"/>
    </row>
    <row r="13" spans="2:25" ht="35.25" customHeight="1">
      <c r="C13" s="106"/>
      <c r="D13" s="106"/>
      <c r="E13" s="106"/>
      <c r="F13" s="106"/>
      <c r="G13" s="106"/>
      <c r="H13" s="106"/>
      <c r="I13" s="106"/>
      <c r="J13" s="106"/>
      <c r="K13" s="106"/>
      <c r="L13" s="106"/>
      <c r="M13" s="106"/>
      <c r="N13" s="106"/>
      <c r="O13" s="106"/>
      <c r="P13" s="106"/>
      <c r="Q13" s="106"/>
      <c r="R13" s="106"/>
      <c r="S13" s="106"/>
      <c r="T13" s="106"/>
      <c r="U13" s="106"/>
      <c r="V13" s="106"/>
      <c r="W13" s="106"/>
      <c r="X13" s="106"/>
      <c r="Y13" s="28"/>
    </row>
    <row r="14" spans="2:25" ht="35.25" customHeight="1" thickBot="1">
      <c r="C14" s="869" t="s">
        <v>5</v>
      </c>
      <c r="D14" s="869"/>
      <c r="E14" s="106"/>
      <c r="F14" s="106"/>
      <c r="G14" s="106"/>
      <c r="H14" s="106"/>
      <c r="I14" s="106"/>
      <c r="J14" s="106"/>
      <c r="K14" s="106"/>
      <c r="L14" s="106"/>
      <c r="M14" s="106"/>
      <c r="N14" s="106"/>
      <c r="O14" s="106"/>
      <c r="P14" s="106"/>
      <c r="Q14" s="106"/>
      <c r="R14" s="106"/>
      <c r="S14" s="106"/>
      <c r="T14" s="106"/>
      <c r="U14" s="106"/>
      <c r="V14" s="106"/>
      <c r="W14" s="106"/>
      <c r="X14" s="106"/>
      <c r="Y14" s="28"/>
    </row>
    <row r="15" spans="2:25" ht="35.25" customHeight="1">
      <c r="C15" s="878" t="s">
        <v>6</v>
      </c>
      <c r="D15" s="879"/>
      <c r="E15" s="879"/>
      <c r="F15" s="109"/>
      <c r="G15" s="880" t="s">
        <v>7</v>
      </c>
      <c r="H15" s="880"/>
      <c r="I15" s="880"/>
      <c r="J15" s="880"/>
      <c r="K15" s="880"/>
      <c r="L15" s="880"/>
      <c r="M15" s="880"/>
      <c r="N15" s="880"/>
      <c r="O15" s="880"/>
      <c r="P15" s="880"/>
      <c r="Q15" s="880"/>
      <c r="R15" s="880"/>
      <c r="S15" s="880"/>
      <c r="T15" s="880"/>
      <c r="U15" s="880"/>
      <c r="V15" s="880"/>
      <c r="W15" s="880"/>
      <c r="X15" s="881"/>
      <c r="Y15" s="28"/>
    </row>
    <row r="16" spans="2:25" ht="35.25" customHeight="1">
      <c r="C16" s="882" t="s">
        <v>8</v>
      </c>
      <c r="D16" s="883"/>
      <c r="E16" s="883"/>
      <c r="F16" s="106"/>
      <c r="G16" s="884" t="s">
        <v>7</v>
      </c>
      <c r="H16" s="884"/>
      <c r="I16" s="884"/>
      <c r="J16" s="884"/>
      <c r="K16" s="884"/>
      <c r="L16" s="884"/>
      <c r="M16" s="884"/>
      <c r="N16" s="884"/>
      <c r="O16" s="884"/>
      <c r="P16" s="884"/>
      <c r="Q16" s="884"/>
      <c r="R16" s="884"/>
      <c r="S16" s="884"/>
      <c r="T16" s="884"/>
      <c r="U16" s="884"/>
      <c r="V16" s="884"/>
      <c r="W16" s="884"/>
      <c r="X16" s="885"/>
      <c r="Y16" s="28"/>
    </row>
    <row r="17" spans="3:25" ht="35.25" customHeight="1" thickBot="1">
      <c r="C17" s="111" t="s">
        <v>9</v>
      </c>
      <c r="D17" s="112"/>
      <c r="E17" s="112"/>
      <c r="F17" s="110"/>
      <c r="G17" s="886" t="s">
        <v>7</v>
      </c>
      <c r="H17" s="886"/>
      <c r="I17" s="886"/>
      <c r="J17" s="886"/>
      <c r="K17" s="886"/>
      <c r="L17" s="886"/>
      <c r="M17" s="886"/>
      <c r="N17" s="886"/>
      <c r="O17" s="886"/>
      <c r="P17" s="886"/>
      <c r="Q17" s="886"/>
      <c r="R17" s="886"/>
      <c r="S17" s="886"/>
      <c r="T17" s="886"/>
      <c r="U17" s="886"/>
      <c r="V17" s="886"/>
      <c r="W17" s="886"/>
      <c r="X17" s="887"/>
      <c r="Y17" s="28"/>
    </row>
    <row r="18" spans="3:25" s="113" customFormat="1" ht="35.25" customHeight="1">
      <c r="C18" s="114"/>
      <c r="D18" s="114"/>
      <c r="E18" s="114"/>
      <c r="F18" s="115"/>
      <c r="H18" s="116"/>
      <c r="I18" s="116"/>
      <c r="J18" s="116"/>
      <c r="K18" s="116"/>
      <c r="L18" s="116"/>
      <c r="M18" s="116"/>
      <c r="N18" s="116"/>
      <c r="O18" s="116"/>
      <c r="P18" s="116"/>
      <c r="Q18" s="116"/>
      <c r="R18" s="116"/>
      <c r="S18" s="116"/>
      <c r="T18" s="116"/>
      <c r="U18" s="116"/>
      <c r="V18" s="116"/>
      <c r="W18" s="116"/>
      <c r="X18" s="116"/>
      <c r="Y18" s="117"/>
    </row>
    <row r="19" spans="3:25" s="113" customFormat="1" ht="35.25" customHeight="1">
      <c r="C19" s="114"/>
      <c r="D19" s="114"/>
      <c r="E19" s="114"/>
      <c r="F19" s="115"/>
      <c r="H19" s="116"/>
      <c r="I19" s="116"/>
      <c r="J19" s="116"/>
      <c r="K19" s="116"/>
      <c r="L19" s="116"/>
      <c r="M19" s="116"/>
      <c r="N19" s="116"/>
      <c r="O19" s="116"/>
      <c r="P19" s="116"/>
      <c r="Q19" s="116"/>
      <c r="R19" s="116"/>
      <c r="S19" s="116"/>
      <c r="T19" s="116"/>
      <c r="U19" s="116"/>
      <c r="V19" s="116"/>
      <c r="W19" s="116"/>
      <c r="X19" s="116"/>
      <c r="Y19" s="117"/>
    </row>
    <row r="20" spans="3:25" ht="29.25" customHeight="1">
      <c r="C20" s="870" t="s">
        <v>10</v>
      </c>
      <c r="D20" s="870"/>
      <c r="E20" s="870"/>
      <c r="F20" s="870"/>
      <c r="Y20" s="28"/>
    </row>
    <row r="21" spans="3:25" ht="15.95" customHeight="1">
      <c r="Y21" s="28"/>
    </row>
    <row r="22" spans="3:25" ht="76.5" customHeight="1">
      <c r="C22" s="863" t="s">
        <v>11</v>
      </c>
      <c r="D22" s="864"/>
      <c r="E22" s="864"/>
      <c r="F22" s="864"/>
      <c r="G22" s="864"/>
      <c r="H22" s="864"/>
      <c r="I22" s="864"/>
      <c r="J22" s="864"/>
      <c r="K22" s="864"/>
      <c r="L22" s="864"/>
      <c r="M22" s="864"/>
      <c r="N22" s="864"/>
      <c r="O22" s="864"/>
      <c r="P22" s="864"/>
      <c r="Q22" s="864"/>
      <c r="R22" s="864"/>
      <c r="S22" s="864"/>
      <c r="T22" s="864"/>
      <c r="U22" s="864"/>
      <c r="V22" s="864"/>
      <c r="W22" s="864"/>
      <c r="X22" s="865"/>
      <c r="Y22" s="28"/>
    </row>
    <row r="23" spans="3:25" s="113" customFormat="1" ht="84.75" customHeight="1" thickBot="1">
      <c r="C23" s="118"/>
      <c r="D23" s="119"/>
      <c r="E23" s="119"/>
      <c r="F23" s="119"/>
      <c r="G23" s="119"/>
      <c r="H23" s="119"/>
      <c r="I23" s="119"/>
      <c r="J23" s="119"/>
      <c r="K23" s="119"/>
      <c r="L23" s="119"/>
      <c r="M23" s="119"/>
      <c r="N23" s="119"/>
      <c r="O23" s="119"/>
      <c r="P23" s="119"/>
      <c r="Q23" s="119"/>
      <c r="R23" s="119"/>
      <c r="S23" s="119"/>
      <c r="T23" s="119"/>
      <c r="U23" s="119"/>
      <c r="V23" s="119"/>
      <c r="W23" s="119"/>
      <c r="X23" s="119"/>
      <c r="Y23" s="117"/>
    </row>
    <row r="24" spans="3:25" s="113" customFormat="1" ht="84.75" customHeight="1">
      <c r="C24" s="860" t="s">
        <v>12</v>
      </c>
      <c r="D24" s="861"/>
      <c r="E24" s="861"/>
      <c r="F24" s="861"/>
      <c r="G24" s="861"/>
      <c r="H24" s="861"/>
      <c r="I24" s="861"/>
      <c r="J24" s="862"/>
      <c r="K24" s="119"/>
      <c r="L24" s="119"/>
      <c r="M24" s="857" t="s">
        <v>13</v>
      </c>
      <c r="N24" s="858"/>
      <c r="O24" s="858"/>
      <c r="P24" s="858"/>
      <c r="Q24" s="858"/>
      <c r="R24" s="858"/>
      <c r="S24" s="858"/>
      <c r="T24" s="858"/>
      <c r="U24" s="858"/>
      <c r="V24" s="858"/>
      <c r="W24" s="859"/>
      <c r="Y24" s="117"/>
    </row>
    <row r="25" spans="3:25" s="113" customFormat="1" ht="180.75" customHeight="1">
      <c r="C25" s="854" t="s">
        <v>14</v>
      </c>
      <c r="D25" s="855"/>
      <c r="E25" s="855"/>
      <c r="F25" s="855"/>
      <c r="G25" s="855"/>
      <c r="H25" s="855"/>
      <c r="I25" s="855"/>
      <c r="J25" s="856"/>
      <c r="K25" s="119"/>
      <c r="L25" s="119"/>
      <c r="M25" s="854" t="s">
        <v>15</v>
      </c>
      <c r="N25" s="855"/>
      <c r="O25" s="855"/>
      <c r="P25" s="855"/>
      <c r="Q25" s="855"/>
      <c r="R25" s="855"/>
      <c r="S25" s="855"/>
      <c r="T25" s="855"/>
      <c r="U25" s="855"/>
      <c r="V25" s="855"/>
      <c r="W25" s="856"/>
      <c r="Y25" s="117"/>
    </row>
    <row r="26" spans="3:25" s="113" customFormat="1" ht="92.45" customHeight="1">
      <c r="C26" s="854" t="s">
        <v>16</v>
      </c>
      <c r="D26" s="855"/>
      <c r="E26" s="855"/>
      <c r="F26" s="855"/>
      <c r="G26" s="855"/>
      <c r="H26" s="855"/>
      <c r="I26" s="855"/>
      <c r="J26" s="856"/>
      <c r="K26" s="119"/>
      <c r="L26" s="119"/>
      <c r="M26" s="854" t="s">
        <v>17</v>
      </c>
      <c r="N26" s="855"/>
      <c r="O26" s="855"/>
      <c r="P26" s="855"/>
      <c r="Q26" s="855"/>
      <c r="R26" s="855"/>
      <c r="S26" s="855"/>
      <c r="T26" s="855"/>
      <c r="U26" s="855"/>
      <c r="V26" s="855"/>
      <c r="W26" s="856"/>
      <c r="Y26" s="117"/>
    </row>
    <row r="27" spans="3:25" s="113" customFormat="1" ht="81.95" customHeight="1">
      <c r="C27" s="854" t="s">
        <v>18</v>
      </c>
      <c r="D27" s="855"/>
      <c r="E27" s="855"/>
      <c r="F27" s="855"/>
      <c r="G27" s="855"/>
      <c r="H27" s="855"/>
      <c r="I27" s="855"/>
      <c r="J27" s="856"/>
      <c r="K27" s="119"/>
      <c r="L27" s="119"/>
      <c r="M27" s="854"/>
      <c r="N27" s="855"/>
      <c r="O27" s="855"/>
      <c r="P27" s="855"/>
      <c r="Q27" s="855"/>
      <c r="R27" s="855"/>
      <c r="S27" s="855"/>
      <c r="T27" s="855"/>
      <c r="U27" s="855"/>
      <c r="V27" s="855"/>
      <c r="W27" s="856"/>
      <c r="Y27" s="117"/>
    </row>
    <row r="28" spans="3:25" s="113" customFormat="1" ht="102.75" customHeight="1" thickBot="1">
      <c r="C28" s="851"/>
      <c r="D28" s="852"/>
      <c r="E28" s="852"/>
      <c r="F28" s="852"/>
      <c r="G28" s="852"/>
      <c r="H28" s="852"/>
      <c r="I28" s="852"/>
      <c r="J28" s="853"/>
      <c r="K28" s="119"/>
      <c r="L28" s="119"/>
      <c r="M28" s="854"/>
      <c r="N28" s="855"/>
      <c r="O28" s="855"/>
      <c r="P28" s="855"/>
      <c r="Q28" s="855"/>
      <c r="R28" s="855"/>
      <c r="S28" s="855"/>
      <c r="T28" s="855"/>
      <c r="U28" s="855"/>
      <c r="V28" s="855"/>
      <c r="W28" s="856"/>
      <c r="Y28" s="117"/>
    </row>
    <row r="29" spans="3:25" s="113" customFormat="1" ht="12.95" customHeight="1" thickBot="1">
      <c r="C29" s="118"/>
      <c r="D29" s="119"/>
      <c r="E29" s="119"/>
      <c r="F29" s="119"/>
      <c r="G29" s="119"/>
      <c r="H29" s="119"/>
      <c r="I29" s="119"/>
      <c r="J29" s="119"/>
      <c r="K29" s="119"/>
      <c r="L29" s="119"/>
      <c r="M29" s="851"/>
      <c r="N29" s="852"/>
      <c r="O29" s="852"/>
      <c r="P29" s="852"/>
      <c r="Q29" s="852"/>
      <c r="R29" s="852"/>
      <c r="S29" s="852"/>
      <c r="T29" s="852"/>
      <c r="U29" s="852"/>
      <c r="V29" s="852"/>
      <c r="W29" s="853"/>
      <c r="Y29" s="117"/>
    </row>
    <row r="30" spans="3:25" s="113" customFormat="1" ht="168.95" customHeight="1" thickBot="1">
      <c r="N30" s="120"/>
      <c r="O30" s="120"/>
      <c r="P30" s="120"/>
      <c r="Q30" s="120"/>
      <c r="R30" s="120"/>
      <c r="S30" s="120"/>
      <c r="T30" s="120"/>
      <c r="U30" s="120"/>
      <c r="V30" s="120"/>
      <c r="W30" s="120"/>
      <c r="X30" s="120"/>
      <c r="Y30" s="117"/>
    </row>
    <row r="31" spans="3:25" s="113" customFormat="1" ht="83.45" customHeight="1">
      <c r="C31" s="848" t="s">
        <v>19</v>
      </c>
      <c r="D31" s="849"/>
      <c r="E31" s="849"/>
      <c r="F31" s="849"/>
      <c r="G31" s="849"/>
      <c r="H31" s="849"/>
      <c r="I31" s="849"/>
      <c r="J31" s="849"/>
      <c r="K31" s="849"/>
      <c r="L31" s="849"/>
      <c r="M31" s="849"/>
      <c r="N31" s="849"/>
      <c r="O31" s="849"/>
      <c r="P31" s="849"/>
      <c r="Q31" s="849"/>
      <c r="R31" s="849"/>
      <c r="S31" s="849"/>
      <c r="T31" s="849"/>
      <c r="U31" s="849"/>
      <c r="V31" s="849"/>
      <c r="W31" s="850"/>
      <c r="X31" s="120"/>
      <c r="Y31" s="117"/>
    </row>
    <row r="32" spans="3:25" s="113" customFormat="1" ht="144.94999999999999" customHeight="1" thickBot="1">
      <c r="C32" s="851" t="s">
        <v>20</v>
      </c>
      <c r="D32" s="852"/>
      <c r="E32" s="852"/>
      <c r="F32" s="852"/>
      <c r="G32" s="852"/>
      <c r="H32" s="852"/>
      <c r="I32" s="852"/>
      <c r="J32" s="852"/>
      <c r="K32" s="852"/>
      <c r="L32" s="852"/>
      <c r="M32" s="852"/>
      <c r="N32" s="852"/>
      <c r="O32" s="852"/>
      <c r="P32" s="852"/>
      <c r="Q32" s="852"/>
      <c r="R32" s="852"/>
      <c r="S32" s="852"/>
      <c r="T32" s="852"/>
      <c r="U32" s="852"/>
      <c r="V32" s="852"/>
      <c r="W32" s="853"/>
      <c r="X32" s="120"/>
      <c r="Y32" s="117"/>
    </row>
    <row r="33" spans="13:25" s="113" customFormat="1" ht="54.95" customHeight="1">
      <c r="N33" s="120"/>
      <c r="O33" s="120"/>
      <c r="P33" s="120"/>
      <c r="Q33" s="120"/>
      <c r="R33" s="120"/>
      <c r="S33" s="120"/>
      <c r="T33" s="120"/>
      <c r="U33" s="120"/>
      <c r="V33" s="120"/>
      <c r="W33" s="120"/>
      <c r="X33" s="120"/>
      <c r="Y33" s="117"/>
    </row>
    <row r="34" spans="13:25" s="113" customFormat="1" ht="93" customHeight="1">
      <c r="N34" s="120"/>
      <c r="O34" s="120"/>
      <c r="P34" s="120"/>
      <c r="Q34" s="120"/>
      <c r="R34" s="120"/>
      <c r="S34" s="120"/>
      <c r="T34" s="120"/>
      <c r="U34" s="120"/>
      <c r="V34" s="120"/>
      <c r="W34" s="120"/>
      <c r="X34" s="120"/>
      <c r="Y34" s="117"/>
    </row>
    <row r="35" spans="13:25" s="113" customFormat="1" ht="87" customHeight="1">
      <c r="N35" s="120"/>
      <c r="O35" s="120"/>
      <c r="P35" s="120"/>
      <c r="Q35" s="120"/>
      <c r="R35" s="120"/>
      <c r="S35" s="120"/>
      <c r="T35" s="120"/>
      <c r="U35" s="120"/>
      <c r="V35" s="120"/>
      <c r="W35" s="120"/>
      <c r="X35" s="120"/>
      <c r="Y35" s="117"/>
    </row>
    <row r="36" spans="13:25" s="113" customFormat="1" ht="84.75" customHeight="1">
      <c r="M36" s="119"/>
      <c r="N36" s="119"/>
      <c r="O36" s="119"/>
      <c r="P36" s="119"/>
      <c r="Q36" s="119"/>
      <c r="R36" s="119"/>
      <c r="S36" s="119"/>
      <c r="T36" s="119"/>
      <c r="U36" s="119"/>
      <c r="V36" s="119"/>
      <c r="W36" s="119"/>
      <c r="X36" s="119"/>
    </row>
    <row r="39" spans="13:25" ht="117" customHeight="1"/>
  </sheetData>
  <sheetProtection algorithmName="SHA-512" hashValue="szL2d/VkQFLbTro9KXNmRssCWo2ZOzEtumwaD+5LFw1pykIuv+J5gFnBIY+tUGF2KbYiKb5Ffe43oLrvdAdB0g==" saltValue="XIugugBKK+DlwLpgCzbTXA==" spinCount="100000" sheet="1" formatCells="0" formatColumns="0" formatRows="0" insertColumns="0" insertRows="0" insertHyperlinks="0" deleteColumns="0" deleteRows="0" sort="0" autoFilter="0" pivotTables="0"/>
  <mergeCells count="22">
    <mergeCell ref="C22:X22"/>
    <mergeCell ref="B9:Y9"/>
    <mergeCell ref="C14:D14"/>
    <mergeCell ref="C20:F20"/>
    <mergeCell ref="B8:Y8"/>
    <mergeCell ref="B11:Y11"/>
    <mergeCell ref="C12:X12"/>
    <mergeCell ref="C15:E15"/>
    <mergeCell ref="G15:X15"/>
    <mergeCell ref="C16:E16"/>
    <mergeCell ref="G16:X16"/>
    <mergeCell ref="G17:X17"/>
    <mergeCell ref="B10:Y10"/>
    <mergeCell ref="C31:W31"/>
    <mergeCell ref="C32:W32"/>
    <mergeCell ref="M26:W29"/>
    <mergeCell ref="M24:W24"/>
    <mergeCell ref="M25:W25"/>
    <mergeCell ref="C27:J28"/>
    <mergeCell ref="C24:J24"/>
    <mergeCell ref="C25:J25"/>
    <mergeCell ref="C26:J26"/>
  </mergeCells>
  <pageMargins left="6.6666666666666671E-3" right="0.7" top="3.3333333333333335E-3" bottom="0.75" header="0.3" footer="0.3"/>
  <pageSetup paperSize="9" scale="25"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D43CC-AD5D-284A-BB57-48E0AA7F0DCF}">
  <sheetPr>
    <tabColor theme="9" tint="-0.249977111117893"/>
  </sheetPr>
  <dimension ref="E1:S101"/>
  <sheetViews>
    <sheetView showGridLines="0" topLeftCell="C9" zoomScale="47" zoomScaleNormal="70" workbookViewId="0">
      <selection activeCell="M61" sqref="M61"/>
    </sheetView>
  </sheetViews>
  <sheetFormatPr defaultColWidth="11.42578125" defaultRowHeight="15"/>
  <cols>
    <col min="5" max="5" width="53.140625" customWidth="1"/>
    <col min="6" max="6" width="34.140625" customWidth="1"/>
    <col min="7" max="7" width="55.140625" customWidth="1"/>
    <col min="8" max="8" width="41.140625" style="83" customWidth="1"/>
    <col min="9" max="9" width="66.42578125" customWidth="1"/>
    <col min="10" max="10" width="34.42578125" customWidth="1"/>
    <col min="11" max="11" width="26.42578125" customWidth="1"/>
    <col min="13" max="18" width="27.140625" customWidth="1"/>
  </cols>
  <sheetData>
    <row r="1" spans="5:11" ht="21.95">
      <c r="E1" s="70" t="s">
        <v>415</v>
      </c>
      <c r="F1" s="70"/>
      <c r="G1" s="71"/>
      <c r="H1" s="79"/>
      <c r="I1" s="71"/>
      <c r="J1" s="71"/>
      <c r="K1" s="71"/>
    </row>
    <row r="2" spans="5:11" ht="48" customHeight="1">
      <c r="E2" s="1173" t="s">
        <v>416</v>
      </c>
      <c r="F2" s="1173"/>
      <c r="G2" s="1173"/>
      <c r="H2" s="1173"/>
      <c r="I2" s="1173"/>
      <c r="J2" s="1173"/>
      <c r="K2" s="1173"/>
    </row>
    <row r="3" spans="5:11" ht="21.95">
      <c r="E3" s="72" t="s">
        <v>417</v>
      </c>
      <c r="F3" s="72"/>
      <c r="G3" s="73"/>
      <c r="H3" s="80"/>
      <c r="I3" s="73"/>
      <c r="J3" s="73"/>
      <c r="K3" s="73"/>
    </row>
    <row r="4" spans="5:11" ht="18.95">
      <c r="E4" s="1173" t="s">
        <v>418</v>
      </c>
      <c r="F4" s="1173"/>
      <c r="G4" s="1173"/>
      <c r="H4" s="1173"/>
      <c r="I4" s="1173"/>
      <c r="J4" s="1173"/>
      <c r="K4" s="1173"/>
    </row>
    <row r="5" spans="5:11" ht="6.95" customHeight="1">
      <c r="E5" s="194"/>
      <c r="F5" s="194"/>
      <c r="G5" s="194"/>
      <c r="H5" s="195"/>
      <c r="I5" s="194"/>
      <c r="J5" s="194"/>
      <c r="K5" s="194"/>
    </row>
    <row r="6" spans="5:11" ht="74.45" customHeight="1">
      <c r="E6" s="1174" t="s">
        <v>419</v>
      </c>
      <c r="F6" s="1174"/>
      <c r="G6" s="1174"/>
      <c r="H6" s="1174"/>
      <c r="I6" s="1174"/>
      <c r="J6" s="1174"/>
      <c r="K6" s="1174"/>
    </row>
    <row r="7" spans="5:11" ht="35.1" thickBot="1">
      <c r="E7" s="74"/>
      <c r="F7" s="74"/>
      <c r="G7" s="74"/>
      <c r="H7" s="81"/>
      <c r="I7" s="74"/>
      <c r="J7" s="74"/>
      <c r="K7" s="74"/>
    </row>
    <row r="8" spans="5:11" ht="21">
      <c r="E8" s="1175" t="s">
        <v>420</v>
      </c>
      <c r="F8" s="1176"/>
      <c r="G8" s="1176"/>
      <c r="H8" s="1176"/>
      <c r="I8" s="1176"/>
      <c r="J8" s="1176"/>
      <c r="K8" s="1177"/>
    </row>
    <row r="9" spans="5:11" ht="26.1">
      <c r="E9" s="1178" t="str">
        <f>Accueil!G15</f>
        <v>SAISIR ICI</v>
      </c>
      <c r="F9" s="1179"/>
      <c r="G9" s="1179"/>
      <c r="H9" s="1179"/>
      <c r="I9" s="1179"/>
      <c r="J9" s="1179"/>
      <c r="K9" s="1180"/>
    </row>
    <row r="10" spans="5:11" ht="26.1">
      <c r="E10" s="1178" t="str">
        <f>Accueil!G16</f>
        <v>SAISIR ICI</v>
      </c>
      <c r="F10" s="1179"/>
      <c r="G10" s="1179"/>
      <c r="H10" s="1179"/>
      <c r="I10" s="1179"/>
      <c r="J10" s="1179"/>
      <c r="K10" s="1180"/>
    </row>
    <row r="11" spans="5:11" ht="26.25" customHeight="1">
      <c r="E11" s="1178" t="str">
        <f>Accueil!G17</f>
        <v>SAISIR ICI</v>
      </c>
      <c r="F11" s="1179"/>
      <c r="G11" s="1179"/>
      <c r="H11" s="1179"/>
      <c r="I11" s="1179"/>
      <c r="J11" s="1179"/>
      <c r="K11" s="1180"/>
    </row>
    <row r="12" spans="5:11" ht="21">
      <c r="E12" s="1181" t="str">
        <f>Accueil!B9</f>
        <v xml:space="preserve">Intervention 73.04 : Préservation et restauration du patrimoine naturel et forestier dont, sites Natura 2000 </v>
      </c>
      <c r="F12" s="1182"/>
      <c r="G12" s="1182"/>
      <c r="H12" s="1182"/>
      <c r="I12" s="1182"/>
      <c r="J12" s="1182"/>
      <c r="K12" s="1183"/>
    </row>
    <row r="13" spans="5:11" ht="21">
      <c r="E13" s="75"/>
      <c r="F13" s="76"/>
      <c r="G13" s="76"/>
      <c r="H13" s="82"/>
      <c r="I13" s="76"/>
      <c r="J13" s="76"/>
      <c r="K13" s="77"/>
    </row>
    <row r="14" spans="5:11" ht="30" thickBot="1">
      <c r="E14" s="1184" t="s">
        <v>421</v>
      </c>
      <c r="F14" s="1185"/>
      <c r="G14" s="1185"/>
      <c r="H14" s="1185"/>
      <c r="I14" s="1185"/>
      <c r="J14" s="1185"/>
      <c r="K14" s="1186"/>
    </row>
    <row r="15" spans="5:11" ht="15.95">
      <c r="E15" s="1187" t="s">
        <v>422</v>
      </c>
      <c r="F15" s="1187"/>
      <c r="G15" s="1187"/>
      <c r="H15" s="1187"/>
      <c r="I15" s="1187"/>
      <c r="J15" s="1187"/>
      <c r="K15" s="1187"/>
    </row>
    <row r="17" spans="5:11" ht="15.95" thickBot="1"/>
    <row r="18" spans="5:11" ht="30" customHeight="1" thickBot="1">
      <c r="E18" s="1165" t="s">
        <v>423</v>
      </c>
      <c r="F18" s="1166"/>
      <c r="G18" s="1167"/>
      <c r="I18" s="1156" t="s">
        <v>424</v>
      </c>
      <c r="J18" s="1157"/>
      <c r="K18" s="212"/>
    </row>
    <row r="19" spans="5:11" ht="48" customHeight="1" thickBot="1">
      <c r="E19" s="1168" t="s">
        <v>398</v>
      </c>
      <c r="F19" s="1169"/>
      <c r="G19" s="184" t="s">
        <v>396</v>
      </c>
      <c r="I19" s="213" t="s">
        <v>425</v>
      </c>
      <c r="J19" s="741">
        <f>'Syn pf Instructeur'!D33</f>
        <v>0</v>
      </c>
      <c r="K19" s="211"/>
    </row>
    <row r="20" spans="5:11" ht="23.25" customHeight="1" thickBot="1">
      <c r="E20" s="1162" t="s">
        <v>426</v>
      </c>
      <c r="F20" s="1163"/>
      <c r="G20" s="1164"/>
      <c r="I20" s="213" t="s">
        <v>355</v>
      </c>
      <c r="J20" s="244" t="str">
        <f>'Syn pf Instructeur'!L11</f>
        <v/>
      </c>
      <c r="K20" s="210"/>
    </row>
    <row r="21" spans="5:11" ht="21" customHeight="1">
      <c r="E21" s="202" t="s">
        <v>427</v>
      </c>
      <c r="F21" s="207">
        <f>'1.1 -Investissements'!BB112</f>
        <v>0</v>
      </c>
      <c r="G21" s="207">
        <f>'Syn pf Instructeur'!G26+'Syn pf Instructeur'!H26</f>
        <v>0</v>
      </c>
      <c r="I21" s="213" t="s">
        <v>428</v>
      </c>
      <c r="J21" s="245">
        <f>'Syn pf Instructeur'!H33</f>
        <v>0</v>
      </c>
      <c r="K21" s="211"/>
    </row>
    <row r="22" spans="5:11" ht="21" customHeight="1">
      <c r="E22" s="202" t="s">
        <v>273</v>
      </c>
      <c r="F22" s="207">
        <f>'2-Frais généraux'!AZ112</f>
        <v>0</v>
      </c>
      <c r="G22" s="207">
        <f>'Syn pf Instructeur'!I26</f>
        <v>0</v>
      </c>
      <c r="I22" s="214" t="s">
        <v>429</v>
      </c>
      <c r="J22" s="246">
        <f>'Syn pf Instructeur'!I33</f>
        <v>0</v>
      </c>
      <c r="K22" s="211"/>
    </row>
    <row r="23" spans="5:11" ht="39" customHeight="1">
      <c r="E23" s="203" t="s">
        <v>393</v>
      </c>
      <c r="F23" s="207">
        <f>'3-Contributions en nature'!S112</f>
        <v>0</v>
      </c>
      <c r="G23" s="207">
        <f>'Syn pf Instructeur'!J26</f>
        <v>0</v>
      </c>
      <c r="I23" s="214" t="s">
        <v>430</v>
      </c>
      <c r="J23" s="246">
        <f>'Syn pf Instructeur'!O33</f>
        <v>0</v>
      </c>
      <c r="K23" s="211"/>
    </row>
    <row r="24" spans="5:11" ht="42" customHeight="1">
      <c r="E24" s="203" t="s">
        <v>275</v>
      </c>
      <c r="F24" s="207">
        <f>'1.2 -Amortissement'!AC112</f>
        <v>0</v>
      </c>
      <c r="G24" s="207">
        <f>'Syn pf Instructeur'!K26</f>
        <v>0</v>
      </c>
      <c r="I24" s="740" t="s">
        <v>431</v>
      </c>
      <c r="J24" s="246">
        <f>'Syn pf Instructeur'!M18</f>
        <v>0</v>
      </c>
      <c r="K24" s="211"/>
    </row>
    <row r="25" spans="5:11" ht="21.95">
      <c r="E25" s="203" t="s">
        <v>432</v>
      </c>
      <c r="F25" s="207">
        <f>'4-Tx forf personnel+autoconst'!L10</f>
        <v>0</v>
      </c>
      <c r="G25" s="207">
        <f>'Syn pf Instructeur'!L26</f>
        <v>0</v>
      </c>
      <c r="I25" s="740" t="s">
        <v>433</v>
      </c>
      <c r="J25" s="246">
        <f>'Syn pf Instructeur'!M19</f>
        <v>0</v>
      </c>
      <c r="K25" s="211"/>
    </row>
    <row r="26" spans="5:11" ht="23.1" thickBot="1">
      <c r="E26" s="188" t="s">
        <v>434</v>
      </c>
      <c r="F26" s="209">
        <f>SUM(F21:F25)</f>
        <v>0</v>
      </c>
      <c r="G26" s="222">
        <f>SUM(G21:G25)</f>
        <v>0</v>
      </c>
      <c r="I26" s="740" t="s">
        <v>435</v>
      </c>
      <c r="J26" s="246">
        <f>'Syn pf Instructeur'!M20</f>
        <v>0</v>
      </c>
      <c r="K26" s="211"/>
    </row>
    <row r="27" spans="5:11" ht="21" customHeight="1">
      <c r="E27" s="204"/>
      <c r="F27" s="205"/>
      <c r="G27" s="205"/>
      <c r="I27" s="213" t="s">
        <v>436</v>
      </c>
      <c r="J27" s="245">
        <f>SUM('Syn pf Instructeur'!P18:P20)</f>
        <v>0</v>
      </c>
    </row>
    <row r="28" spans="5:11" ht="23.1" thickBot="1">
      <c r="I28" s="740" t="s">
        <v>437</v>
      </c>
      <c r="J28" s="246">
        <f>'Syn pf Instructeur'!P18</f>
        <v>0</v>
      </c>
    </row>
    <row r="29" spans="5:11" ht="24.95" thickBot="1">
      <c r="E29" s="1146" t="s">
        <v>438</v>
      </c>
      <c r="F29" s="1147"/>
      <c r="G29" s="1148"/>
      <c r="I29" s="740" t="s">
        <v>439</v>
      </c>
      <c r="J29" s="246">
        <f>'Syn pf Instructeur'!P19</f>
        <v>0</v>
      </c>
    </row>
    <row r="30" spans="5:11" ht="44.1">
      <c r="E30" s="203" t="s">
        <v>28</v>
      </c>
      <c r="F30" s="207">
        <f>'Syn pf Instructeur'!C31</f>
        <v>0</v>
      </c>
      <c r="G30" s="207">
        <f>'Syn pf Instructeur'!D31</f>
        <v>0</v>
      </c>
      <c r="I30" s="740" t="s">
        <v>440</v>
      </c>
      <c r="J30" s="246">
        <f>'Syn pf Instructeur'!P20</f>
        <v>0</v>
      </c>
    </row>
    <row r="31" spans="5:11" ht="45" thickBot="1">
      <c r="E31" s="203" t="s">
        <v>29</v>
      </c>
      <c r="F31" s="207">
        <f>'Syn pf Instructeur'!C32</f>
        <v>0</v>
      </c>
      <c r="G31" s="207">
        <f>'Syn pf Instructeur'!D32</f>
        <v>0</v>
      </c>
      <c r="I31" s="213" t="s">
        <v>441</v>
      </c>
      <c r="J31" s="245">
        <f>'Syn pf Instructeur'!R33+'Syn pf Instructeur'!Q33</f>
        <v>0</v>
      </c>
    </row>
    <row r="32" spans="5:11" ht="27.95" customHeight="1" thickBot="1">
      <c r="E32" s="185" t="s">
        <v>434</v>
      </c>
      <c r="F32" s="209">
        <f>SUM(F30:F31)</f>
        <v>0</v>
      </c>
      <c r="G32" s="222">
        <f>SUM(G30:G31)</f>
        <v>0</v>
      </c>
      <c r="H32" s="104"/>
      <c r="I32" s="215" t="s">
        <v>434</v>
      </c>
      <c r="J32" s="247">
        <f>J21+J31+J27</f>
        <v>0</v>
      </c>
    </row>
    <row r="33" spans="5:10" ht="27.95" customHeight="1">
      <c r="H33" s="104"/>
    </row>
    <row r="34" spans="5:10" ht="27.95" customHeight="1">
      <c r="H34" s="104"/>
    </row>
    <row r="35" spans="5:10" ht="48" customHeight="1" thickBot="1">
      <c r="E35" s="105"/>
    </row>
    <row r="36" spans="5:10" ht="50.25" customHeight="1" thickBot="1">
      <c r="E36" s="1150" t="s">
        <v>442</v>
      </c>
      <c r="F36" s="1151"/>
      <c r="G36" s="1151"/>
      <c r="H36" s="1151"/>
      <c r="I36" s="1151"/>
      <c r="J36" s="1152"/>
    </row>
    <row r="37" spans="5:10" ht="81.95" customHeight="1">
      <c r="E37" s="101" t="s">
        <v>443</v>
      </c>
      <c r="F37" s="78" t="s">
        <v>69</v>
      </c>
      <c r="G37" s="78" t="s">
        <v>74</v>
      </c>
      <c r="H37" s="100" t="s">
        <v>71</v>
      </c>
      <c r="I37" s="78" t="s">
        <v>444</v>
      </c>
      <c r="J37" s="102" t="s">
        <v>398</v>
      </c>
    </row>
    <row r="38" spans="5:10" ht="24" customHeight="1" thickBot="1">
      <c r="E38" s="1158" t="s">
        <v>427</v>
      </c>
      <c r="F38" s="1159"/>
      <c r="G38" s="1159"/>
      <c r="H38" s="1159"/>
      <c r="I38" s="1159"/>
      <c r="J38" s="1160"/>
    </row>
    <row r="39" spans="5:10" ht="21.95">
      <c r="E39" s="568">
        <f xml:space="preserve"> IF('1.1 -Investissements'!A12="","",'1.1 -Investissements'!A12)</f>
        <v>1</v>
      </c>
      <c r="F39" s="569" t="str">
        <f>'1.1 -Investissements'!AA12</f>
        <v/>
      </c>
      <c r="G39" s="569" t="str">
        <f>'1.1 -Investissements'!AF12</f>
        <v/>
      </c>
      <c r="H39" s="570" t="str">
        <f>'1.1 -Investissements'!AC12</f>
        <v/>
      </c>
      <c r="I39" s="569" t="str">
        <f>IF(F39="","",IF('1.1 -Investissements'!AB12="Oui","Il s'agit d'un investissement en petits matériels","Il ne s'agit pas d'un investissement en petits matériels"))</f>
        <v/>
      </c>
      <c r="J39" s="571" t="str">
        <f xml:space="preserve"> IF('1.1 -Investissements'!BB12="","",'1.1 -Investissements'!BB12)</f>
        <v/>
      </c>
    </row>
    <row r="40" spans="5:10" ht="21.95">
      <c r="E40" s="572">
        <f xml:space="preserve"> IF('1.1 -Investissements'!A13="","",'1.1 -Investissements'!A13)</f>
        <v>2</v>
      </c>
      <c r="F40" s="103" t="str">
        <f>'1.1 -Investissements'!AA13</f>
        <v/>
      </c>
      <c r="G40" s="103" t="str">
        <f>'1.1 -Investissements'!AF13</f>
        <v/>
      </c>
      <c r="H40" s="216" t="str">
        <f>'1.1 -Investissements'!AC13</f>
        <v/>
      </c>
      <c r="I40" s="103" t="str">
        <f>IF(F40="","",IF('1.1 -Investissements'!AB13="Oui","Il s'agit d'un investissement en petits matériels","Il ne s'agit pas d'un investissement en petits matériels"))</f>
        <v/>
      </c>
      <c r="J40" s="573" t="str">
        <f xml:space="preserve"> IF('1.1 -Investissements'!BB13="","",'1.1 -Investissements'!BB13)</f>
        <v/>
      </c>
    </row>
    <row r="41" spans="5:10" ht="21.95">
      <c r="E41" s="572">
        <f xml:space="preserve"> IF('1.1 -Investissements'!A14="","",'1.1 -Investissements'!A14)</f>
        <v>3</v>
      </c>
      <c r="F41" s="103" t="str">
        <f>'1.1 -Investissements'!AA14</f>
        <v/>
      </c>
      <c r="G41" s="103" t="str">
        <f>'1.1 -Investissements'!AF14</f>
        <v/>
      </c>
      <c r="H41" s="216" t="str">
        <f>'1.1 -Investissements'!AC14</f>
        <v/>
      </c>
      <c r="I41" s="103" t="str">
        <f>IF(F41="","",IF('1.1 -Investissements'!AB14="Oui","Il s'agit d'un investissement en petits matériels","Il ne s'agit pas d'un investissement en petits matériels"))</f>
        <v/>
      </c>
      <c r="J41" s="573" t="str">
        <f xml:space="preserve"> IF('1.1 -Investissements'!BB14="","",'1.1 -Investissements'!BB14)</f>
        <v/>
      </c>
    </row>
    <row r="42" spans="5:10" ht="21.95">
      <c r="E42" s="572">
        <f xml:space="preserve"> IF('1.1 -Investissements'!A15="","",'1.1 -Investissements'!A15)</f>
        <v>4</v>
      </c>
      <c r="F42" s="103" t="str">
        <f>'1.1 -Investissements'!AA15</f>
        <v/>
      </c>
      <c r="G42" s="103" t="str">
        <f>'1.1 -Investissements'!AF15</f>
        <v/>
      </c>
      <c r="H42" s="216" t="str">
        <f>'1.1 -Investissements'!AC15</f>
        <v/>
      </c>
      <c r="I42" s="103" t="str">
        <f>IF(F42="","",IF('1.1 -Investissements'!AB15="Oui","Il s'agit d'un investissement en petits matériels","Il ne s'agit pas d'un investissement en petits matériels"))</f>
        <v/>
      </c>
      <c r="J42" s="573" t="str">
        <f xml:space="preserve"> IF('1.1 -Investissements'!BB15="","",'1.1 -Investissements'!BB15)</f>
        <v/>
      </c>
    </row>
    <row r="43" spans="5:10" ht="23.1" thickBot="1">
      <c r="E43" s="574">
        <f xml:space="preserve"> IF('1.1 -Investissements'!A16="","",'1.1 -Investissements'!A16)</f>
        <v>5</v>
      </c>
      <c r="F43" s="575" t="str">
        <f>'1.1 -Investissements'!AA16</f>
        <v/>
      </c>
      <c r="G43" s="575" t="str">
        <f>'1.1 -Investissements'!AF16</f>
        <v/>
      </c>
      <c r="H43" s="576" t="str">
        <f>'1.1 -Investissements'!AC16</f>
        <v/>
      </c>
      <c r="I43" s="575" t="str">
        <f>IF(F43="","",IF('1.1 -Investissements'!AB16="Oui","Il s'agit d'un investissement en petits matériels","Il ne s'agit pas d'un investissement en petits matériels"))</f>
        <v/>
      </c>
      <c r="J43" s="577" t="str">
        <f xml:space="preserve"> IF('1.1 -Investissements'!BB16="","",'1.1 -Investissements'!BB16)</f>
        <v/>
      </c>
    </row>
    <row r="44" spans="5:10" ht="24" customHeight="1" thickBot="1">
      <c r="E44" s="1161" t="s">
        <v>273</v>
      </c>
      <c r="F44" s="1161"/>
      <c r="G44" s="1161"/>
      <c r="H44" s="1161"/>
      <c r="I44" s="1161"/>
      <c r="J44" s="1161"/>
    </row>
    <row r="45" spans="5:10" ht="21.95">
      <c r="E45" s="568">
        <f>IF('2-Frais généraux'!A12="","",'2-Frais généraux'!A12)</f>
        <v>1</v>
      </c>
      <c r="F45" s="569" t="str">
        <f>IF('2-Frais généraux'!Z12="","",'2-Frais généraux'!Z12)</f>
        <v/>
      </c>
      <c r="G45" s="569" t="str">
        <f>IF('2-Frais généraux'!AD12="","",'2-Frais généraux'!AD12)</f>
        <v/>
      </c>
      <c r="H45" s="570" t="str">
        <f>IF('2-Frais généraux'!AA12="","",'2-Frais généraux'!AA12)</f>
        <v/>
      </c>
      <c r="I45" s="1153" t="s">
        <v>445</v>
      </c>
      <c r="J45" s="571" t="str">
        <f>IF('2-Frais généraux'!AZ12="","",'2-Frais généraux'!AZ12)</f>
        <v/>
      </c>
    </row>
    <row r="46" spans="5:10" ht="21.95">
      <c r="E46" s="572">
        <f>IF('2-Frais généraux'!A13="","",'2-Frais généraux'!A13)</f>
        <v>2</v>
      </c>
      <c r="F46" s="103" t="str">
        <f>IF('2-Frais généraux'!Z13="","",'2-Frais généraux'!Z13)</f>
        <v/>
      </c>
      <c r="G46" s="103" t="str">
        <f>IF('2-Frais généraux'!AD13="","",'2-Frais généraux'!AD13)</f>
        <v/>
      </c>
      <c r="H46" s="216" t="str">
        <f>IF('2-Frais généraux'!AA13="","",'2-Frais généraux'!AA13)</f>
        <v/>
      </c>
      <c r="I46" s="1154"/>
      <c r="J46" s="573" t="str">
        <f>IF('2-Frais généraux'!AZ13="","",'2-Frais généraux'!AZ13)</f>
        <v/>
      </c>
    </row>
    <row r="47" spans="5:10" ht="21.95">
      <c r="E47" s="572">
        <f>IF('2-Frais généraux'!A14="","",'2-Frais généraux'!A14)</f>
        <v>3</v>
      </c>
      <c r="F47" s="103" t="str">
        <f>IF('2-Frais généraux'!Z14="","",'2-Frais généraux'!Z14)</f>
        <v/>
      </c>
      <c r="G47" s="103" t="str">
        <f>IF('2-Frais généraux'!AD14="","",'2-Frais généraux'!AD14)</f>
        <v/>
      </c>
      <c r="H47" s="216" t="str">
        <f>IF('2-Frais généraux'!AA14="","",'2-Frais généraux'!AA14)</f>
        <v/>
      </c>
      <c r="I47" s="1154"/>
      <c r="J47" s="573" t="str">
        <f>IF('2-Frais généraux'!AZ14="","",'2-Frais généraux'!AZ14)</f>
        <v/>
      </c>
    </row>
    <row r="48" spans="5:10" ht="21.95">
      <c r="E48" s="572">
        <f>IF('2-Frais généraux'!A15="","",'2-Frais généraux'!A15)</f>
        <v>4</v>
      </c>
      <c r="F48" s="103" t="str">
        <f>IF('2-Frais généraux'!Z15="","",'2-Frais généraux'!Z15)</f>
        <v/>
      </c>
      <c r="G48" s="103" t="str">
        <f>IF('2-Frais généraux'!AD15="","",'2-Frais généraux'!AD15)</f>
        <v/>
      </c>
      <c r="H48" s="216" t="str">
        <f>IF('2-Frais généraux'!AA15="","",'2-Frais généraux'!AA15)</f>
        <v/>
      </c>
      <c r="I48" s="1154"/>
      <c r="J48" s="573" t="str">
        <f>IF('2-Frais généraux'!AZ15="","",'2-Frais généraux'!AZ15)</f>
        <v/>
      </c>
    </row>
    <row r="49" spans="5:19" ht="23.1" thickBot="1">
      <c r="E49" s="574">
        <f>IF('2-Frais généraux'!A16="","",'2-Frais généraux'!A16)</f>
        <v>5</v>
      </c>
      <c r="F49" s="575" t="str">
        <f>IF('2-Frais généraux'!Z16="","",'2-Frais généraux'!Z16)</f>
        <v/>
      </c>
      <c r="G49" s="575" t="str">
        <f>IF('2-Frais généraux'!AD16="","",'2-Frais généraux'!AD16)</f>
        <v/>
      </c>
      <c r="H49" s="576" t="str">
        <f>IF('2-Frais généraux'!AA16="","",'2-Frais généraux'!AA16)</f>
        <v/>
      </c>
      <c r="I49" s="1155"/>
      <c r="J49" s="577" t="str">
        <f>IF('2-Frais généraux'!AZ16="","",'2-Frais généraux'!AZ16)</f>
        <v/>
      </c>
    </row>
    <row r="50" spans="5:19" ht="24.95" thickBot="1">
      <c r="E50" s="1161" t="s">
        <v>393</v>
      </c>
      <c r="F50" s="1161"/>
      <c r="G50" s="1161"/>
      <c r="H50" s="1161"/>
      <c r="I50" s="1161"/>
      <c r="J50" s="1161"/>
    </row>
    <row r="51" spans="5:19" ht="21.95">
      <c r="E51" s="568">
        <f>IF('3-Contributions en nature'!A12="","",'3-Contributions en nature'!A12)</f>
        <v>1</v>
      </c>
      <c r="F51" s="569" t="str">
        <f>IF('3-Contributions en nature'!K12="","",'3-Contributions en nature'!K12)</f>
        <v/>
      </c>
      <c r="G51" s="569" t="str">
        <f>IF('3-Contributions en nature'!L12="","",'3-Contributions en nature'!L12)</f>
        <v/>
      </c>
      <c r="H51" s="570" t="str">
        <f>IF('3-Contributions en nature'!N12="","",'3-Contributions en nature'!N12)</f>
        <v/>
      </c>
      <c r="I51" s="1153" t="s">
        <v>445</v>
      </c>
      <c r="J51" s="578" t="str">
        <f>IF('3-Contributions en nature'!P12="","",'3-Contributions en nature'!S12)</f>
        <v/>
      </c>
    </row>
    <row r="52" spans="5:19" ht="21.95">
      <c r="E52" s="572">
        <f>IF('3-Contributions en nature'!A13="","",'3-Contributions en nature'!A13)</f>
        <v>2</v>
      </c>
      <c r="F52" s="103" t="str">
        <f>IF('3-Contributions en nature'!K13="","",'3-Contributions en nature'!K13)</f>
        <v/>
      </c>
      <c r="G52" s="103" t="str">
        <f>IF('2-Frais généraux'!AD19="","",'2-Frais généraux'!AD19)</f>
        <v/>
      </c>
      <c r="H52" s="216" t="str">
        <f>IF('3-Contributions en nature'!N13="","",'3-Contributions en nature'!N13)</f>
        <v/>
      </c>
      <c r="I52" s="1154"/>
      <c r="J52" s="579" t="str">
        <f>IF('3-Contributions en nature'!P13="","",'3-Contributions en nature'!S13)</f>
        <v/>
      </c>
    </row>
    <row r="53" spans="5:19" ht="29.1">
      <c r="E53" s="572">
        <f>IF('3-Contributions en nature'!A14="","",'3-Contributions en nature'!A14)</f>
        <v>3</v>
      </c>
      <c r="F53" s="103" t="str">
        <f>IF('3-Contributions en nature'!K14="","",'3-Contributions en nature'!K14)</f>
        <v/>
      </c>
      <c r="G53" s="103" t="str">
        <f>IF('2-Frais généraux'!AD20="","",'2-Frais généraux'!AD20)</f>
        <v/>
      </c>
      <c r="H53" s="216" t="str">
        <f>IF('3-Contributions en nature'!N14="","",'3-Contributions en nature'!N14)</f>
        <v/>
      </c>
      <c r="I53" s="1154"/>
      <c r="J53" s="579" t="str">
        <f>IF('3-Contributions en nature'!P14="","",'3-Contributions en nature'!S14)</f>
        <v/>
      </c>
      <c r="K53" s="206"/>
      <c r="L53" s="84"/>
      <c r="M53" s="84"/>
      <c r="N53" s="84"/>
      <c r="O53" s="84"/>
      <c r="P53" s="84"/>
      <c r="Q53" s="84"/>
      <c r="R53" s="84"/>
      <c r="S53" s="84"/>
    </row>
    <row r="54" spans="5:19" ht="29.1">
      <c r="E54" s="572">
        <f>IF('3-Contributions en nature'!A15="","",'3-Contributions en nature'!A15)</f>
        <v>4</v>
      </c>
      <c r="F54" s="103" t="str">
        <f>IF('3-Contributions en nature'!K15="","",'3-Contributions en nature'!K15)</f>
        <v/>
      </c>
      <c r="G54" s="103" t="str">
        <f>IF('2-Frais généraux'!AD21="","",'2-Frais généraux'!AD21)</f>
        <v/>
      </c>
      <c r="H54" s="216" t="str">
        <f>IF('3-Contributions en nature'!N15="","",'3-Contributions en nature'!N15)</f>
        <v/>
      </c>
      <c r="I54" s="1154"/>
      <c r="J54" s="579" t="str">
        <f>IF('3-Contributions en nature'!P15="","",'3-Contributions en nature'!S15)</f>
        <v/>
      </c>
      <c r="K54" s="91"/>
      <c r="L54" s="84"/>
      <c r="M54" s="1149"/>
      <c r="N54" s="1149"/>
      <c r="O54" s="1149"/>
      <c r="P54" s="1149"/>
      <c r="Q54" s="1149"/>
      <c r="R54" s="1149"/>
      <c r="S54" s="84"/>
    </row>
    <row r="55" spans="5:19" ht="24.95" thickBot="1">
      <c r="E55" s="574">
        <f>IF('3-Contributions en nature'!A16="","",'3-Contributions en nature'!A16)</f>
        <v>5</v>
      </c>
      <c r="F55" s="575" t="str">
        <f>IF('3-Contributions en nature'!K16="","",'3-Contributions en nature'!K16)</f>
        <v/>
      </c>
      <c r="G55" s="575" t="str">
        <f>IF('2-Frais généraux'!AD22="","",'2-Frais généraux'!AD22)</f>
        <v/>
      </c>
      <c r="H55" s="576" t="str">
        <f>IF('3-Contributions en nature'!N16="","",'3-Contributions en nature'!N16)</f>
        <v/>
      </c>
      <c r="I55" s="1155"/>
      <c r="J55" s="580" t="str">
        <f>IF('3-Contributions en nature'!P16="","",'3-Contributions en nature'!S16)</f>
        <v/>
      </c>
      <c r="K55" s="85"/>
      <c r="L55" s="84"/>
      <c r="M55" s="85"/>
      <c r="N55" s="85"/>
      <c r="O55" s="85"/>
      <c r="P55" s="85"/>
      <c r="Q55" s="85"/>
      <c r="R55" s="85"/>
      <c r="S55" s="84"/>
    </row>
    <row r="56" spans="5:19" ht="24.95" thickBot="1">
      <c r="E56" s="1161" t="s">
        <v>275</v>
      </c>
      <c r="F56" s="1161"/>
      <c r="G56" s="1161"/>
      <c r="H56" s="1161"/>
      <c r="I56" s="1161"/>
      <c r="J56" s="1161"/>
      <c r="K56" s="89"/>
      <c r="L56" s="84"/>
      <c r="M56" s="1170"/>
      <c r="N56" s="1170"/>
      <c r="O56" s="1170"/>
      <c r="P56" s="1170"/>
      <c r="Q56" s="1170"/>
      <c r="R56" s="1170"/>
      <c r="S56" s="84"/>
    </row>
    <row r="57" spans="5:19" ht="21.95">
      <c r="E57" s="568">
        <f>IF('1.2 -Amortissement'!A12="","",'1.2 -Amortissement'!A12)</f>
        <v>1</v>
      </c>
      <c r="F57" s="568" t="str">
        <f>IF('1.2 -Amortissement'!B12="","",'1.2 -Amortissement'!B12)</f>
        <v/>
      </c>
      <c r="G57" s="569" t="str">
        <f>IF('1.2 -Amortissement'!Q12="","",'1.2 -Amortissement'!Q12)</f>
        <v/>
      </c>
      <c r="H57" s="569" t="str">
        <f>IF('1.2 -Amortissement'!P12="","",'1.2 -Amortissement'!P12)</f>
        <v/>
      </c>
      <c r="I57" s="1153" t="s">
        <v>445</v>
      </c>
      <c r="J57" s="581" t="str">
        <f>IF('1.2 -Amortissement'!AC12="","",'1.2 -Amortissement'!AC12)</f>
        <v/>
      </c>
      <c r="K57" s="89"/>
      <c r="L57" s="84"/>
      <c r="M57" s="87"/>
      <c r="N57" s="87"/>
      <c r="O57" s="87"/>
      <c r="P57" s="89"/>
      <c r="Q57" s="89"/>
      <c r="R57" s="89"/>
      <c r="S57" s="84"/>
    </row>
    <row r="58" spans="5:19" ht="21.95">
      <c r="E58" s="572">
        <f>IF('1.2 -Amortissement'!A13="","",'1.2 -Amortissement'!A13)</f>
        <v>2</v>
      </c>
      <c r="F58" s="103" t="str">
        <f>IF('1.2 -Amortissement'!B13="","",'1.2 -Amortissement'!B13)</f>
        <v/>
      </c>
      <c r="G58" s="103" t="str">
        <f>IF('1.2 -Amortissement'!Q13="","",'1.2 -Amortissement'!Q13)</f>
        <v/>
      </c>
      <c r="H58" s="103" t="str">
        <f>IF('1.2 -Amortissement'!P13="","",'1.2 -Amortissement'!P13)</f>
        <v/>
      </c>
      <c r="I58" s="1154"/>
      <c r="J58" s="582" t="str">
        <f>IF('1.2 -Amortissement'!AC13="","",'1.2 -Amortissement'!AC13)</f>
        <v/>
      </c>
      <c r="K58" s="89"/>
      <c r="L58" s="84"/>
      <c r="M58" s="87"/>
      <c r="N58" s="87"/>
      <c r="O58" s="87"/>
      <c r="P58" s="89"/>
      <c r="Q58" s="89"/>
      <c r="R58" s="89"/>
      <c r="S58" s="84"/>
    </row>
    <row r="59" spans="5:19" ht="21.95">
      <c r="E59" s="572">
        <f>IF('1.2 -Amortissement'!A14="","",'1.2 -Amortissement'!A14)</f>
        <v>3</v>
      </c>
      <c r="F59" s="103" t="str">
        <f>IF('1.2 -Amortissement'!B14="","",'1.2 -Amortissement'!B14)</f>
        <v/>
      </c>
      <c r="G59" s="103" t="str">
        <f>IF('1.2 -Amortissement'!Q14="","",'1.2 -Amortissement'!Q14)</f>
        <v/>
      </c>
      <c r="H59" s="103" t="str">
        <f>IF('1.2 -Amortissement'!P14="","",'1.2 -Amortissement'!P14)</f>
        <v/>
      </c>
      <c r="I59" s="1154"/>
      <c r="J59" s="582" t="str">
        <f>IF('1.2 -Amortissement'!AC14="","",'1.2 -Amortissement'!AC14)</f>
        <v/>
      </c>
      <c r="K59" s="89"/>
      <c r="L59" s="84"/>
      <c r="M59" s="87"/>
      <c r="N59" s="87"/>
      <c r="O59" s="87"/>
      <c r="P59" s="89"/>
      <c r="Q59" s="89"/>
      <c r="R59" s="89"/>
      <c r="S59" s="84"/>
    </row>
    <row r="60" spans="5:19" ht="23.1" thickBot="1">
      <c r="E60" s="572">
        <f>IF('1.2 -Amortissement'!A15="","",'1.2 -Amortissement'!A15)</f>
        <v>4</v>
      </c>
      <c r="F60" s="103" t="str">
        <f>IF('1.2 -Amortissement'!B15="","",'1.2 -Amortissement'!B15)</f>
        <v/>
      </c>
      <c r="G60" s="103" t="str">
        <f>IF('1.2 -Amortissement'!Q15="","",'1.2 -Amortissement'!Q15)</f>
        <v/>
      </c>
      <c r="H60" s="103" t="str">
        <f>IF('1.2 -Amortissement'!P15="","",'1.2 -Amortissement'!P15)</f>
        <v/>
      </c>
      <c r="I60" s="1154"/>
      <c r="J60" s="582" t="str">
        <f>IF('1.2 -Amortissement'!AC15="","",'1.2 -Amortissement'!AC15)</f>
        <v/>
      </c>
      <c r="K60" s="89"/>
      <c r="L60" s="84"/>
      <c r="M60" s="87"/>
      <c r="N60" s="87"/>
      <c r="O60" s="87"/>
      <c r="P60" s="89"/>
      <c r="Q60" s="89"/>
      <c r="R60" s="89"/>
      <c r="S60" s="84"/>
    </row>
    <row r="61" spans="5:19" ht="24.95" thickBot="1">
      <c r="E61" s="574">
        <f>IF('1.2 -Amortissement'!A16="","",'1.2 -Amortissement'!A16)</f>
        <v>5</v>
      </c>
      <c r="F61" s="568" t="str">
        <f>IF('1.2 -Amortissement'!B16="","",'1.2 -Amortissement'!B16)</f>
        <v/>
      </c>
      <c r="G61" s="575" t="str">
        <f>IF('1.2 -Amortissement'!Q16="","",'1.2 -Amortissement'!Q16)</f>
        <v/>
      </c>
      <c r="H61" s="575" t="str">
        <f>IF('1.2 -Amortissement'!P16="","",'1.2 -Amortissement'!P16)</f>
        <v/>
      </c>
      <c r="I61" s="1155"/>
      <c r="J61" s="583" t="str">
        <f>IF('1.2 -Amortissement'!AC16="","",'1.2 -Amortissement'!AC16)</f>
        <v/>
      </c>
      <c r="K61" s="91"/>
      <c r="L61" s="84"/>
      <c r="M61" s="87"/>
      <c r="N61" s="87"/>
      <c r="O61" s="87"/>
      <c r="P61" s="89"/>
      <c r="Q61" s="89"/>
      <c r="R61" s="89"/>
      <c r="S61" s="84"/>
    </row>
    <row r="62" spans="5:19" ht="24.95" thickBot="1">
      <c r="E62" s="1161" t="s">
        <v>432</v>
      </c>
      <c r="F62" s="1161"/>
      <c r="G62" s="1161"/>
      <c r="H62" s="1161"/>
      <c r="I62" s="1161"/>
      <c r="J62" s="1161"/>
      <c r="K62" s="85"/>
      <c r="L62" s="84"/>
      <c r="M62" s="1170"/>
      <c r="N62" s="1170"/>
      <c r="O62" s="1170"/>
      <c r="P62" s="1170"/>
      <c r="Q62" s="1170"/>
      <c r="R62" s="1170"/>
      <c r="S62" s="84"/>
    </row>
    <row r="63" spans="5:19" ht="21" customHeight="1">
      <c r="E63" s="568">
        <f>IF('4-Tx forf personnel+autoconst'!A8="","",'4-Tx forf personnel+autoconst'!A8)</f>
        <v>1</v>
      </c>
      <c r="F63" s="1153" t="s">
        <v>445</v>
      </c>
      <c r="G63" s="569" t="str">
        <f>IF('4-Tx forf personnel+autoconst'!H8="","",'4-Tx forf personnel+autoconst'!H8)</f>
        <v>La mise en place de systèmes agro-forestiers</v>
      </c>
      <c r="H63" s="1153" t="s">
        <v>445</v>
      </c>
      <c r="I63" s="1153"/>
      <c r="J63" s="581" t="str">
        <f>IF('4-Tx forf personnel+autoconst'!L8="","",'4-Tx forf personnel+autoconst'!L8)</f>
        <v/>
      </c>
      <c r="K63" s="89"/>
      <c r="L63" s="84"/>
      <c r="M63" s="87"/>
      <c r="N63" s="87"/>
      <c r="O63" s="87"/>
      <c r="P63" s="84"/>
      <c r="Q63" s="90"/>
      <c r="R63" s="89"/>
      <c r="S63" s="84"/>
    </row>
    <row r="64" spans="5:19" ht="44.1" customHeight="1">
      <c r="E64" s="572">
        <f>IF('4-Tx forf personnel+autoconst'!A9="","",'4-Tx forf personnel+autoconst'!A9)</f>
        <v>2</v>
      </c>
      <c r="F64" s="1154"/>
      <c r="G64" s="103" t="str">
        <f>IF('4-Tx forf personnel+autoconst'!H9="","",'4-Tx forf personnel+autoconst'!H9)</f>
        <v>Les opérations hors systèmes agro-forestiers</v>
      </c>
      <c r="H64" s="1154"/>
      <c r="I64" s="1154"/>
      <c r="J64" s="582" t="str">
        <f>IF('4-Tx forf personnel+autoconst'!L9="","",'4-Tx forf personnel+autoconst'!L9)</f>
        <v/>
      </c>
      <c r="K64" s="89"/>
      <c r="L64" s="84"/>
      <c r="M64" s="87"/>
      <c r="N64" s="87"/>
      <c r="O64" s="87"/>
      <c r="P64" s="84"/>
      <c r="Q64" s="90"/>
      <c r="R64" s="89"/>
      <c r="S64" s="84"/>
    </row>
    <row r="65" spans="5:19" ht="18.95" customHeight="1">
      <c r="E65" s="87"/>
      <c r="F65" s="87"/>
      <c r="G65" s="87"/>
      <c r="H65" s="88"/>
      <c r="I65" s="91"/>
      <c r="J65" s="91"/>
      <c r="K65" s="89"/>
      <c r="L65" s="84"/>
      <c r="M65" s="84"/>
      <c r="N65" s="84"/>
      <c r="O65" s="84"/>
      <c r="P65" s="84"/>
      <c r="Q65" s="84"/>
      <c r="R65" s="84"/>
      <c r="S65" s="84"/>
    </row>
    <row r="66" spans="5:19" ht="18.95" customHeight="1">
      <c r="E66" s="87"/>
      <c r="F66" s="87"/>
      <c r="G66" s="87"/>
      <c r="H66" s="88"/>
      <c r="I66" s="91"/>
      <c r="J66" s="91"/>
      <c r="K66" s="89"/>
      <c r="L66" s="84"/>
      <c r="M66" s="84"/>
      <c r="N66" s="84"/>
      <c r="O66" s="84"/>
      <c r="P66" s="84"/>
      <c r="Q66" s="84"/>
      <c r="R66" s="84"/>
      <c r="S66" s="84"/>
    </row>
    <row r="67" spans="5:19" ht="18.95" customHeight="1">
      <c r="E67" s="87"/>
      <c r="F67" s="87"/>
      <c r="G67" s="87"/>
      <c r="H67" s="88"/>
      <c r="I67" s="91"/>
      <c r="J67" s="91"/>
      <c r="K67" s="89"/>
      <c r="L67" s="84"/>
      <c r="M67" s="84"/>
      <c r="N67" s="84"/>
      <c r="O67" s="84"/>
      <c r="P67" s="84"/>
      <c r="Q67" s="84"/>
      <c r="R67" s="84"/>
      <c r="S67" s="84"/>
    </row>
    <row r="68" spans="5:19" ht="18.95" customHeight="1">
      <c r="E68" s="87"/>
      <c r="F68" s="87"/>
      <c r="G68" s="87"/>
      <c r="H68" s="88"/>
      <c r="I68" s="91"/>
      <c r="J68" s="91"/>
      <c r="K68" s="89"/>
      <c r="L68" s="84"/>
      <c r="M68" s="84"/>
      <c r="N68" s="84"/>
      <c r="O68" s="84"/>
      <c r="P68" s="84"/>
      <c r="Q68" s="84"/>
      <c r="R68" s="84"/>
      <c r="S68" s="84"/>
    </row>
    <row r="69" spans="5:19" ht="18.95" customHeight="1">
      <c r="E69" s="87"/>
      <c r="F69" s="87"/>
      <c r="G69" s="87"/>
      <c r="H69" s="88"/>
      <c r="I69" s="91"/>
      <c r="J69" s="91"/>
      <c r="K69" s="89"/>
      <c r="L69" s="84"/>
      <c r="M69" s="84"/>
      <c r="N69" s="84"/>
      <c r="O69" s="84"/>
      <c r="P69" s="84"/>
      <c r="Q69" s="84"/>
      <c r="R69" s="84"/>
      <c r="S69" s="84"/>
    </row>
    <row r="70" spans="5:19" ht="24">
      <c r="E70" s="1170"/>
      <c r="F70" s="1170"/>
      <c r="G70" s="1170"/>
      <c r="H70" s="1170"/>
      <c r="I70" s="1170"/>
      <c r="J70" s="1170"/>
      <c r="K70" s="1170"/>
      <c r="L70" s="84"/>
      <c r="M70" s="84"/>
      <c r="N70" s="84"/>
      <c r="O70" s="84"/>
      <c r="P70" s="84"/>
      <c r="Q70" s="84"/>
      <c r="R70" s="84"/>
      <c r="S70" s="84"/>
    </row>
    <row r="71" spans="5:19" ht="24">
      <c r="E71" s="85"/>
      <c r="F71" s="85"/>
      <c r="G71" s="85"/>
      <c r="H71" s="92"/>
      <c r="I71" s="1170"/>
      <c r="J71" s="1170"/>
      <c r="K71" s="85"/>
      <c r="L71" s="84"/>
      <c r="M71" s="84"/>
      <c r="N71" s="84"/>
      <c r="O71" s="84"/>
      <c r="P71" s="84"/>
      <c r="Q71" s="84"/>
      <c r="R71" s="84"/>
      <c r="S71" s="84"/>
    </row>
    <row r="72" spans="5:19" ht="18.95">
      <c r="E72" s="87"/>
      <c r="F72" s="87"/>
      <c r="G72" s="87"/>
      <c r="H72" s="88"/>
      <c r="I72" s="1170"/>
      <c r="J72" s="1170"/>
      <c r="K72" s="89"/>
      <c r="L72" s="84"/>
      <c r="M72" s="84"/>
      <c r="N72" s="84"/>
      <c r="O72" s="84"/>
      <c r="P72" s="84"/>
      <c r="Q72" s="84"/>
      <c r="R72" s="84"/>
      <c r="S72" s="84"/>
    </row>
    <row r="73" spans="5:19" ht="18.95">
      <c r="E73" s="87"/>
      <c r="F73" s="87"/>
      <c r="G73" s="87"/>
      <c r="H73" s="88"/>
      <c r="I73" s="1170"/>
      <c r="J73" s="1170"/>
      <c r="K73" s="89"/>
      <c r="L73" s="84"/>
      <c r="M73" s="84"/>
      <c r="N73" s="84"/>
      <c r="O73" s="84"/>
      <c r="P73" s="84"/>
      <c r="Q73" s="84"/>
      <c r="R73" s="84"/>
      <c r="S73" s="84"/>
    </row>
    <row r="74" spans="5:19" ht="18.95">
      <c r="E74" s="87"/>
      <c r="F74" s="87"/>
      <c r="G74" s="87"/>
      <c r="H74" s="88"/>
      <c r="I74" s="1170"/>
      <c r="J74" s="1170"/>
      <c r="K74" s="89"/>
      <c r="L74" s="84"/>
      <c r="M74" s="84"/>
      <c r="N74" s="84"/>
      <c r="O74" s="84"/>
      <c r="P74" s="84"/>
      <c r="Q74" s="84"/>
      <c r="R74" s="84"/>
      <c r="S74" s="84"/>
    </row>
    <row r="75" spans="5:19" ht="18.95">
      <c r="E75" s="87"/>
      <c r="F75" s="87"/>
      <c r="G75" s="87"/>
      <c r="H75" s="88"/>
      <c r="I75" s="1170"/>
      <c r="J75" s="1170"/>
      <c r="K75" s="89"/>
      <c r="L75" s="84"/>
      <c r="M75" s="84"/>
      <c r="N75" s="84"/>
      <c r="O75" s="84"/>
      <c r="P75" s="84"/>
      <c r="Q75" s="84"/>
      <c r="R75" s="84"/>
      <c r="S75" s="84"/>
    </row>
    <row r="76" spans="5:19" ht="18.95">
      <c r="E76" s="87"/>
      <c r="F76" s="87"/>
      <c r="G76" s="87"/>
      <c r="H76" s="88"/>
      <c r="I76" s="1170"/>
      <c r="J76" s="1170"/>
      <c r="K76" s="89"/>
      <c r="L76" s="84"/>
      <c r="M76" s="84"/>
      <c r="N76" s="84"/>
      <c r="O76" s="84"/>
      <c r="P76" s="84"/>
      <c r="Q76" s="84"/>
      <c r="R76" s="84"/>
      <c r="S76" s="84"/>
    </row>
    <row r="77" spans="5:19" ht="24">
      <c r="E77" s="1170"/>
      <c r="F77" s="1170"/>
      <c r="G77" s="1170"/>
      <c r="H77" s="1170"/>
      <c r="I77" s="1170"/>
      <c r="J77" s="1170"/>
      <c r="K77" s="1170"/>
      <c r="L77" s="84"/>
      <c r="M77" s="84"/>
      <c r="N77" s="84"/>
      <c r="O77" s="84"/>
      <c r="P77" s="84"/>
      <c r="Q77" s="84"/>
      <c r="R77" s="84"/>
      <c r="S77" s="84"/>
    </row>
    <row r="78" spans="5:19" ht="24">
      <c r="E78" s="85"/>
      <c r="F78" s="85"/>
      <c r="G78" s="85"/>
      <c r="H78" s="1172"/>
      <c r="I78" s="1172"/>
      <c r="J78" s="1172"/>
      <c r="K78" s="85"/>
      <c r="L78" s="84"/>
      <c r="M78" s="84"/>
      <c r="N78" s="84"/>
      <c r="O78" s="84"/>
      <c r="P78" s="84"/>
      <c r="Q78" s="84"/>
      <c r="R78" s="84"/>
      <c r="S78" s="84"/>
    </row>
    <row r="79" spans="5:19" ht="18.95">
      <c r="E79" s="93"/>
      <c r="F79" s="87"/>
      <c r="G79" s="94"/>
      <c r="H79" s="1172"/>
      <c r="I79" s="1172"/>
      <c r="J79" s="1172"/>
      <c r="K79" s="95"/>
      <c r="L79" s="84"/>
      <c r="M79" s="84"/>
      <c r="N79" s="84"/>
      <c r="O79" s="84"/>
      <c r="P79" s="84"/>
      <c r="Q79" s="84"/>
      <c r="R79" s="84"/>
      <c r="S79" s="84"/>
    </row>
    <row r="80" spans="5:19" ht="18.95">
      <c r="E80" s="93"/>
      <c r="F80" s="87"/>
      <c r="G80" s="94"/>
      <c r="H80" s="1172"/>
      <c r="I80" s="1172"/>
      <c r="J80" s="1172"/>
      <c r="K80" s="95"/>
      <c r="L80" s="84"/>
      <c r="M80" s="84"/>
      <c r="N80" s="84"/>
      <c r="O80" s="84"/>
      <c r="P80" s="84"/>
      <c r="Q80" s="84"/>
      <c r="R80" s="84"/>
      <c r="S80" s="84"/>
    </row>
    <row r="81" spans="5:19" ht="18.95">
      <c r="E81" s="93"/>
      <c r="F81" s="87"/>
      <c r="G81" s="94"/>
      <c r="H81" s="1172"/>
      <c r="I81" s="1172"/>
      <c r="J81" s="1172"/>
      <c r="K81" s="95"/>
      <c r="L81" s="84"/>
      <c r="M81" s="84"/>
      <c r="N81" s="84"/>
      <c r="O81" s="84"/>
      <c r="P81" s="84"/>
      <c r="Q81" s="84"/>
      <c r="R81" s="84"/>
      <c r="S81" s="84"/>
    </row>
    <row r="82" spans="5:19" ht="18.95">
      <c r="E82" s="93"/>
      <c r="F82" s="87"/>
      <c r="G82" s="94"/>
      <c r="H82" s="1172"/>
      <c r="I82" s="1172"/>
      <c r="J82" s="1172"/>
      <c r="K82" s="95"/>
      <c r="L82" s="84"/>
      <c r="M82" s="84"/>
      <c r="N82" s="84"/>
      <c r="O82" s="84"/>
      <c r="P82" s="84"/>
      <c r="Q82" s="84"/>
      <c r="R82" s="84"/>
      <c r="S82" s="84"/>
    </row>
    <row r="83" spans="5:19" ht="18.95">
      <c r="E83" s="93"/>
      <c r="F83" s="87"/>
      <c r="G83" s="94"/>
      <c r="H83" s="1172"/>
      <c r="I83" s="1172"/>
      <c r="J83" s="1172"/>
      <c r="K83" s="95"/>
      <c r="L83" s="84"/>
      <c r="M83" s="84"/>
      <c r="N83" s="84"/>
      <c r="O83" s="84"/>
      <c r="P83" s="84"/>
      <c r="Q83" s="84"/>
      <c r="R83" s="84"/>
      <c r="S83" s="84"/>
    </row>
    <row r="84" spans="5:19" ht="18.95">
      <c r="E84" s="93"/>
      <c r="F84" s="87"/>
      <c r="G84" s="94"/>
      <c r="H84" s="1172"/>
      <c r="I84" s="1172"/>
      <c r="J84" s="1172"/>
      <c r="K84" s="95"/>
      <c r="L84" s="84"/>
      <c r="M84" s="84"/>
      <c r="N84" s="84"/>
      <c r="O84" s="84"/>
      <c r="P84" s="84"/>
      <c r="Q84" s="84"/>
      <c r="R84" s="84"/>
      <c r="S84" s="84"/>
    </row>
    <row r="85" spans="5:19" ht="18.95">
      <c r="E85" s="93"/>
      <c r="F85" s="87"/>
      <c r="G85" s="94"/>
      <c r="H85" s="1172"/>
      <c r="I85" s="1172"/>
      <c r="J85" s="1172"/>
      <c r="K85" s="95"/>
      <c r="L85" s="84"/>
      <c r="M85" s="84"/>
      <c r="N85" s="84"/>
      <c r="O85" s="84"/>
      <c r="P85" s="84"/>
      <c r="Q85" s="84"/>
      <c r="R85" s="84"/>
      <c r="S85" s="84"/>
    </row>
    <row r="86" spans="5:19" ht="18.95">
      <c r="E86" s="93"/>
      <c r="F86" s="87"/>
      <c r="G86" s="94"/>
      <c r="H86" s="1172"/>
      <c r="I86" s="1172"/>
      <c r="J86" s="1172"/>
      <c r="K86" s="95"/>
      <c r="L86" s="84"/>
      <c r="M86" s="84"/>
      <c r="N86" s="84"/>
      <c r="O86" s="84"/>
      <c r="P86" s="84"/>
      <c r="Q86" s="84"/>
      <c r="R86" s="84"/>
      <c r="S86" s="84"/>
    </row>
    <row r="87" spans="5:19" ht="24">
      <c r="E87" s="1170"/>
      <c r="F87" s="1170"/>
      <c r="G87" s="1170"/>
      <c r="H87" s="1170"/>
      <c r="I87" s="1170"/>
      <c r="J87" s="1170"/>
      <c r="K87" s="1170"/>
      <c r="L87" s="84"/>
      <c r="M87" s="1170"/>
      <c r="N87" s="1170"/>
      <c r="O87" s="1170"/>
      <c r="P87" s="1170"/>
      <c r="Q87" s="1170"/>
      <c r="R87" s="1170"/>
      <c r="S87" s="1170"/>
    </row>
    <row r="88" spans="5:19" ht="24">
      <c r="E88" s="85"/>
      <c r="F88" s="85"/>
      <c r="G88" s="85"/>
      <c r="H88" s="86"/>
      <c r="I88" s="85"/>
      <c r="J88" s="1170"/>
      <c r="K88" s="85"/>
      <c r="L88" s="84"/>
      <c r="M88" s="84"/>
      <c r="N88" s="93"/>
      <c r="O88" s="84"/>
      <c r="P88" s="84"/>
      <c r="Q88" s="89"/>
      <c r="R88" s="84"/>
      <c r="S88" s="84"/>
    </row>
    <row r="89" spans="5:19" ht="18.95">
      <c r="E89" s="93"/>
      <c r="F89" s="93"/>
      <c r="G89" s="93"/>
      <c r="H89" s="88"/>
      <c r="I89" s="90"/>
      <c r="J89" s="1170"/>
      <c r="K89" s="96"/>
      <c r="L89" s="84"/>
      <c r="M89" s="84"/>
      <c r="N89" s="84"/>
      <c r="O89" s="84"/>
      <c r="P89" s="84"/>
      <c r="Q89" s="84"/>
      <c r="R89" s="84"/>
      <c r="S89" s="84"/>
    </row>
    <row r="90" spans="5:19" ht="18.95">
      <c r="E90" s="93"/>
      <c r="F90" s="93"/>
      <c r="G90" s="93"/>
      <c r="H90" s="88"/>
      <c r="I90" s="90"/>
      <c r="J90" s="1170"/>
      <c r="K90" s="96"/>
      <c r="L90" s="84"/>
      <c r="M90" s="84"/>
      <c r="N90" s="84"/>
      <c r="O90" s="84"/>
      <c r="P90" s="84"/>
      <c r="Q90" s="84"/>
      <c r="R90" s="84"/>
      <c r="S90" s="84"/>
    </row>
    <row r="91" spans="5:19" ht="18.95">
      <c r="E91" s="93"/>
      <c r="F91" s="93"/>
      <c r="G91" s="93"/>
      <c r="H91" s="88"/>
      <c r="I91" s="90"/>
      <c r="J91" s="1170"/>
      <c r="K91" s="96"/>
      <c r="L91" s="84"/>
      <c r="M91" s="84"/>
      <c r="N91" s="84"/>
      <c r="O91" s="84"/>
      <c r="P91" s="84"/>
      <c r="Q91" s="84"/>
      <c r="R91" s="84"/>
      <c r="S91" s="84"/>
    </row>
    <row r="92" spans="5:19" ht="18.95">
      <c r="E92" s="93"/>
      <c r="F92" s="93"/>
      <c r="G92" s="93"/>
      <c r="H92" s="88"/>
      <c r="I92" s="90"/>
      <c r="J92" s="1170"/>
      <c r="K92" s="96"/>
      <c r="L92" s="84"/>
      <c r="M92" s="84"/>
      <c r="N92" s="84"/>
      <c r="O92" s="84"/>
      <c r="P92" s="84"/>
      <c r="Q92" s="84"/>
      <c r="R92" s="84"/>
      <c r="S92" s="84"/>
    </row>
    <row r="93" spans="5:19" ht="24">
      <c r="E93" s="1170"/>
      <c r="F93" s="1170"/>
      <c r="G93" s="1170"/>
      <c r="H93" s="1170"/>
      <c r="I93" s="1170"/>
      <c r="J93" s="1170"/>
      <c r="K93" s="1170"/>
      <c r="L93" s="84"/>
      <c r="M93" s="84"/>
      <c r="N93" s="84"/>
      <c r="O93" s="84"/>
      <c r="P93" s="84"/>
      <c r="Q93" s="84"/>
      <c r="R93" s="84"/>
      <c r="S93" s="84"/>
    </row>
    <row r="94" spans="5:19" ht="24">
      <c r="E94" s="85"/>
      <c r="F94" s="85"/>
      <c r="G94" s="85"/>
      <c r="H94" s="86"/>
      <c r="I94" s="85"/>
      <c r="J94" s="85"/>
      <c r="K94" s="85"/>
      <c r="L94" s="84"/>
      <c r="M94" s="84"/>
      <c r="N94" s="84"/>
      <c r="O94" s="84"/>
      <c r="P94" s="84"/>
      <c r="Q94" s="84"/>
      <c r="R94" s="84"/>
      <c r="S94" s="84"/>
    </row>
    <row r="95" spans="5:19" ht="18.95">
      <c r="E95" s="93"/>
      <c r="F95" s="93"/>
      <c r="G95" s="93"/>
      <c r="H95" s="88"/>
      <c r="I95" s="90"/>
      <c r="J95" s="84"/>
      <c r="K95" s="96"/>
      <c r="L95" s="84"/>
      <c r="M95" s="84"/>
      <c r="N95" s="84"/>
      <c r="O95" s="84"/>
      <c r="P95" s="84"/>
      <c r="Q95" s="84"/>
      <c r="R95" s="84"/>
      <c r="S95" s="84"/>
    </row>
    <row r="96" spans="5:19" ht="18.95">
      <c r="E96" s="93"/>
      <c r="F96" s="93"/>
      <c r="G96" s="93"/>
      <c r="H96" s="88"/>
      <c r="I96" s="90"/>
      <c r="J96" s="84"/>
      <c r="K96" s="96"/>
      <c r="L96" s="84"/>
      <c r="M96" s="84"/>
      <c r="N96" s="84"/>
      <c r="O96" s="84"/>
      <c r="P96" s="84"/>
      <c r="Q96" s="84"/>
      <c r="R96" s="84"/>
      <c r="S96" s="84"/>
    </row>
    <row r="97" spans="5:19" ht="18.95">
      <c r="E97" s="93"/>
      <c r="F97" s="93"/>
      <c r="G97" s="93"/>
      <c r="H97" s="88"/>
      <c r="I97" s="90"/>
      <c r="J97" s="84"/>
      <c r="K97" s="96"/>
      <c r="L97" s="84"/>
      <c r="M97" s="84"/>
      <c r="N97" s="84"/>
      <c r="O97" s="84"/>
      <c r="P97" s="84"/>
      <c r="Q97" s="84"/>
      <c r="R97" s="84"/>
      <c r="S97" s="84"/>
    </row>
    <row r="98" spans="5:19" ht="18.95">
      <c r="E98" s="93"/>
      <c r="F98" s="93"/>
      <c r="G98" s="93"/>
      <c r="H98" s="88"/>
      <c r="I98" s="90"/>
      <c r="J98" s="84"/>
      <c r="K98" s="96"/>
      <c r="L98" s="84"/>
      <c r="M98" s="84"/>
      <c r="N98" s="84"/>
      <c r="O98" s="84"/>
      <c r="P98" s="84"/>
      <c r="Q98" s="84"/>
      <c r="R98" s="84"/>
      <c r="S98" s="84"/>
    </row>
    <row r="99" spans="5:19" ht="21">
      <c r="E99" s="1171"/>
      <c r="F99" s="1171"/>
      <c r="G99" s="1171"/>
      <c r="H99" s="1171"/>
      <c r="I99" s="1171"/>
      <c r="J99" s="1171"/>
      <c r="K99" s="97"/>
      <c r="L99" s="84"/>
      <c r="M99" s="84"/>
      <c r="N99" s="84"/>
      <c r="O99" s="84"/>
      <c r="P99" s="84"/>
      <c r="Q99" s="84"/>
      <c r="R99" s="84"/>
      <c r="S99" s="84"/>
    </row>
    <row r="100" spans="5:19">
      <c r="E100" s="98"/>
      <c r="F100" s="98"/>
      <c r="G100" s="98"/>
      <c r="H100" s="99"/>
      <c r="I100" s="98"/>
      <c r="J100" s="98"/>
      <c r="K100" s="98"/>
      <c r="L100" s="98"/>
      <c r="M100" s="98"/>
      <c r="N100" s="98"/>
      <c r="O100" s="98"/>
      <c r="P100" s="98"/>
      <c r="Q100" s="98"/>
      <c r="R100" s="98"/>
      <c r="S100" s="98"/>
    </row>
    <row r="101" spans="5:19">
      <c r="E101" s="98"/>
      <c r="F101" s="98"/>
      <c r="G101" s="98"/>
      <c r="H101" s="99"/>
      <c r="I101" s="98"/>
      <c r="J101" s="98"/>
      <c r="K101" s="98"/>
      <c r="L101" s="98"/>
      <c r="M101" s="98"/>
      <c r="N101" s="98"/>
      <c r="O101" s="98"/>
      <c r="P101" s="98"/>
      <c r="Q101" s="98"/>
      <c r="R101" s="98"/>
      <c r="S101" s="98"/>
    </row>
  </sheetData>
  <mergeCells count="38">
    <mergeCell ref="E10:K10"/>
    <mergeCell ref="E11:K11"/>
    <mergeCell ref="E12:K12"/>
    <mergeCell ref="E14:K14"/>
    <mergeCell ref="E15:K15"/>
    <mergeCell ref="E2:K2"/>
    <mergeCell ref="E4:K4"/>
    <mergeCell ref="E6:K6"/>
    <mergeCell ref="E8:K8"/>
    <mergeCell ref="E9:K9"/>
    <mergeCell ref="E93:K93"/>
    <mergeCell ref="E99:J99"/>
    <mergeCell ref="E70:K70"/>
    <mergeCell ref="I71:J76"/>
    <mergeCell ref="E77:K77"/>
    <mergeCell ref="H78:J86"/>
    <mergeCell ref="E87:K87"/>
    <mergeCell ref="M87:S87"/>
    <mergeCell ref="J88:J92"/>
    <mergeCell ref="M56:R56"/>
    <mergeCell ref="M62:R62"/>
    <mergeCell ref="E56:J56"/>
    <mergeCell ref="I57:I61"/>
    <mergeCell ref="E62:J62"/>
    <mergeCell ref="H63:I64"/>
    <mergeCell ref="F63:F64"/>
    <mergeCell ref="E29:G29"/>
    <mergeCell ref="M54:R54"/>
    <mergeCell ref="E36:J36"/>
    <mergeCell ref="I51:I55"/>
    <mergeCell ref="I18:J18"/>
    <mergeCell ref="E38:J38"/>
    <mergeCell ref="E44:J44"/>
    <mergeCell ref="E50:J50"/>
    <mergeCell ref="E20:G20"/>
    <mergeCell ref="E18:G18"/>
    <mergeCell ref="E19:F19"/>
    <mergeCell ref="I45:I49"/>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90853-78F1-4521-8CE0-72CF8BCD8C17}">
  <sheetPr>
    <tabColor rgb="FF7030A0"/>
  </sheetPr>
  <dimension ref="A1:L105"/>
  <sheetViews>
    <sheetView showGridLines="0" tabSelected="1" zoomScale="68" zoomScaleNormal="100" workbookViewId="0">
      <selection activeCell="Q28" sqref="Q28"/>
    </sheetView>
  </sheetViews>
  <sheetFormatPr defaultColWidth="11.42578125" defaultRowHeight="15" outlineLevelCol="1"/>
  <cols>
    <col min="1" max="1" width="16.85546875" customWidth="1"/>
    <col min="2" max="2" width="32.42578125" customWidth="1"/>
    <col min="3" max="3" width="81.42578125" customWidth="1"/>
    <col min="4" max="4" width="25.42578125" customWidth="1"/>
    <col min="5" max="5" width="23.42578125" customWidth="1"/>
    <col min="8" max="8" width="50.85546875" hidden="1" customWidth="1" outlineLevel="1"/>
    <col min="9" max="9" width="11.42578125" collapsed="1"/>
  </cols>
  <sheetData>
    <row r="1" spans="1:12" ht="15.95" thickBot="1"/>
    <row r="2" spans="1:12" ht="54.95" customHeight="1" thickBot="1">
      <c r="B2" s="833" t="s">
        <v>21</v>
      </c>
      <c r="C2" s="834"/>
      <c r="D2" s="835"/>
    </row>
    <row r="3" spans="1:12" ht="24.95" customHeight="1" thickBot="1">
      <c r="B3" s="223"/>
      <c r="C3" s="223"/>
      <c r="D3" s="223"/>
    </row>
    <row r="4" spans="1:12" ht="54.95" customHeight="1" thickBot="1">
      <c r="B4" s="840" t="s">
        <v>22</v>
      </c>
      <c r="C4" s="841"/>
      <c r="D4" s="842"/>
      <c r="E4" s="197"/>
      <c r="F4" s="226"/>
      <c r="G4" s="227"/>
      <c r="H4" s="227"/>
      <c r="I4" s="197"/>
      <c r="J4" s="197"/>
    </row>
    <row r="5" spans="1:12" ht="21.75" customHeight="1" thickBot="1">
      <c r="B5" s="223"/>
      <c r="C5" s="223"/>
      <c r="D5" s="223"/>
    </row>
    <row r="6" spans="1:12" ht="45" thickBot="1">
      <c r="B6" s="608" t="s">
        <v>23</v>
      </c>
      <c r="C6" s="609" t="s">
        <v>24</v>
      </c>
      <c r="D6" s="610" t="s">
        <v>25</v>
      </c>
      <c r="H6" s="239" t="s">
        <v>26</v>
      </c>
      <c r="I6" s="228"/>
      <c r="J6" s="228"/>
      <c r="K6" s="228"/>
      <c r="L6" s="228"/>
    </row>
    <row r="7" spans="1:12" ht="41.1" customHeight="1">
      <c r="A7" s="846" t="s">
        <v>27</v>
      </c>
      <c r="B7" s="613" t="s">
        <v>28</v>
      </c>
      <c r="C7" s="611"/>
      <c r="D7" s="612"/>
      <c r="H7" s="230" t="s">
        <v>28</v>
      </c>
      <c r="I7" s="228"/>
      <c r="J7" s="228"/>
      <c r="K7" s="228"/>
      <c r="L7" s="228"/>
    </row>
    <row r="8" spans="1:12" ht="30.95" customHeight="1" thickBot="1">
      <c r="A8" s="847"/>
      <c r="B8" s="614" t="s">
        <v>29</v>
      </c>
      <c r="C8" s="563"/>
      <c r="D8" s="567"/>
      <c r="H8" s="231" t="s">
        <v>29</v>
      </c>
      <c r="I8" s="228"/>
      <c r="J8" s="228"/>
      <c r="K8" s="228"/>
      <c r="L8" s="228"/>
    </row>
    <row r="9" spans="1:12" ht="15.95" thickBot="1"/>
    <row r="10" spans="1:12" ht="43.5" customHeight="1" thickBot="1">
      <c r="A10" s="224"/>
      <c r="B10" s="840" t="s">
        <v>30</v>
      </c>
      <c r="C10" s="841"/>
      <c r="D10" s="842"/>
      <c r="H10" s="239" t="s">
        <v>26</v>
      </c>
      <c r="I10" s="228"/>
      <c r="J10" s="228"/>
      <c r="K10" s="228"/>
      <c r="L10" s="228"/>
    </row>
    <row r="11" spans="1:12" ht="29.45" customHeight="1" thickBot="1">
      <c r="A11" s="224"/>
      <c r="B11" s="225"/>
      <c r="C11" s="225"/>
      <c r="D11" s="225"/>
      <c r="H11" s="558" t="s">
        <v>31</v>
      </c>
      <c r="I11" s="228"/>
      <c r="K11" s="228"/>
      <c r="L11" s="228"/>
    </row>
    <row r="12" spans="1:12" ht="32.1">
      <c r="A12" s="843" t="s">
        <v>32</v>
      </c>
      <c r="B12" s="562" t="s">
        <v>28</v>
      </c>
      <c r="C12" s="562" t="s">
        <v>33</v>
      </c>
      <c r="D12" s="564" t="s">
        <v>34</v>
      </c>
      <c r="H12" s="562" t="s">
        <v>35</v>
      </c>
      <c r="I12" s="228"/>
      <c r="K12" s="228"/>
      <c r="L12" s="228"/>
    </row>
    <row r="13" spans="1:12" ht="32.1">
      <c r="A13" s="844"/>
      <c r="B13" s="562" t="s">
        <v>28</v>
      </c>
      <c r="C13" s="562" t="s">
        <v>36</v>
      </c>
      <c r="D13" s="565" t="s">
        <v>34</v>
      </c>
      <c r="H13" s="562" t="s">
        <v>37</v>
      </c>
      <c r="I13" s="228"/>
      <c r="K13" s="228"/>
      <c r="L13" s="228"/>
    </row>
    <row r="14" spans="1:12" ht="32.1">
      <c r="A14" s="844"/>
      <c r="B14" s="562" t="s">
        <v>29</v>
      </c>
      <c r="C14" s="562" t="s">
        <v>35</v>
      </c>
      <c r="D14" s="565" t="s">
        <v>34</v>
      </c>
      <c r="H14" s="230" t="s">
        <v>38</v>
      </c>
      <c r="I14" s="228"/>
      <c r="K14" s="228"/>
      <c r="L14" s="228"/>
    </row>
    <row r="15" spans="1:12" ht="27" customHeight="1" thickBot="1">
      <c r="A15" s="845"/>
      <c r="B15" s="562" t="s">
        <v>29</v>
      </c>
      <c r="C15" s="562" t="s">
        <v>39</v>
      </c>
      <c r="D15" s="566" t="s">
        <v>40</v>
      </c>
      <c r="H15" s="563" t="s">
        <v>41</v>
      </c>
      <c r="I15" s="228"/>
      <c r="K15" s="228"/>
      <c r="L15" s="228"/>
    </row>
    <row r="16" spans="1:12" ht="15.95" thickBot="1">
      <c r="A16" s="224"/>
      <c r="B16" s="225"/>
      <c r="C16" s="225"/>
      <c r="D16" s="225"/>
      <c r="H16" s="228"/>
      <c r="I16" s="228"/>
      <c r="K16" s="228"/>
      <c r="L16" s="228"/>
    </row>
    <row r="17" spans="1:12" s="98" customFormat="1" ht="71.25" customHeight="1" thickBot="1">
      <c r="A17" s="232"/>
      <c r="B17" s="236" t="s">
        <v>42</v>
      </c>
      <c r="C17" s="237" t="s">
        <v>43</v>
      </c>
      <c r="D17" s="238" t="s">
        <v>44</v>
      </c>
      <c r="H17" s="239" t="s">
        <v>45</v>
      </c>
      <c r="I17" s="233"/>
      <c r="J17" s="233"/>
      <c r="K17" s="233"/>
      <c r="L17" s="233"/>
    </row>
    <row r="18" spans="1:12" ht="36" customHeight="1">
      <c r="A18" s="836" t="s">
        <v>46</v>
      </c>
      <c r="B18" s="234"/>
      <c r="C18" s="235"/>
      <c r="D18" s="15"/>
      <c r="H18" s="230" t="s">
        <v>34</v>
      </c>
      <c r="I18" s="228"/>
      <c r="J18" s="228"/>
      <c r="K18" s="228"/>
      <c r="L18" s="228"/>
    </row>
    <row r="19" spans="1:12" ht="37.5" customHeight="1">
      <c r="A19" s="837"/>
      <c r="B19" s="234"/>
      <c r="C19" s="235"/>
      <c r="D19" s="15"/>
      <c r="H19" s="562" t="s">
        <v>40</v>
      </c>
      <c r="I19" s="228"/>
      <c r="J19" s="228"/>
      <c r="K19" s="228"/>
      <c r="L19" s="228"/>
    </row>
    <row r="20" spans="1:12" ht="17.100000000000001" customHeight="1">
      <c r="A20" s="837"/>
      <c r="B20" s="743"/>
      <c r="C20" s="5"/>
      <c r="D20" s="15" t="str">
        <f t="shared" ref="D20:D49" si="0">IF(C20="","",IF(C20=$H$15,$H$19,$H$18))</f>
        <v/>
      </c>
      <c r="H20" s="228"/>
      <c r="I20" s="228"/>
      <c r="J20" s="228"/>
      <c r="K20" s="228"/>
      <c r="L20" s="228"/>
    </row>
    <row r="21" spans="1:12" ht="17.100000000000001" customHeight="1">
      <c r="A21" s="838"/>
      <c r="B21" s="743"/>
      <c r="C21" s="5"/>
      <c r="D21" s="15" t="str">
        <f t="shared" si="0"/>
        <v/>
      </c>
      <c r="H21" s="228"/>
      <c r="I21" s="228"/>
      <c r="J21" s="228"/>
      <c r="K21" s="228"/>
      <c r="L21" s="228"/>
    </row>
    <row r="22" spans="1:12" ht="17.100000000000001" customHeight="1">
      <c r="A22" s="838"/>
      <c r="B22" s="743"/>
      <c r="C22" s="5"/>
      <c r="D22" s="15" t="str">
        <f t="shared" si="0"/>
        <v/>
      </c>
      <c r="H22" s="228"/>
      <c r="I22" s="228"/>
      <c r="J22" s="228"/>
      <c r="K22" s="228"/>
      <c r="L22" s="228"/>
    </row>
    <row r="23" spans="1:12" ht="17.100000000000001" customHeight="1">
      <c r="A23" s="838"/>
      <c r="B23" s="743"/>
      <c r="C23" s="5"/>
      <c r="D23" s="15" t="str">
        <f t="shared" si="0"/>
        <v/>
      </c>
      <c r="H23" s="228"/>
      <c r="I23" s="228"/>
      <c r="J23" s="228"/>
      <c r="K23" s="228"/>
      <c r="L23" s="228"/>
    </row>
    <row r="24" spans="1:12" ht="17.100000000000001" customHeight="1">
      <c r="A24" s="838"/>
      <c r="B24" s="743"/>
      <c r="C24" s="5"/>
      <c r="D24" s="15" t="str">
        <f t="shared" si="0"/>
        <v/>
      </c>
      <c r="H24" s="228"/>
      <c r="I24" s="228"/>
      <c r="J24" s="228"/>
      <c r="K24" s="228"/>
      <c r="L24" s="228"/>
    </row>
    <row r="25" spans="1:12" ht="17.100000000000001" customHeight="1">
      <c r="A25" s="838"/>
      <c r="B25" s="743"/>
      <c r="C25" s="5"/>
      <c r="D25" s="15" t="str">
        <f t="shared" si="0"/>
        <v/>
      </c>
      <c r="H25" s="228"/>
      <c r="I25" s="228"/>
      <c r="J25" s="228"/>
      <c r="K25" s="228"/>
      <c r="L25" s="228"/>
    </row>
    <row r="26" spans="1:12" ht="17.100000000000001" customHeight="1">
      <c r="A26" s="838"/>
      <c r="B26" s="743"/>
      <c r="C26" s="5"/>
      <c r="D26" s="15" t="str">
        <f t="shared" si="0"/>
        <v/>
      </c>
      <c r="H26" s="228"/>
      <c r="I26" s="228"/>
      <c r="J26" s="228"/>
      <c r="K26" s="228"/>
      <c r="L26" s="228"/>
    </row>
    <row r="27" spans="1:12" ht="17.100000000000001" customHeight="1">
      <c r="A27" s="838"/>
      <c r="B27" s="743"/>
      <c r="C27" s="5"/>
      <c r="D27" s="15" t="str">
        <f t="shared" si="0"/>
        <v/>
      </c>
      <c r="H27" s="228"/>
      <c r="I27" s="228"/>
      <c r="J27" s="228"/>
      <c r="K27" s="228"/>
      <c r="L27" s="228"/>
    </row>
    <row r="28" spans="1:12" ht="17.100000000000001" customHeight="1">
      <c r="A28" s="838"/>
      <c r="B28" s="743"/>
      <c r="C28" s="5"/>
      <c r="D28" s="15" t="str">
        <f t="shared" si="0"/>
        <v/>
      </c>
      <c r="H28" s="228"/>
      <c r="I28" s="228"/>
      <c r="J28" s="228"/>
      <c r="K28" s="228"/>
      <c r="L28" s="228"/>
    </row>
    <row r="29" spans="1:12" ht="17.100000000000001" customHeight="1">
      <c r="A29" s="838"/>
      <c r="B29" s="743"/>
      <c r="C29" s="5"/>
      <c r="D29" s="15" t="str">
        <f t="shared" si="0"/>
        <v/>
      </c>
      <c r="H29" s="228"/>
      <c r="I29" s="228"/>
      <c r="J29" s="228"/>
      <c r="K29" s="228"/>
      <c r="L29" s="228"/>
    </row>
    <row r="30" spans="1:12" ht="17.100000000000001" customHeight="1">
      <c r="A30" s="838"/>
      <c r="B30" s="743"/>
      <c r="C30" s="5"/>
      <c r="D30" s="15" t="str">
        <f t="shared" si="0"/>
        <v/>
      </c>
      <c r="H30" s="228"/>
      <c r="I30" s="228"/>
      <c r="J30" s="228"/>
      <c r="K30" s="228"/>
      <c r="L30" s="228"/>
    </row>
    <row r="31" spans="1:12" ht="17.100000000000001" customHeight="1">
      <c r="A31" s="838"/>
      <c r="B31" s="743"/>
      <c r="C31" s="5"/>
      <c r="D31" s="15" t="str">
        <f t="shared" si="0"/>
        <v/>
      </c>
      <c r="H31" s="228"/>
      <c r="I31" s="228"/>
      <c r="J31" s="228"/>
      <c r="K31" s="228"/>
      <c r="L31" s="228"/>
    </row>
    <row r="32" spans="1:12" ht="17.100000000000001" customHeight="1">
      <c r="A32" s="838"/>
      <c r="B32" s="743"/>
      <c r="C32" s="5"/>
      <c r="D32" s="15" t="str">
        <f t="shared" si="0"/>
        <v/>
      </c>
      <c r="H32" s="228"/>
      <c r="I32" s="228"/>
      <c r="J32" s="228"/>
      <c r="K32" s="228"/>
      <c r="L32" s="228"/>
    </row>
    <row r="33" spans="1:12" ht="17.100000000000001" customHeight="1">
      <c r="A33" s="838"/>
      <c r="B33" s="743"/>
      <c r="C33" s="5"/>
      <c r="D33" s="15" t="str">
        <f t="shared" si="0"/>
        <v/>
      </c>
      <c r="H33" s="228"/>
      <c r="I33" s="228"/>
      <c r="J33" s="228"/>
      <c r="K33" s="228"/>
      <c r="L33" s="228"/>
    </row>
    <row r="34" spans="1:12" ht="17.100000000000001" customHeight="1">
      <c r="A34" s="838"/>
      <c r="B34" s="743"/>
      <c r="C34" s="5"/>
      <c r="D34" s="15" t="str">
        <f t="shared" si="0"/>
        <v/>
      </c>
      <c r="H34" s="228"/>
      <c r="I34" s="228"/>
      <c r="J34" s="228"/>
      <c r="K34" s="228"/>
      <c r="L34" s="228"/>
    </row>
    <row r="35" spans="1:12" ht="17.100000000000001" customHeight="1">
      <c r="A35" s="838"/>
      <c r="B35" s="743"/>
      <c r="C35" s="5"/>
      <c r="D35" s="15" t="str">
        <f t="shared" si="0"/>
        <v/>
      </c>
      <c r="H35" s="228"/>
      <c r="I35" s="228"/>
      <c r="J35" s="228"/>
      <c r="K35" s="228"/>
      <c r="L35" s="228"/>
    </row>
    <row r="36" spans="1:12" ht="17.100000000000001" customHeight="1">
      <c r="A36" s="838"/>
      <c r="B36" s="743"/>
      <c r="C36" s="5"/>
      <c r="D36" s="15" t="str">
        <f t="shared" si="0"/>
        <v/>
      </c>
      <c r="H36" s="228"/>
      <c r="I36" s="228"/>
      <c r="J36" s="228"/>
      <c r="K36" s="228"/>
      <c r="L36" s="228"/>
    </row>
    <row r="37" spans="1:12" ht="17.100000000000001" customHeight="1">
      <c r="A37" s="838"/>
      <c r="B37" s="743"/>
      <c r="C37" s="5"/>
      <c r="D37" s="15" t="str">
        <f t="shared" si="0"/>
        <v/>
      </c>
      <c r="H37" s="228"/>
      <c r="I37" s="228"/>
      <c r="J37" s="228"/>
      <c r="K37" s="228"/>
      <c r="L37" s="228"/>
    </row>
    <row r="38" spans="1:12" ht="17.100000000000001" customHeight="1">
      <c r="A38" s="838"/>
      <c r="B38" s="743"/>
      <c r="C38" s="5"/>
      <c r="D38" s="15" t="str">
        <f t="shared" si="0"/>
        <v/>
      </c>
      <c r="H38" s="228"/>
      <c r="I38" s="228"/>
      <c r="J38" s="228"/>
      <c r="K38" s="228"/>
      <c r="L38" s="228"/>
    </row>
    <row r="39" spans="1:12" ht="17.100000000000001" customHeight="1">
      <c r="A39" s="838"/>
      <c r="B39" s="743"/>
      <c r="C39" s="5"/>
      <c r="D39" s="15" t="str">
        <f t="shared" si="0"/>
        <v/>
      </c>
      <c r="H39" s="228"/>
      <c r="I39" s="228"/>
      <c r="J39" s="228"/>
      <c r="K39" s="228"/>
      <c r="L39" s="228"/>
    </row>
    <row r="40" spans="1:12" ht="17.100000000000001" customHeight="1">
      <c r="A40" s="838"/>
      <c r="B40" s="743"/>
      <c r="C40" s="5"/>
      <c r="D40" s="15" t="str">
        <f t="shared" si="0"/>
        <v/>
      </c>
      <c r="H40" s="228"/>
      <c r="I40" s="228"/>
      <c r="J40" s="228"/>
      <c r="K40" s="228"/>
      <c r="L40" s="228"/>
    </row>
    <row r="41" spans="1:12" ht="17.100000000000001" customHeight="1">
      <c r="A41" s="838"/>
      <c r="B41" s="743"/>
      <c r="C41" s="5"/>
      <c r="D41" s="15" t="str">
        <f t="shared" si="0"/>
        <v/>
      </c>
      <c r="H41" s="228"/>
      <c r="I41" s="228"/>
      <c r="J41" s="228"/>
      <c r="K41" s="228"/>
      <c r="L41" s="228"/>
    </row>
    <row r="42" spans="1:12" ht="17.100000000000001" customHeight="1">
      <c r="A42" s="838"/>
      <c r="B42" s="743"/>
      <c r="C42" s="5"/>
      <c r="D42" s="15" t="str">
        <f t="shared" si="0"/>
        <v/>
      </c>
      <c r="H42" s="228"/>
      <c r="I42" s="228"/>
      <c r="J42" s="228"/>
      <c r="K42" s="228"/>
      <c r="L42" s="228"/>
    </row>
    <row r="43" spans="1:12" ht="17.100000000000001" customHeight="1">
      <c r="A43" s="838"/>
      <c r="B43" s="743"/>
      <c r="C43" s="5"/>
      <c r="D43" s="15" t="str">
        <f t="shared" si="0"/>
        <v/>
      </c>
      <c r="H43" s="228"/>
      <c r="I43" s="228"/>
      <c r="J43" s="228"/>
      <c r="K43" s="228"/>
      <c r="L43" s="228"/>
    </row>
    <row r="44" spans="1:12" ht="17.100000000000001" customHeight="1">
      <c r="A44" s="838"/>
      <c r="B44" s="743"/>
      <c r="C44" s="5"/>
      <c r="D44" s="15" t="str">
        <f t="shared" si="0"/>
        <v/>
      </c>
      <c r="H44" s="228"/>
      <c r="I44" s="228"/>
      <c r="J44" s="228"/>
      <c r="K44" s="228"/>
      <c r="L44" s="228"/>
    </row>
    <row r="45" spans="1:12" ht="17.100000000000001" customHeight="1">
      <c r="A45" s="838"/>
      <c r="B45" s="743"/>
      <c r="C45" s="5"/>
      <c r="D45" s="15" t="str">
        <f t="shared" si="0"/>
        <v/>
      </c>
      <c r="H45" s="228"/>
      <c r="I45" s="228"/>
      <c r="J45" s="228"/>
      <c r="K45" s="228"/>
      <c r="L45" s="228"/>
    </row>
    <row r="46" spans="1:12" ht="17.100000000000001" customHeight="1">
      <c r="A46" s="838"/>
      <c r="B46" s="743"/>
      <c r="C46" s="5"/>
      <c r="D46" s="15" t="str">
        <f t="shared" si="0"/>
        <v/>
      </c>
      <c r="H46" s="228"/>
      <c r="I46" s="228"/>
      <c r="J46" s="228"/>
      <c r="K46" s="228"/>
      <c r="L46" s="228"/>
    </row>
    <row r="47" spans="1:12" ht="17.100000000000001" customHeight="1">
      <c r="A47" s="838"/>
      <c r="B47" s="743"/>
      <c r="C47" s="5"/>
      <c r="D47" s="15" t="str">
        <f t="shared" si="0"/>
        <v/>
      </c>
      <c r="H47" s="228"/>
      <c r="I47" s="228"/>
      <c r="J47" s="228"/>
      <c r="K47" s="228"/>
      <c r="L47" s="228"/>
    </row>
    <row r="48" spans="1:12" ht="17.100000000000001" customHeight="1">
      <c r="A48" s="838"/>
      <c r="B48" s="743"/>
      <c r="C48" s="5"/>
      <c r="D48" s="15" t="str">
        <f t="shared" si="0"/>
        <v/>
      </c>
      <c r="H48" s="228"/>
      <c r="I48" s="228"/>
      <c r="J48" s="228"/>
      <c r="K48" s="228"/>
      <c r="L48" s="228"/>
    </row>
    <row r="49" spans="1:12" ht="17.100000000000001" customHeight="1">
      <c r="A49" s="838"/>
      <c r="B49" s="743"/>
      <c r="C49" s="5"/>
      <c r="D49" s="15" t="str">
        <f t="shared" si="0"/>
        <v/>
      </c>
      <c r="H49" s="228"/>
      <c r="I49" s="228"/>
      <c r="J49" s="228"/>
      <c r="K49" s="228"/>
      <c r="L49" s="228"/>
    </row>
    <row r="50" spans="1:12" ht="17.100000000000001" customHeight="1">
      <c r="A50" s="838"/>
      <c r="B50" s="743"/>
      <c r="C50" s="5"/>
      <c r="D50" s="15" t="str">
        <f t="shared" ref="D50:D81" si="1">IF(C50="","",IF(C50=$H$15,$H$19,$H$18))</f>
        <v/>
      </c>
      <c r="H50" s="228"/>
      <c r="I50" s="228"/>
      <c r="J50" s="228"/>
      <c r="K50" s="228"/>
      <c r="L50" s="228"/>
    </row>
    <row r="51" spans="1:12" ht="17.100000000000001" customHeight="1">
      <c r="A51" s="838"/>
      <c r="B51" s="743"/>
      <c r="C51" s="5"/>
      <c r="D51" s="15" t="str">
        <f t="shared" si="1"/>
        <v/>
      </c>
      <c r="H51" s="228"/>
      <c r="I51" s="228"/>
      <c r="J51" s="228"/>
      <c r="K51" s="228"/>
      <c r="L51" s="228"/>
    </row>
    <row r="52" spans="1:12" ht="17.100000000000001" customHeight="1">
      <c r="A52" s="838"/>
      <c r="B52" s="743"/>
      <c r="C52" s="5"/>
      <c r="D52" s="15" t="str">
        <f t="shared" si="1"/>
        <v/>
      </c>
      <c r="H52" s="228"/>
      <c r="I52" s="228"/>
      <c r="J52" s="228"/>
      <c r="K52" s="228"/>
      <c r="L52" s="228"/>
    </row>
    <row r="53" spans="1:12" ht="17.100000000000001" customHeight="1">
      <c r="A53" s="838"/>
      <c r="B53" s="743"/>
      <c r="C53" s="5"/>
      <c r="D53" s="15" t="str">
        <f t="shared" si="1"/>
        <v/>
      </c>
      <c r="H53" s="228"/>
      <c r="I53" s="228"/>
      <c r="J53" s="228"/>
      <c r="K53" s="228"/>
      <c r="L53" s="228"/>
    </row>
    <row r="54" spans="1:12" ht="17.100000000000001" customHeight="1">
      <c r="A54" s="838"/>
      <c r="B54" s="743"/>
      <c r="C54" s="5"/>
      <c r="D54" s="15" t="str">
        <f t="shared" si="1"/>
        <v/>
      </c>
      <c r="H54" s="228"/>
      <c r="I54" s="228"/>
      <c r="J54" s="228"/>
      <c r="K54" s="228"/>
      <c r="L54" s="228"/>
    </row>
    <row r="55" spans="1:12" ht="17.100000000000001" customHeight="1">
      <c r="A55" s="838"/>
      <c r="B55" s="743"/>
      <c r="C55" s="5"/>
      <c r="D55" s="15" t="str">
        <f t="shared" si="1"/>
        <v/>
      </c>
      <c r="H55" s="228"/>
      <c r="I55" s="228"/>
      <c r="J55" s="228"/>
      <c r="K55" s="228"/>
      <c r="L55" s="228"/>
    </row>
    <row r="56" spans="1:12" ht="17.100000000000001" customHeight="1">
      <c r="A56" s="838"/>
      <c r="B56" s="743"/>
      <c r="C56" s="5"/>
      <c r="D56" s="15" t="str">
        <f t="shared" si="1"/>
        <v/>
      </c>
      <c r="H56" s="228"/>
      <c r="I56" s="228"/>
      <c r="J56" s="228"/>
      <c r="K56" s="228"/>
      <c r="L56" s="228"/>
    </row>
    <row r="57" spans="1:12" ht="17.100000000000001" customHeight="1">
      <c r="A57" s="838"/>
      <c r="B57" s="743"/>
      <c r="C57" s="5"/>
      <c r="D57" s="15" t="str">
        <f t="shared" si="1"/>
        <v/>
      </c>
      <c r="H57" s="228"/>
      <c r="I57" s="228"/>
      <c r="J57" s="228"/>
      <c r="K57" s="228"/>
      <c r="L57" s="228"/>
    </row>
    <row r="58" spans="1:12" ht="17.100000000000001" customHeight="1">
      <c r="A58" s="838"/>
      <c r="B58" s="743"/>
      <c r="C58" s="5"/>
      <c r="D58" s="15" t="str">
        <f t="shared" si="1"/>
        <v/>
      </c>
      <c r="H58" s="228"/>
      <c r="I58" s="228"/>
      <c r="J58" s="228"/>
      <c r="K58" s="228"/>
      <c r="L58" s="228"/>
    </row>
    <row r="59" spans="1:12" ht="17.100000000000001" customHeight="1">
      <c r="A59" s="838"/>
      <c r="B59" s="743"/>
      <c r="C59" s="5"/>
      <c r="D59" s="15" t="str">
        <f t="shared" si="1"/>
        <v/>
      </c>
      <c r="H59" s="228"/>
      <c r="I59" s="228"/>
      <c r="J59" s="228"/>
      <c r="K59" s="228"/>
      <c r="L59" s="228"/>
    </row>
    <row r="60" spans="1:12" ht="17.100000000000001" customHeight="1">
      <c r="A60" s="838"/>
      <c r="B60" s="743"/>
      <c r="C60" s="5"/>
      <c r="D60" s="15" t="str">
        <f t="shared" si="1"/>
        <v/>
      </c>
      <c r="H60" s="228"/>
      <c r="I60" s="228"/>
      <c r="J60" s="228"/>
      <c r="K60" s="228"/>
      <c r="L60" s="228"/>
    </row>
    <row r="61" spans="1:12" ht="17.100000000000001" customHeight="1">
      <c r="A61" s="838"/>
      <c r="B61" s="743"/>
      <c r="C61" s="5"/>
      <c r="D61" s="15" t="str">
        <f t="shared" si="1"/>
        <v/>
      </c>
      <c r="H61" s="228"/>
      <c r="I61" s="228"/>
      <c r="J61" s="228"/>
      <c r="K61" s="228"/>
      <c r="L61" s="228"/>
    </row>
    <row r="62" spans="1:12" ht="17.100000000000001" customHeight="1">
      <c r="A62" s="838"/>
      <c r="B62" s="743"/>
      <c r="C62" s="5"/>
      <c r="D62" s="15" t="str">
        <f t="shared" si="1"/>
        <v/>
      </c>
      <c r="H62" s="228"/>
      <c r="I62" s="228"/>
      <c r="J62" s="228"/>
      <c r="K62" s="228"/>
      <c r="L62" s="228"/>
    </row>
    <row r="63" spans="1:12" ht="17.100000000000001" customHeight="1">
      <c r="A63" s="838"/>
      <c r="B63" s="743"/>
      <c r="C63" s="5"/>
      <c r="D63" s="15" t="str">
        <f t="shared" si="1"/>
        <v/>
      </c>
      <c r="H63" s="228"/>
      <c r="I63" s="228"/>
      <c r="J63" s="228"/>
      <c r="K63" s="228"/>
      <c r="L63" s="228"/>
    </row>
    <row r="64" spans="1:12" ht="17.100000000000001" customHeight="1">
      <c r="A64" s="838"/>
      <c r="B64" s="743"/>
      <c r="C64" s="5"/>
      <c r="D64" s="15" t="str">
        <f t="shared" si="1"/>
        <v/>
      </c>
      <c r="H64" s="228"/>
      <c r="I64" s="228"/>
      <c r="J64" s="228"/>
      <c r="K64" s="228"/>
      <c r="L64" s="228"/>
    </row>
    <row r="65" spans="1:12" ht="17.100000000000001" customHeight="1">
      <c r="A65" s="838"/>
      <c r="B65" s="743"/>
      <c r="C65" s="5"/>
      <c r="D65" s="15" t="str">
        <f t="shared" si="1"/>
        <v/>
      </c>
      <c r="H65" s="228"/>
      <c r="I65" s="228"/>
      <c r="J65" s="228"/>
      <c r="K65" s="228"/>
      <c r="L65" s="228"/>
    </row>
    <row r="66" spans="1:12" ht="17.100000000000001" customHeight="1">
      <c r="A66" s="838"/>
      <c r="B66" s="743"/>
      <c r="C66" s="5"/>
      <c r="D66" s="15" t="str">
        <f t="shared" si="1"/>
        <v/>
      </c>
      <c r="H66" s="228"/>
      <c r="I66" s="228"/>
      <c r="J66" s="228"/>
      <c r="K66" s="228"/>
      <c r="L66" s="228"/>
    </row>
    <row r="67" spans="1:12" ht="17.100000000000001" customHeight="1">
      <c r="A67" s="838"/>
      <c r="B67" s="743"/>
      <c r="C67" s="5"/>
      <c r="D67" s="15" t="str">
        <f t="shared" si="1"/>
        <v/>
      </c>
      <c r="H67" s="228"/>
      <c r="I67" s="228"/>
      <c r="J67" s="228"/>
      <c r="K67" s="228"/>
      <c r="L67" s="228"/>
    </row>
    <row r="68" spans="1:12" ht="17.100000000000001" customHeight="1">
      <c r="A68" s="838"/>
      <c r="B68" s="743"/>
      <c r="C68" s="5"/>
      <c r="D68" s="15" t="str">
        <f t="shared" si="1"/>
        <v/>
      </c>
      <c r="H68" s="228"/>
      <c r="I68" s="228"/>
      <c r="J68" s="228"/>
      <c r="K68" s="228"/>
      <c r="L68" s="228"/>
    </row>
    <row r="69" spans="1:12" ht="17.100000000000001" customHeight="1">
      <c r="A69" s="838"/>
      <c r="B69" s="743"/>
      <c r="C69" s="5"/>
      <c r="D69" s="15" t="str">
        <f t="shared" si="1"/>
        <v/>
      </c>
      <c r="H69" s="228"/>
      <c r="I69" s="228"/>
      <c r="J69" s="228"/>
      <c r="K69" s="228"/>
      <c r="L69" s="228"/>
    </row>
    <row r="70" spans="1:12" ht="17.100000000000001" customHeight="1">
      <c r="A70" s="838"/>
      <c r="B70" s="743"/>
      <c r="C70" s="5"/>
      <c r="D70" s="15" t="str">
        <f t="shared" si="1"/>
        <v/>
      </c>
      <c r="H70" s="228"/>
      <c r="I70" s="228"/>
      <c r="J70" s="228"/>
      <c r="K70" s="228"/>
      <c r="L70" s="228"/>
    </row>
    <row r="71" spans="1:12" ht="17.100000000000001" customHeight="1">
      <c r="A71" s="838"/>
      <c r="B71" s="743"/>
      <c r="C71" s="5"/>
      <c r="D71" s="15" t="str">
        <f t="shared" si="1"/>
        <v/>
      </c>
      <c r="H71" s="228"/>
      <c r="I71" s="228"/>
      <c r="J71" s="228"/>
      <c r="K71" s="228"/>
      <c r="L71" s="228"/>
    </row>
    <row r="72" spans="1:12" ht="17.100000000000001" customHeight="1">
      <c r="A72" s="838"/>
      <c r="B72" s="743"/>
      <c r="C72" s="5"/>
      <c r="D72" s="15" t="str">
        <f t="shared" si="1"/>
        <v/>
      </c>
      <c r="H72" s="228"/>
      <c r="I72" s="228"/>
      <c r="J72" s="228"/>
      <c r="K72" s="228"/>
      <c r="L72" s="228"/>
    </row>
    <row r="73" spans="1:12" ht="17.100000000000001" customHeight="1">
      <c r="A73" s="838"/>
      <c r="B73" s="743"/>
      <c r="C73" s="5"/>
      <c r="D73" s="15" t="str">
        <f t="shared" si="1"/>
        <v/>
      </c>
      <c r="H73" s="228"/>
      <c r="I73" s="228"/>
      <c r="J73" s="228"/>
      <c r="K73" s="228"/>
      <c r="L73" s="228"/>
    </row>
    <row r="74" spans="1:12" ht="17.100000000000001" customHeight="1">
      <c r="A74" s="838"/>
      <c r="B74" s="743"/>
      <c r="C74" s="5"/>
      <c r="D74" s="15" t="str">
        <f t="shared" si="1"/>
        <v/>
      </c>
      <c r="H74" s="228"/>
      <c r="I74" s="228"/>
      <c r="J74" s="228"/>
      <c r="K74" s="228"/>
      <c r="L74" s="228"/>
    </row>
    <row r="75" spans="1:12" ht="17.100000000000001" customHeight="1">
      <c r="A75" s="838"/>
      <c r="B75" s="743"/>
      <c r="C75" s="5"/>
      <c r="D75" s="15" t="str">
        <f t="shared" si="1"/>
        <v/>
      </c>
      <c r="H75" s="228"/>
      <c r="I75" s="228"/>
      <c r="J75" s="228"/>
      <c r="K75" s="228"/>
      <c r="L75" s="228"/>
    </row>
    <row r="76" spans="1:12" ht="17.100000000000001" customHeight="1">
      <c r="A76" s="838"/>
      <c r="B76" s="743"/>
      <c r="C76" s="5"/>
      <c r="D76" s="15" t="str">
        <f t="shared" si="1"/>
        <v/>
      </c>
      <c r="H76" s="228"/>
      <c r="I76" s="228"/>
      <c r="J76" s="228"/>
      <c r="K76" s="228"/>
      <c r="L76" s="228"/>
    </row>
    <row r="77" spans="1:12" ht="17.100000000000001" customHeight="1">
      <c r="A77" s="838"/>
      <c r="B77" s="743"/>
      <c r="C77" s="5"/>
      <c r="D77" s="15" t="str">
        <f t="shared" si="1"/>
        <v/>
      </c>
      <c r="H77" s="228"/>
      <c r="I77" s="228"/>
      <c r="J77" s="228"/>
      <c r="K77" s="228"/>
      <c r="L77" s="228"/>
    </row>
    <row r="78" spans="1:12" ht="17.100000000000001" customHeight="1">
      <c r="A78" s="838"/>
      <c r="B78" s="743"/>
      <c r="C78" s="5"/>
      <c r="D78" s="15" t="str">
        <f t="shared" si="1"/>
        <v/>
      </c>
      <c r="H78" s="228"/>
      <c r="I78" s="228"/>
      <c r="J78" s="228"/>
      <c r="K78" s="228"/>
      <c r="L78" s="228"/>
    </row>
    <row r="79" spans="1:12" ht="17.100000000000001" customHeight="1">
      <c r="A79" s="838"/>
      <c r="B79" s="743"/>
      <c r="C79" s="5"/>
      <c r="D79" s="15" t="str">
        <f t="shared" si="1"/>
        <v/>
      </c>
      <c r="H79" s="228"/>
      <c r="I79" s="228"/>
      <c r="J79" s="228"/>
      <c r="K79" s="228"/>
      <c r="L79" s="228"/>
    </row>
    <row r="80" spans="1:12" ht="17.100000000000001" customHeight="1">
      <c r="A80" s="838"/>
      <c r="B80" s="743"/>
      <c r="C80" s="5"/>
      <c r="D80" s="15" t="str">
        <f t="shared" si="1"/>
        <v/>
      </c>
      <c r="H80" s="228"/>
      <c r="I80" s="228"/>
      <c r="J80" s="228"/>
      <c r="K80" s="228"/>
      <c r="L80" s="228"/>
    </row>
    <row r="81" spans="1:12" ht="17.100000000000001" customHeight="1">
      <c r="A81" s="838"/>
      <c r="B81" s="743"/>
      <c r="C81" s="5"/>
      <c r="D81" s="15" t="str">
        <f t="shared" si="1"/>
        <v/>
      </c>
      <c r="H81" s="228"/>
      <c r="I81" s="228"/>
      <c r="J81" s="228"/>
      <c r="K81" s="228"/>
      <c r="L81" s="228"/>
    </row>
    <row r="82" spans="1:12" ht="17.100000000000001" customHeight="1">
      <c r="A82" s="838"/>
      <c r="B82" s="743"/>
      <c r="C82" s="5"/>
      <c r="D82" s="15" t="str">
        <f t="shared" ref="D82:D105" si="2">IF(C82="","",IF(C82=$H$15,$H$19,$H$18))</f>
        <v/>
      </c>
      <c r="H82" s="228"/>
      <c r="I82" s="228"/>
      <c r="J82" s="228"/>
      <c r="K82" s="228"/>
      <c r="L82" s="228"/>
    </row>
    <row r="83" spans="1:12" ht="17.100000000000001" customHeight="1">
      <c r="A83" s="838"/>
      <c r="B83" s="743"/>
      <c r="C83" s="5"/>
      <c r="D83" s="15" t="str">
        <f t="shared" si="2"/>
        <v/>
      </c>
      <c r="H83" s="228"/>
      <c r="I83" s="228"/>
      <c r="J83" s="228"/>
      <c r="K83" s="228"/>
      <c r="L83" s="228"/>
    </row>
    <row r="84" spans="1:12" ht="17.100000000000001" customHeight="1">
      <c r="A84" s="838"/>
      <c r="B84" s="743"/>
      <c r="C84" s="5"/>
      <c r="D84" s="15" t="str">
        <f t="shared" si="2"/>
        <v/>
      </c>
      <c r="H84" s="228"/>
      <c r="I84" s="228"/>
      <c r="J84" s="228"/>
      <c r="K84" s="228"/>
      <c r="L84" s="228"/>
    </row>
    <row r="85" spans="1:12" ht="17.100000000000001" customHeight="1">
      <c r="A85" s="838"/>
      <c r="B85" s="743"/>
      <c r="C85" s="5"/>
      <c r="D85" s="15" t="str">
        <f t="shared" si="2"/>
        <v/>
      </c>
      <c r="H85" s="228"/>
      <c r="I85" s="228"/>
      <c r="J85" s="228"/>
      <c r="K85" s="228"/>
      <c r="L85" s="228"/>
    </row>
    <row r="86" spans="1:12" ht="17.100000000000001" customHeight="1">
      <c r="A86" s="838"/>
      <c r="B86" s="743"/>
      <c r="C86" s="5"/>
      <c r="D86" s="15" t="str">
        <f t="shared" si="2"/>
        <v/>
      </c>
      <c r="H86" s="228"/>
      <c r="I86" s="228"/>
      <c r="J86" s="228"/>
      <c r="K86" s="228"/>
      <c r="L86" s="228"/>
    </row>
    <row r="87" spans="1:12" ht="17.100000000000001" customHeight="1">
      <c r="A87" s="838"/>
      <c r="B87" s="743"/>
      <c r="C87" s="5"/>
      <c r="D87" s="15" t="str">
        <f t="shared" si="2"/>
        <v/>
      </c>
      <c r="H87" s="228"/>
      <c r="I87" s="228"/>
      <c r="J87" s="228"/>
      <c r="K87" s="228"/>
      <c r="L87" s="228"/>
    </row>
    <row r="88" spans="1:12" ht="17.100000000000001" customHeight="1">
      <c r="A88" s="838"/>
      <c r="B88" s="743"/>
      <c r="C88" s="5"/>
      <c r="D88" s="15" t="str">
        <f t="shared" si="2"/>
        <v/>
      </c>
      <c r="H88" s="228"/>
      <c r="I88" s="228"/>
      <c r="J88" s="228"/>
      <c r="K88" s="228"/>
      <c r="L88" s="228"/>
    </row>
    <row r="89" spans="1:12" ht="17.100000000000001" customHeight="1">
      <c r="A89" s="838"/>
      <c r="B89" s="743"/>
      <c r="C89" s="5"/>
      <c r="D89" s="15" t="str">
        <f t="shared" si="2"/>
        <v/>
      </c>
      <c r="H89" s="228"/>
      <c r="I89" s="228"/>
      <c r="J89" s="228"/>
      <c r="K89" s="228"/>
      <c r="L89" s="228"/>
    </row>
    <row r="90" spans="1:12" ht="17.100000000000001" customHeight="1">
      <c r="A90" s="838"/>
      <c r="B90" s="743"/>
      <c r="C90" s="5"/>
      <c r="D90" s="15" t="str">
        <f t="shared" si="2"/>
        <v/>
      </c>
      <c r="H90" s="228"/>
      <c r="I90" s="228"/>
      <c r="J90" s="228"/>
      <c r="K90" s="228"/>
      <c r="L90" s="228"/>
    </row>
    <row r="91" spans="1:12" ht="17.100000000000001" customHeight="1">
      <c r="A91" s="838"/>
      <c r="B91" s="743"/>
      <c r="C91" s="5"/>
      <c r="D91" s="15" t="str">
        <f t="shared" si="2"/>
        <v/>
      </c>
      <c r="H91" s="228"/>
      <c r="I91" s="228"/>
      <c r="J91" s="228"/>
      <c r="K91" s="228"/>
      <c r="L91" s="228"/>
    </row>
    <row r="92" spans="1:12" ht="17.100000000000001" customHeight="1">
      <c r="A92" s="838"/>
      <c r="B92" s="743"/>
      <c r="C92" s="5"/>
      <c r="D92" s="15" t="str">
        <f t="shared" si="2"/>
        <v/>
      </c>
      <c r="H92" s="228"/>
      <c r="I92" s="228"/>
      <c r="J92" s="228"/>
      <c r="K92" s="228"/>
      <c r="L92" s="228"/>
    </row>
    <row r="93" spans="1:12" ht="17.100000000000001" customHeight="1">
      <c r="A93" s="838"/>
      <c r="B93" s="743"/>
      <c r="C93" s="5"/>
      <c r="D93" s="15" t="str">
        <f t="shared" si="2"/>
        <v/>
      </c>
      <c r="H93" s="228"/>
      <c r="I93" s="228"/>
      <c r="J93" s="228"/>
      <c r="K93" s="228"/>
      <c r="L93" s="228"/>
    </row>
    <row r="94" spans="1:12" ht="17.100000000000001" customHeight="1">
      <c r="A94" s="838"/>
      <c r="B94" s="743"/>
      <c r="C94" s="5"/>
      <c r="D94" s="15" t="str">
        <f t="shared" si="2"/>
        <v/>
      </c>
      <c r="H94" s="228"/>
      <c r="I94" s="228"/>
      <c r="J94" s="228"/>
      <c r="K94" s="228"/>
      <c r="L94" s="228"/>
    </row>
    <row r="95" spans="1:12" ht="17.100000000000001" customHeight="1">
      <c r="A95" s="838"/>
      <c r="B95" s="743"/>
      <c r="C95" s="5"/>
      <c r="D95" s="15" t="str">
        <f t="shared" si="2"/>
        <v/>
      </c>
      <c r="H95" s="228"/>
      <c r="I95" s="228"/>
      <c r="J95" s="228"/>
      <c r="K95" s="228"/>
      <c r="L95" s="228"/>
    </row>
    <row r="96" spans="1:12" ht="17.100000000000001" customHeight="1">
      <c r="A96" s="838"/>
      <c r="B96" s="743"/>
      <c r="C96" s="5"/>
      <c r="D96" s="15" t="str">
        <f t="shared" si="2"/>
        <v/>
      </c>
      <c r="H96" s="228"/>
      <c r="I96" s="228"/>
      <c r="J96" s="228"/>
      <c r="K96" s="228"/>
      <c r="L96" s="228"/>
    </row>
    <row r="97" spans="1:12" ht="17.100000000000001" customHeight="1">
      <c r="A97" s="838"/>
      <c r="B97" s="743"/>
      <c r="C97" s="5"/>
      <c r="D97" s="15" t="str">
        <f t="shared" si="2"/>
        <v/>
      </c>
      <c r="H97" s="228"/>
      <c r="I97" s="228"/>
      <c r="J97" s="228"/>
      <c r="K97" s="228"/>
      <c r="L97" s="228"/>
    </row>
    <row r="98" spans="1:12" ht="17.100000000000001" customHeight="1">
      <c r="A98" s="838"/>
      <c r="B98" s="743"/>
      <c r="C98" s="5"/>
      <c r="D98" s="15" t="str">
        <f t="shared" si="2"/>
        <v/>
      </c>
      <c r="H98" s="228"/>
      <c r="I98" s="228"/>
      <c r="J98" s="228"/>
      <c r="K98" s="228"/>
      <c r="L98" s="228"/>
    </row>
    <row r="99" spans="1:12" ht="17.100000000000001" customHeight="1">
      <c r="A99" s="838"/>
      <c r="B99" s="743"/>
      <c r="C99" s="5"/>
      <c r="D99" s="15" t="str">
        <f t="shared" si="2"/>
        <v/>
      </c>
      <c r="H99" s="228"/>
    </row>
    <row r="100" spans="1:12" ht="17.100000000000001" customHeight="1">
      <c r="A100" s="838"/>
      <c r="B100" s="743"/>
      <c r="C100" s="5"/>
      <c r="D100" s="15" t="str">
        <f t="shared" si="2"/>
        <v/>
      </c>
    </row>
    <row r="101" spans="1:12" ht="17.100000000000001" customHeight="1">
      <c r="A101" s="838"/>
      <c r="B101" s="743"/>
      <c r="C101" s="5"/>
      <c r="D101" s="15" t="str">
        <f t="shared" si="2"/>
        <v/>
      </c>
    </row>
    <row r="102" spans="1:12" ht="17.100000000000001" customHeight="1">
      <c r="A102" s="838"/>
      <c r="B102" s="743"/>
      <c r="C102" s="5"/>
      <c r="D102" s="15" t="str">
        <f t="shared" si="2"/>
        <v/>
      </c>
    </row>
    <row r="103" spans="1:12" ht="17.100000000000001" customHeight="1">
      <c r="A103" s="838"/>
      <c r="B103" s="743"/>
      <c r="C103" s="5"/>
      <c r="D103" s="15" t="str">
        <f t="shared" si="2"/>
        <v/>
      </c>
    </row>
    <row r="104" spans="1:12" ht="17.100000000000001" customHeight="1">
      <c r="A104" s="838"/>
      <c r="B104" s="743"/>
      <c r="C104" s="5"/>
      <c r="D104" s="15" t="str">
        <f t="shared" si="2"/>
        <v/>
      </c>
    </row>
    <row r="105" spans="1:12" ht="17.100000000000001" customHeight="1" thickBot="1">
      <c r="A105" s="839"/>
      <c r="B105" s="743"/>
      <c r="C105" s="5"/>
      <c r="D105" s="15" t="str">
        <f t="shared" si="2"/>
        <v/>
      </c>
    </row>
  </sheetData>
  <sheetProtection algorithmName="SHA-512" hashValue="/ibtK+DvplMJ4zOnDuyak+KksU89AgYp7BNR+fIRe656ScKXofBFFPxnSz5oPVkliDff/LFT+STcdkyk+joTiA==" saltValue="KqAN7bS5FnwmXOjZJoEx/Q==" spinCount="100000" sheet="1" objects="1" scenarios="1" formatColumns="0" formatRows="0" insertRows="0" autoFilter="0"/>
  <mergeCells count="6">
    <mergeCell ref="B2:D2"/>
    <mergeCell ref="A18:A105"/>
    <mergeCell ref="B4:D4"/>
    <mergeCell ref="B10:D10"/>
    <mergeCell ref="A12:A15"/>
    <mergeCell ref="A7:A8"/>
  </mergeCells>
  <phoneticPr fontId="11" type="noConversion"/>
  <dataValidations count="7">
    <dataValidation type="list" allowBlank="1" showInputMessage="1" showErrorMessage="1" sqref="C11" xr:uid="{5664F73D-52DB-4FA8-8D9A-5124B0363109}">
      <formula1>"1-Investissements,2-Frais généraux,3-Contributions en nature,4-Amortissement,5-Tx forf personnel+autoconst,6-Coût unitaire bananes,7-Coût unitaire cannes à sucre"</formula1>
    </dataValidation>
    <dataValidation type="list" allowBlank="1" showInputMessage="1" showErrorMessage="1" sqref="C16" xr:uid="{361DD05A-7134-4378-8F75-75AA63BE9685}">
      <formula1>"1-Investissements,2-Frais généraux,3-Frais de personnel"</formula1>
    </dataValidation>
    <dataValidation allowBlank="1" showErrorMessage="1" promptTitle="Sélectionnez un type d'action" sqref="B7:B8 H7:H8 H18:H19 H11:H15" xr:uid="{61526F7A-E436-4E70-AFDD-7526E0BF0313}"/>
    <dataValidation type="list" allowBlank="1" showErrorMessage="1" promptTitle="Sélectionnez un type d'action" sqref="B12:B15 B18:B105" xr:uid="{184F4B1B-0E19-BE43-93E2-5E6900A19BF4}">
      <formula1>$H$7:$H$8</formula1>
    </dataValidation>
    <dataValidation type="list" allowBlank="1" showInputMessage="1" showErrorMessage="1" sqref="D7:D8 D12:D15" xr:uid="{9071C717-192A-7649-916A-2BDD46004595}">
      <formula1>$H$18:$H$19</formula1>
    </dataValidation>
    <dataValidation type="list" allowBlank="1" showErrorMessage="1" promptTitle="Sélectionnez un type d'action" sqref="B16" xr:uid="{5FDA93D4-9951-4646-AF67-24180B1FDBBF}">
      <formula1>$H$7:$H$9</formula1>
    </dataValidation>
    <dataValidation type="list" allowBlank="1" showInputMessage="1" showErrorMessage="1" sqref="C7:C8 C12:C15 C18:C105" xr:uid="{B8423157-C658-E04E-8F44-5881D49BAEF4}">
      <formula1>$H$11:$H$15</formula1>
    </dataValidation>
  </dataValidations>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6F89B-832B-4560-B209-59DB0F544350}">
  <sheetPr>
    <tabColor rgb="FF227A56"/>
    <pageSetUpPr fitToPage="1"/>
  </sheetPr>
  <dimension ref="A1:BI116"/>
  <sheetViews>
    <sheetView showGridLines="0" zoomScale="34" zoomScaleNormal="50" workbookViewId="0">
      <selection activeCell="AC12" sqref="AC12"/>
    </sheetView>
  </sheetViews>
  <sheetFormatPr defaultColWidth="11.42578125" defaultRowHeight="15" outlineLevelCol="1"/>
  <cols>
    <col min="1" max="1" width="12.42578125" bestFit="1" customWidth="1"/>
    <col min="2" max="3" width="27.140625" customWidth="1"/>
    <col min="4" max="4" width="28.42578125" customWidth="1"/>
    <col min="5" max="5" width="27.42578125" customWidth="1"/>
    <col min="6" max="6" width="30.85546875" customWidth="1"/>
    <col min="7" max="7" width="29.42578125" customWidth="1"/>
    <col min="8" max="8" width="21" customWidth="1"/>
    <col min="9" max="9" width="25.85546875" customWidth="1"/>
    <col min="10" max="10" width="19.42578125" customWidth="1"/>
    <col min="11" max="11" width="25" customWidth="1"/>
    <col min="12" max="12" width="22.42578125" customWidth="1"/>
    <col min="13" max="13" width="19.42578125" customWidth="1"/>
    <col min="14" max="14" width="20.85546875" customWidth="1"/>
    <col min="15" max="15" width="19.85546875" customWidth="1"/>
    <col min="16" max="16" width="21.140625" customWidth="1"/>
    <col min="17" max="17" width="20.85546875" customWidth="1"/>
    <col min="18" max="18" width="20.42578125" customWidth="1"/>
    <col min="19" max="19" width="21.140625" customWidth="1"/>
    <col min="20" max="20" width="21.42578125" customWidth="1"/>
    <col min="21" max="21" width="20.42578125" customWidth="1"/>
    <col min="22" max="22" width="35.42578125" customWidth="1"/>
    <col min="23" max="23" width="17.42578125" customWidth="1"/>
    <col min="24" max="25" width="18.140625" customWidth="1"/>
    <col min="26" max="26" width="49.42578125" customWidth="1"/>
    <col min="27" max="32" width="27.42578125" hidden="1" customWidth="1" outlineLevel="1"/>
    <col min="33" max="33" width="19.85546875" hidden="1" customWidth="1" outlineLevel="1"/>
    <col min="34" max="34" width="25.85546875" hidden="1" customWidth="1" collapsed="1"/>
    <col min="35" max="35" width="19.85546875" hidden="1" customWidth="1" outlineLevel="1"/>
    <col min="36" max="36" width="25" hidden="1" customWidth="1" outlineLevel="1"/>
    <col min="37" max="37" width="22.42578125" hidden="1" customWidth="1" outlineLevel="1"/>
    <col min="38" max="39" width="19.85546875" hidden="1" customWidth="1" outlineLevel="1"/>
    <col min="40" max="40" width="19.140625" hidden="1" customWidth="1" outlineLevel="1"/>
    <col min="41" max="46" width="20.42578125" hidden="1" customWidth="1" outlineLevel="1"/>
    <col min="47" max="47" width="19.85546875" hidden="1" customWidth="1" outlineLevel="1"/>
    <col min="48" max="48" width="24.42578125" hidden="1" customWidth="1" outlineLevel="1"/>
    <col min="49" max="49" width="25" hidden="1" customWidth="1" outlineLevel="1"/>
    <col min="50" max="50" width="27.42578125" hidden="1" customWidth="1" outlineLevel="1"/>
    <col min="51" max="54" width="25" hidden="1" customWidth="1" outlineLevel="1"/>
    <col min="55" max="55" width="43.140625" hidden="1" customWidth="1" outlineLevel="1"/>
    <col min="56" max="56" width="27.42578125" hidden="1" customWidth="1" outlineLevel="1"/>
    <col min="57" max="57" width="27.85546875" hidden="1" customWidth="1" outlineLevel="1"/>
    <col min="58" max="58" width="17.42578125" hidden="1" customWidth="1" outlineLevel="1"/>
    <col min="59" max="59" width="19.85546875" hidden="1" customWidth="1" outlineLevel="1"/>
    <col min="60" max="60" width="19.42578125" hidden="1" customWidth="1" outlineLevel="1"/>
    <col min="61" max="61" width="11.42578125" collapsed="1"/>
  </cols>
  <sheetData>
    <row r="1" spans="1:61" ht="15.95" thickBot="1"/>
    <row r="2" spans="1:61" ht="18.95">
      <c r="A2" s="890" t="s">
        <v>47</v>
      </c>
      <c r="B2" s="891"/>
      <c r="C2" s="891"/>
      <c r="D2" s="891"/>
      <c r="E2" s="891"/>
      <c r="F2" s="892"/>
    </row>
    <row r="3" spans="1:61" ht="221.1" customHeight="1" thickBot="1">
      <c r="A3" s="893" t="s">
        <v>48</v>
      </c>
      <c r="B3" s="894"/>
      <c r="C3" s="894"/>
      <c r="D3" s="894"/>
      <c r="E3" s="894"/>
      <c r="F3" s="895"/>
    </row>
    <row r="4" spans="1:61" ht="36.950000000000003" customHeight="1"/>
    <row r="5" spans="1:61" ht="69.95" customHeight="1">
      <c r="A5" s="917" t="s">
        <v>49</v>
      </c>
      <c r="B5" s="917"/>
      <c r="C5" s="917"/>
      <c r="D5" s="917"/>
      <c r="E5" s="917"/>
      <c r="F5" s="917"/>
      <c r="G5" s="917"/>
      <c r="H5" s="917"/>
      <c r="I5" s="917"/>
      <c r="J5" s="917"/>
      <c r="K5" s="917"/>
      <c r="L5" s="917"/>
      <c r="M5" s="917"/>
      <c r="N5" s="917"/>
      <c r="O5" s="917"/>
      <c r="P5" s="917"/>
      <c r="Q5" s="917"/>
      <c r="R5" s="917"/>
      <c r="S5" s="917"/>
      <c r="T5" s="917"/>
      <c r="U5" s="917"/>
      <c r="V5" s="917"/>
      <c r="W5" s="917"/>
      <c r="X5" s="917"/>
      <c r="Y5" s="917"/>
      <c r="Z5" s="917"/>
      <c r="AA5" s="918" t="s">
        <v>50</v>
      </c>
      <c r="AB5" s="918"/>
      <c r="AC5" s="918"/>
      <c r="AD5" s="918"/>
      <c r="AE5" s="918"/>
      <c r="AF5" s="918"/>
      <c r="AG5" s="918"/>
      <c r="AH5" s="918"/>
      <c r="AI5" s="918"/>
      <c r="AJ5" s="918"/>
      <c r="AK5" s="918"/>
      <c r="AL5" s="918"/>
      <c r="AM5" s="918"/>
      <c r="AN5" s="918"/>
      <c r="AO5" s="918"/>
      <c r="AP5" s="918"/>
      <c r="AQ5" s="918"/>
      <c r="AR5" s="918"/>
      <c r="AS5" s="918"/>
      <c r="AT5" s="918"/>
      <c r="AU5" s="918"/>
      <c r="AV5" s="918"/>
      <c r="AW5" s="918"/>
      <c r="AX5" s="918"/>
      <c r="AY5" s="918"/>
      <c r="AZ5" s="918"/>
      <c r="BA5" s="918"/>
      <c r="BB5" s="918"/>
      <c r="BC5" s="918"/>
      <c r="BD5" s="918"/>
      <c r="BE5" s="918"/>
      <c r="BF5" s="918"/>
      <c r="BG5" s="918"/>
      <c r="BH5" s="918"/>
    </row>
    <row r="6" spans="1:61" s="98" customFormat="1" ht="44.1" customHeight="1" thickBot="1">
      <c r="A6" s="108"/>
      <c r="B6" s="107"/>
      <c r="C6" s="107"/>
      <c r="D6" s="107"/>
      <c r="E6" s="107"/>
      <c r="F6" s="107"/>
      <c r="G6" s="107"/>
      <c r="H6" s="107"/>
      <c r="I6" s="107"/>
      <c r="J6" s="107"/>
      <c r="K6" s="107"/>
      <c r="L6" s="107"/>
      <c r="M6" s="107"/>
      <c r="N6" s="107"/>
      <c r="O6" s="107"/>
      <c r="P6" s="107"/>
      <c r="Q6" s="107"/>
      <c r="R6" s="107"/>
      <c r="S6" s="107"/>
      <c r="T6" s="107"/>
      <c r="U6" s="107"/>
      <c r="V6" s="107"/>
      <c r="W6" s="107"/>
      <c r="X6" s="107"/>
      <c r="Y6" s="107"/>
      <c r="Z6" s="107"/>
      <c r="AA6" s="107"/>
      <c r="AB6" s="107"/>
      <c r="AC6" s="107"/>
      <c r="AD6" s="107"/>
      <c r="AE6" s="107"/>
      <c r="AF6" s="107"/>
      <c r="AG6" s="107"/>
      <c r="AH6" s="107"/>
      <c r="AI6" s="107"/>
      <c r="AJ6" s="107"/>
      <c r="AK6" s="107"/>
      <c r="AL6" s="107"/>
      <c r="AM6" s="107"/>
      <c r="AN6" s="107"/>
      <c r="AO6" s="107"/>
      <c r="AP6" s="107"/>
      <c r="AQ6" s="107"/>
      <c r="AR6" s="107"/>
      <c r="AS6" s="107"/>
      <c r="AT6" s="107"/>
      <c r="AU6" s="107"/>
      <c r="AV6" s="107"/>
      <c r="AW6" s="107"/>
      <c r="AX6" s="107"/>
      <c r="AY6" s="107"/>
      <c r="AZ6" s="107"/>
      <c r="BA6" s="107"/>
      <c r="BB6" s="107"/>
      <c r="BC6" s="107"/>
      <c r="BD6" s="107"/>
      <c r="BE6" s="107"/>
      <c r="BF6" s="107"/>
      <c r="BG6" s="107"/>
      <c r="BH6" s="107"/>
    </row>
    <row r="7" spans="1:61" ht="114" customHeight="1">
      <c r="A7" s="920" t="s">
        <v>51</v>
      </c>
      <c r="B7" s="921"/>
      <c r="C7" s="921"/>
      <c r="D7" s="921"/>
      <c r="E7" s="921"/>
      <c r="F7" s="921"/>
      <c r="G7" s="921"/>
      <c r="H7" s="921"/>
      <c r="I7" s="921"/>
      <c r="J7" s="921"/>
      <c r="K7" s="921"/>
      <c r="L7" s="922"/>
      <c r="M7" s="915" t="s">
        <v>52</v>
      </c>
      <c r="N7" s="916"/>
      <c r="O7" s="916"/>
      <c r="P7" s="916"/>
      <c r="Q7" s="916"/>
      <c r="R7" s="916"/>
      <c r="S7" s="916"/>
      <c r="T7" s="916"/>
      <c r="U7" s="916"/>
      <c r="V7" s="929" t="s">
        <v>53</v>
      </c>
      <c r="W7" s="933" t="s">
        <v>54</v>
      </c>
      <c r="X7" s="933"/>
      <c r="Y7" s="933"/>
      <c r="Z7" s="931" t="s">
        <v>55</v>
      </c>
      <c r="AA7" s="943" t="s">
        <v>56</v>
      </c>
      <c r="AB7" s="943"/>
      <c r="AC7" s="943"/>
      <c r="AD7" s="943"/>
      <c r="AE7" s="943"/>
      <c r="AF7" s="943"/>
      <c r="AG7" s="943"/>
      <c r="AH7" s="943"/>
      <c r="AI7" s="943"/>
      <c r="AJ7" s="943"/>
      <c r="AK7" s="944"/>
      <c r="AL7" s="937" t="s">
        <v>57</v>
      </c>
      <c r="AM7" s="938"/>
      <c r="AN7" s="938"/>
      <c r="AO7" s="938"/>
      <c r="AP7" s="938"/>
      <c r="AQ7" s="938"/>
      <c r="AR7" s="938"/>
      <c r="AS7" s="938"/>
      <c r="AT7" s="938"/>
      <c r="AU7" s="939"/>
      <c r="AV7" s="935" t="s">
        <v>58</v>
      </c>
      <c r="AW7" s="909" t="s">
        <v>59</v>
      </c>
      <c r="AX7" s="910"/>
      <c r="AY7" s="910"/>
      <c r="AZ7" s="910"/>
      <c r="BA7" s="910"/>
      <c r="BB7" s="911"/>
      <c r="BC7" s="896" t="s">
        <v>60</v>
      </c>
      <c r="BD7" s="904" t="s">
        <v>61</v>
      </c>
      <c r="BE7" s="905"/>
      <c r="BF7" s="898" t="s">
        <v>62</v>
      </c>
      <c r="BG7" s="899"/>
      <c r="BH7" s="900"/>
    </row>
    <row r="8" spans="1:61" ht="59.45" customHeight="1">
      <c r="A8" s="923"/>
      <c r="B8" s="924"/>
      <c r="C8" s="924"/>
      <c r="D8" s="924"/>
      <c r="E8" s="924"/>
      <c r="F8" s="924"/>
      <c r="G8" s="924"/>
      <c r="H8" s="924"/>
      <c r="I8" s="924"/>
      <c r="J8" s="924"/>
      <c r="K8" s="924"/>
      <c r="L8" s="925"/>
      <c r="M8" s="926" t="s">
        <v>63</v>
      </c>
      <c r="N8" s="926"/>
      <c r="O8" s="926"/>
      <c r="P8" s="926" t="s">
        <v>64</v>
      </c>
      <c r="Q8" s="927"/>
      <c r="R8" s="927"/>
      <c r="S8" s="928" t="s">
        <v>65</v>
      </c>
      <c r="T8" s="927"/>
      <c r="U8" s="927"/>
      <c r="V8" s="930"/>
      <c r="W8" s="934"/>
      <c r="X8" s="934"/>
      <c r="Y8" s="934"/>
      <c r="Z8" s="932"/>
      <c r="AA8" s="945"/>
      <c r="AB8" s="945"/>
      <c r="AC8" s="945"/>
      <c r="AD8" s="945"/>
      <c r="AE8" s="945"/>
      <c r="AF8" s="945"/>
      <c r="AG8" s="945"/>
      <c r="AH8" s="945"/>
      <c r="AI8" s="945"/>
      <c r="AJ8" s="945"/>
      <c r="AK8" s="946"/>
      <c r="AL8" s="940"/>
      <c r="AM8" s="941"/>
      <c r="AN8" s="941"/>
      <c r="AO8" s="941"/>
      <c r="AP8" s="941"/>
      <c r="AQ8" s="941"/>
      <c r="AR8" s="941"/>
      <c r="AS8" s="941"/>
      <c r="AT8" s="941"/>
      <c r="AU8" s="942"/>
      <c r="AV8" s="936"/>
      <c r="AW8" s="908" t="s">
        <v>66</v>
      </c>
      <c r="AX8" s="908"/>
      <c r="AY8" s="908"/>
      <c r="AZ8" s="908" t="s">
        <v>67</v>
      </c>
      <c r="BA8" s="908"/>
      <c r="BB8" s="908"/>
      <c r="BC8" s="897"/>
      <c r="BD8" s="906"/>
      <c r="BE8" s="907"/>
      <c r="BF8" s="901"/>
      <c r="BG8" s="902"/>
      <c r="BH8" s="903"/>
    </row>
    <row r="9" spans="1:61" s="34" customFormat="1" ht="164.25" customHeight="1">
      <c r="A9" s="919" t="s">
        <v>68</v>
      </c>
      <c r="B9" s="139" t="s">
        <v>69</v>
      </c>
      <c r="C9" s="139" t="s">
        <v>70</v>
      </c>
      <c r="D9" s="139" t="s">
        <v>71</v>
      </c>
      <c r="E9" s="139" t="s">
        <v>72</v>
      </c>
      <c r="F9" s="139" t="s">
        <v>73</v>
      </c>
      <c r="G9" s="139" t="s">
        <v>74</v>
      </c>
      <c r="H9" s="139" t="s">
        <v>75</v>
      </c>
      <c r="I9" s="139" t="s">
        <v>76</v>
      </c>
      <c r="J9" s="139" t="s">
        <v>77</v>
      </c>
      <c r="K9" s="139" t="s">
        <v>78</v>
      </c>
      <c r="L9" s="139" t="s">
        <v>79</v>
      </c>
      <c r="M9" s="52" t="s">
        <v>80</v>
      </c>
      <c r="N9" s="52" t="s">
        <v>81</v>
      </c>
      <c r="O9" s="52" t="s">
        <v>82</v>
      </c>
      <c r="P9" s="52" t="s">
        <v>83</v>
      </c>
      <c r="Q9" s="52" t="s">
        <v>84</v>
      </c>
      <c r="R9" s="52" t="s">
        <v>85</v>
      </c>
      <c r="S9" s="52" t="s">
        <v>86</v>
      </c>
      <c r="T9" s="52" t="s">
        <v>87</v>
      </c>
      <c r="U9" s="52" t="s">
        <v>88</v>
      </c>
      <c r="V9" s="139" t="s">
        <v>89</v>
      </c>
      <c r="W9" s="4" t="s">
        <v>90</v>
      </c>
      <c r="X9" s="4" t="s">
        <v>91</v>
      </c>
      <c r="Y9" s="4" t="s">
        <v>92</v>
      </c>
      <c r="Z9" s="62" t="s">
        <v>93</v>
      </c>
      <c r="AA9" s="745" t="s">
        <v>69</v>
      </c>
      <c r="AB9" s="745" t="s">
        <v>70</v>
      </c>
      <c r="AC9" s="53" t="s">
        <v>71</v>
      </c>
      <c r="AD9" s="53" t="s">
        <v>72</v>
      </c>
      <c r="AE9" s="53" t="s">
        <v>73</v>
      </c>
      <c r="AF9" s="53" t="s">
        <v>74</v>
      </c>
      <c r="AG9" s="53" t="s">
        <v>75</v>
      </c>
      <c r="AH9" s="745" t="s">
        <v>76</v>
      </c>
      <c r="AI9" s="53" t="s">
        <v>94</v>
      </c>
      <c r="AJ9" s="53" t="s">
        <v>78</v>
      </c>
      <c r="AK9" s="54" t="s">
        <v>79</v>
      </c>
      <c r="AL9" s="746" t="s">
        <v>80</v>
      </c>
      <c r="AM9" s="53" t="s">
        <v>81</v>
      </c>
      <c r="AN9" s="54" t="s">
        <v>82</v>
      </c>
      <c r="AO9" s="747" t="s">
        <v>83</v>
      </c>
      <c r="AP9" s="53" t="s">
        <v>84</v>
      </c>
      <c r="AQ9" s="54" t="s">
        <v>85</v>
      </c>
      <c r="AR9" s="748" t="s">
        <v>86</v>
      </c>
      <c r="AS9" s="53" t="s">
        <v>87</v>
      </c>
      <c r="AT9" s="749" t="s">
        <v>88</v>
      </c>
      <c r="AU9" s="745" t="s">
        <v>95</v>
      </c>
      <c r="AV9" s="53" t="s">
        <v>96</v>
      </c>
      <c r="AW9" s="53" t="s">
        <v>97</v>
      </c>
      <c r="AX9" s="53" t="s">
        <v>98</v>
      </c>
      <c r="AY9" s="53" t="s">
        <v>99</v>
      </c>
      <c r="AZ9" s="198" t="s">
        <v>100</v>
      </c>
      <c r="BA9" s="198" t="s">
        <v>101</v>
      </c>
      <c r="BB9" s="198" t="s">
        <v>102</v>
      </c>
      <c r="BC9" s="53" t="s">
        <v>103</v>
      </c>
      <c r="BD9" s="53" t="s">
        <v>104</v>
      </c>
      <c r="BE9" s="53" t="s">
        <v>105</v>
      </c>
      <c r="BF9" s="198" t="s">
        <v>106</v>
      </c>
      <c r="BG9" s="198" t="s">
        <v>107</v>
      </c>
      <c r="BH9" s="200" t="s">
        <v>108</v>
      </c>
    </row>
    <row r="10" spans="1:61" s="1" customFormat="1" ht="209.45" customHeight="1">
      <c r="A10" s="919"/>
      <c r="B10" s="138" t="s">
        <v>109</v>
      </c>
      <c r="C10" s="138" t="s">
        <v>110</v>
      </c>
      <c r="D10" s="138" t="s">
        <v>111</v>
      </c>
      <c r="E10" s="138" t="s">
        <v>112</v>
      </c>
      <c r="F10" s="138" t="s">
        <v>113</v>
      </c>
      <c r="G10" s="138" t="s">
        <v>114</v>
      </c>
      <c r="H10" s="138" t="s">
        <v>115</v>
      </c>
      <c r="I10" s="138" t="s">
        <v>116</v>
      </c>
      <c r="J10" s="138" t="s">
        <v>117</v>
      </c>
      <c r="K10" s="138" t="s">
        <v>118</v>
      </c>
      <c r="L10" s="138" t="s">
        <v>119</v>
      </c>
      <c r="M10" s="13" t="s">
        <v>120</v>
      </c>
      <c r="N10" s="13" t="s">
        <v>121</v>
      </c>
      <c r="O10" s="13" t="s">
        <v>122</v>
      </c>
      <c r="P10" s="13" t="s">
        <v>123</v>
      </c>
      <c r="Q10" s="13" t="s">
        <v>121</v>
      </c>
      <c r="R10" s="13" t="s">
        <v>124</v>
      </c>
      <c r="S10" s="13" t="s">
        <v>123</v>
      </c>
      <c r="T10" s="13" t="s">
        <v>121</v>
      </c>
      <c r="U10" s="13" t="s">
        <v>124</v>
      </c>
      <c r="V10" s="138" t="s">
        <v>125</v>
      </c>
      <c r="W10" s="55" t="s">
        <v>126</v>
      </c>
      <c r="X10" s="55" t="s">
        <v>126</v>
      </c>
      <c r="Y10" s="55" t="s">
        <v>126</v>
      </c>
      <c r="Z10" s="60" t="s">
        <v>127</v>
      </c>
      <c r="AA10" s="35" t="s">
        <v>128</v>
      </c>
      <c r="AB10" s="35" t="s">
        <v>110</v>
      </c>
      <c r="AC10" s="3" t="s">
        <v>128</v>
      </c>
      <c r="AD10" s="3" t="s">
        <v>128</v>
      </c>
      <c r="AE10" s="3" t="s">
        <v>128</v>
      </c>
      <c r="AF10" s="3" t="s">
        <v>128</v>
      </c>
      <c r="AG10" s="3" t="s">
        <v>128</v>
      </c>
      <c r="AH10" s="35" t="s">
        <v>129</v>
      </c>
      <c r="AI10" s="3" t="s">
        <v>128</v>
      </c>
      <c r="AJ10" s="3" t="s">
        <v>128</v>
      </c>
      <c r="AK10" s="36" t="s">
        <v>128</v>
      </c>
      <c r="AL10" s="37" t="s">
        <v>128</v>
      </c>
      <c r="AM10" s="3" t="s">
        <v>128</v>
      </c>
      <c r="AN10" s="36" t="s">
        <v>130</v>
      </c>
      <c r="AO10" s="38" t="s">
        <v>128</v>
      </c>
      <c r="AP10" s="3" t="s">
        <v>128</v>
      </c>
      <c r="AQ10" s="36" t="s">
        <v>130</v>
      </c>
      <c r="AR10" s="39" t="s">
        <v>128</v>
      </c>
      <c r="AS10" s="3" t="s">
        <v>128</v>
      </c>
      <c r="AT10" s="40" t="s">
        <v>130</v>
      </c>
      <c r="AU10" s="35" t="s">
        <v>128</v>
      </c>
      <c r="AV10" s="3" t="s">
        <v>131</v>
      </c>
      <c r="AW10" s="3" t="s">
        <v>130</v>
      </c>
      <c r="AX10" s="3" t="s">
        <v>130</v>
      </c>
      <c r="AY10" s="3" t="s">
        <v>130</v>
      </c>
      <c r="AZ10" s="199" t="s">
        <v>130</v>
      </c>
      <c r="BA10" s="199" t="s">
        <v>130</v>
      </c>
      <c r="BB10" s="199" t="s">
        <v>130</v>
      </c>
      <c r="BC10" s="3" t="s">
        <v>132</v>
      </c>
      <c r="BD10" s="3" t="s">
        <v>133</v>
      </c>
      <c r="BE10" s="3" t="s">
        <v>134</v>
      </c>
      <c r="BF10" s="199" t="s">
        <v>126</v>
      </c>
      <c r="BG10" s="199" t="s">
        <v>126</v>
      </c>
      <c r="BH10" s="201" t="s">
        <v>126</v>
      </c>
    </row>
    <row r="11" spans="1:61" s="41" customFormat="1" ht="33" thickBot="1">
      <c r="A11" s="284" t="s">
        <v>32</v>
      </c>
      <c r="B11" s="156" t="s">
        <v>135</v>
      </c>
      <c r="C11" s="156" t="s">
        <v>136</v>
      </c>
      <c r="D11" s="157">
        <v>1</v>
      </c>
      <c r="E11" s="156" t="s">
        <v>137</v>
      </c>
      <c r="F11" s="156" t="s">
        <v>138</v>
      </c>
      <c r="G11" s="158" t="s">
        <v>139</v>
      </c>
      <c r="H11" s="156" t="s">
        <v>140</v>
      </c>
      <c r="I11" s="159" t="s">
        <v>141</v>
      </c>
      <c r="J11" s="159">
        <v>10</v>
      </c>
      <c r="K11" s="160" t="s">
        <v>142</v>
      </c>
      <c r="L11" s="156">
        <v>1</v>
      </c>
      <c r="M11" s="161">
        <v>3900</v>
      </c>
      <c r="N11" s="162">
        <v>331.5</v>
      </c>
      <c r="O11" s="163">
        <f t="shared" ref="O11:O42" si="0">IF(OR(M11="", N11=""), "", IFERROR(VALUE(TRIM(SUBSTITUTE(M11,CHAR(160),""))),0) + IFERROR(VALUE(TRIM(SUBSTITUTE(N11,CHAR(160),""))),0))</f>
        <v>4231.5</v>
      </c>
      <c r="P11" s="162">
        <v>4200</v>
      </c>
      <c r="Q11" s="162">
        <f>0.085*P11</f>
        <v>357</v>
      </c>
      <c r="R11" s="163">
        <f t="shared" ref="R11:R42" si="1">IF(OR(P11="", Q11=""), "", IFERROR(VALUE(TRIM(SUBSTITUTE(P11,CHAR(160),""))),0) + IFERROR(VALUE(TRIM(SUBSTITUTE(Q11,CHAR(160),""))),0))</f>
        <v>4557</v>
      </c>
      <c r="S11" s="162"/>
      <c r="T11" s="162"/>
      <c r="U11" s="164" t="str">
        <f t="shared" ref="U11:U42" si="2">IF(OR(S11="", T11=""), "", IFERROR(VALUE(TRIM(SUBSTITUTE(S11,CHAR(160),""))),0) + IFERROR(VALUE(TRIM(SUBSTITUTE(T11,CHAR(160),""))),0))</f>
        <v/>
      </c>
      <c r="V11" s="161" t="s">
        <v>143</v>
      </c>
      <c r="W11" s="165" cm="1">
        <f t="array" ref="W11">IF((_xlfn.IFS(TRIM(SUBSTITUTE(V11,CHAR(160),""))="Devis 1",IFERROR(VALUE(TRIM(SUBSTITUTE(M11,CHAR(160),""))),0),TRIM(SUBSTITUTE(V11,CHAR(160),""))="Devis 2",IFERROR(VALUE(TRIM(SUBSTITUTE(P11,CHAR(160),""))),0),TRIM(SUBSTITUTE(V11,CHAR(160),""))="Devis 3",IFERROR(VALUE(TRIM(SUBSTITUTE(S11,CHAR(160),""))),0),TRUE,0)*IFERROR(VALUE(TRIM(SUBSTITUTE(D11,CHAR(160),""))),0))=0,"",_xlfn.IFS(TRIM(SUBSTITUTE(V11,CHAR(160),""))="Devis 1",IFERROR(VALUE(TRIM(SUBSTITUTE(M11,CHAR(160),""))),0),TRIM(SUBSTITUTE(V11,CHAR(160),""))="Devis 2",IFERROR(VALUE(TRIM(SUBSTITUTE(P11,CHAR(160),""))),0),TRIM(SUBSTITUTE(V11,CHAR(160),""))="Devis 3",IFERROR(VALUE(TRIM(SUBSTITUTE(S11,CHAR(160),""))),0),TRUE,0)*IFERROR(VALUE(TRIM(SUBSTITUTE(D11,CHAR(160),""))),0))</f>
        <v>3900</v>
      </c>
      <c r="X11" s="165" cm="1">
        <f t="array" ref="X11">IF(_xlfn.IFS(TRIM(SUBSTITUTE(V11,CHAR(160),""))="Devis 1",IFERROR(VALUE(TRIM(SUBSTITUTE(N11,CHAR(160),""))),0),TRIM(SUBSTITUTE(V11,CHAR(160),""))="Devis 2",IFERROR(VALUE(TRIM(SUBSTITUTE(Q11,CHAR(160),""))),0),TRIM(SUBSTITUTE(V11,CHAR(160),""))="Devis 3",IFERROR(VALUE(TRIM(SUBSTITUTE(T11,CHAR(160),""))),0),TRUE,0)*IFERROR(VALUE(TRIM(SUBSTITUTE(D11,CHAR(160),""))),0)=0,IF(W11&lt;&gt;"",0,""),_xlfn.IFS(TRIM(SUBSTITUTE(V11,CHAR(160),""))="Devis 1",IFERROR(VALUE(TRIM(SUBSTITUTE(N11,CHAR(160),""))),0),TRIM(SUBSTITUTE(V11,CHAR(160),""))="Devis 2",IFERROR(VALUE(TRIM(SUBSTITUTE(Q11,CHAR(160),""))),0),TRIM(SUBSTITUTE(V11,CHAR(160),""))="Devis 3",IFERROR(VALUE(TRIM(SUBSTITUTE(T11,CHAR(160),""))),0),TRUE,0)*IFERROR(VALUE(TRIM(SUBSTITUTE(D11,CHAR(160),""))),0))</f>
        <v>331.5</v>
      </c>
      <c r="Y11" s="166">
        <f t="shared" ref="Y11:Y42" si="3">IF(OR(W11="", X11=""), "", IFERROR(VALUE(TRIM(SUBSTITUTE(W11,CHAR(160),""))),0) + IFERROR(VALUE(TRIM(SUBSTITUTE(X11,CHAR(160),""))),0))</f>
        <v>4231.5</v>
      </c>
      <c r="Z11" s="286"/>
      <c r="AA11" s="750" t="str">
        <f t="shared" ref="AA11:AA42" si="4">IF(B11="","",B11)</f>
        <v>Élagueuse</v>
      </c>
      <c r="AB11" s="750" t="str">
        <f t="shared" ref="AB11:AB42" si="5">IF(C11="","",C11)</f>
        <v>Oui</v>
      </c>
      <c r="AC11" s="751">
        <f t="shared" ref="AC11:AC42" si="6">IF(D11="","",D11)</f>
        <v>1</v>
      </c>
      <c r="AD11" s="158" t="str">
        <f t="shared" ref="AD11:AD42" si="7">IF(E11="","",E11)</f>
        <v>Fer Plus</v>
      </c>
      <c r="AE11" s="158" t="str">
        <f t="shared" ref="AE11:AE42" si="8">IF(F11="","",F11)</f>
        <v>D230115102</v>
      </c>
      <c r="AF11" s="158" t="str">
        <f t="shared" ref="AF11:AF42" si="9">IF(G11="","",G11)</f>
        <v>Éclaircissement de forêts</v>
      </c>
      <c r="AG11" s="158" t="str">
        <f t="shared" ref="AG11:AG42" si="10">IF(H11="","",H11)</f>
        <v xml:space="preserve">Pas de marché public </v>
      </c>
      <c r="AH11" s="158" t="str">
        <f t="shared" ref="AH11:AH42" si="11">IF(I11="","",I11)</f>
        <v>Non concerné</v>
      </c>
      <c r="AI11" s="752">
        <f t="shared" ref="AI11:AI42" si="12">IF(J11="","",J11)</f>
        <v>10</v>
      </c>
      <c r="AJ11" s="158" t="str">
        <f t="shared" ref="AJ11:AJ42" si="13">IF(K11="","",K11)</f>
        <v>mètre</v>
      </c>
      <c r="AK11" s="753">
        <f t="shared" ref="AK11:AK42" si="14">IF(L11="","",L11)</f>
        <v>1</v>
      </c>
      <c r="AL11" s="754">
        <f t="shared" ref="AL11:AL42" si="15">IF(M11="","",M11)</f>
        <v>3900</v>
      </c>
      <c r="AM11" s="163">
        <f t="shared" ref="AM11:AM42" si="16">IF(N11="","",N11)</f>
        <v>331.5</v>
      </c>
      <c r="AN11" s="755">
        <f t="shared" ref="AN11:AN42" si="17">IF(OR(AL11="", AM11=""), "", IFERROR(VALUE(TRIM(SUBSTITUTE(AL11,CHAR(160),""))),0) + IFERROR(VALUE(TRIM(SUBSTITUTE(AM11,CHAR(160),""))),0))</f>
        <v>4231.5</v>
      </c>
      <c r="AO11" s="756">
        <f t="shared" ref="AO11:AO42" si="18">IF(P11="","",P11)</f>
        <v>4200</v>
      </c>
      <c r="AP11" s="163">
        <f t="shared" ref="AP11:AP42" si="19">IF(Q11="","",Q11)</f>
        <v>357</v>
      </c>
      <c r="AQ11" s="755">
        <f t="shared" ref="AQ11:AQ42" si="20">IF(OR(AO11="",AP11=""),"",IFERROR(VALUE(TRIM(SUBSTITUTE(AO11,CHAR(160),""))),0)+IFERROR(VALUE(TRIM(SUBSTITUTE(AP11,CHAR(160),""))),0))</f>
        <v>4557</v>
      </c>
      <c r="AR11" s="757" t="str">
        <f t="shared" ref="AR11:AR42" si="21">IF(S11="","",S11)</f>
        <v/>
      </c>
      <c r="AS11" s="163" t="str">
        <f t="shared" ref="AS11:AS42" si="22">IF(T11="","",T11)</f>
        <v/>
      </c>
      <c r="AT11" s="758" t="str">
        <f t="shared" ref="AT11:AT42" si="23">IF(OR(AR11="",AS11=""),"",IFERROR(VALUE(TRIM(SUBSTITUTE(AR11,CHAR(160),""))),0)+IFERROR(VALUE(TRIM(SUBSTITUTE(AS11,CHAR(160),""))),0))</f>
        <v/>
      </c>
      <c r="AU11" s="750" t="str">
        <f t="shared" ref="AU11:AU42" si="24">IF(V11="","",V11)</f>
        <v>Devis 1</v>
      </c>
      <c r="AV11" s="158"/>
      <c r="AW11" s="759">
        <f t="shared" ref="AW11:AW42" si="25">IF((1.15*MIN(IF((IFERROR(VALUE(TRIM(SUBSTITUTE(AL11,CHAR(160),""))),0))=0,1E+30,(IFERROR(VALUE(TRIM(SUBSTITUTE(AL11,CHAR(160),""))),0))),IF((IFERROR(VALUE(TRIM(SUBSTITUTE(AO11,CHAR(160),""))),0))=0,1E+30,(IFERROR(VALUE(TRIM(SUBSTITUTE(AO11,CHAR(160),""))),0))),IF((IFERROR(VALUE(TRIM(SUBSTITUTE(AR11,CHAR(160),""))),0))=0,1E+30,(IFERROR(VALUE(TRIM(SUBSTITUTE(AR11,CHAR(160),""))),0))))*(IFERROR(VALUE(TRIM(SUBSTITUTE(AC11,CHAR(160),""))),0)))=0,"",(1.15*MIN(IF((IFERROR(VALUE(TRIM(SUBSTITUTE(AL11,CHAR(160),""))),0))=0,1E+30,(IFERROR(VALUE(TRIM(SUBSTITUTE(AL11,CHAR(160),""))),0))),IF((IFERROR(VALUE(TRIM(SUBSTITUTE(AO11,CHAR(160),""))),0))=0,1E+30,(IFERROR(VALUE(TRIM(SUBSTITUTE(AO11,CHAR(160),""))),0))),IF((IFERROR(VALUE(TRIM(SUBSTITUTE(AR11,CHAR(160),""))),0))=0,1E+30,(IFERROR(VALUE(TRIM(SUBSTITUTE(AR11,CHAR(160),""))),0))))*(IFERROR(VALUE(TRIM(SUBSTITUTE(AC11,CHAR(160),""))),0))))</f>
        <v>4485</v>
      </c>
      <c r="AX11" s="759">
        <f t="shared" ref="AX11:AX42" si="26">IF(AW11="","",IF( AND(IFERROR(VALUE(TRIM(SUBSTITUTE(AM11,CHAR(160),""))),0)=0,IFERROR(VALUE(TRIM(SUBSTITUTE(AP11,CHAR(160),""))),0)=0,IFERROR(VALUE(TRIM(SUBSTITUTE(AS11,CHAR(160),""))),0)=0),0,1.15*MIN(IF(IFERROR(VALUE(TRIM(SUBSTITUTE(AM11,CHAR(160),""))),0)=0, 1E+30, IFERROR(VALUE(TRIM(SUBSTITUTE(AM11,CHAR(160),""))),0)),IF(IFERROR(VALUE(TRIM(SUBSTITUTE(AP11,CHAR(160),""))),0)=0, 1E+30, IFERROR(VALUE(TRIM(SUBSTITUTE(AP11,CHAR(160),""))),0)),IF(IFERROR(VALUE(TRIM(SUBSTITUTE(AS11,CHAR(160),""))),0)=0, 1E+30, IFERROR(VALUE(TRIM(SUBSTITUTE(AS11,CHAR(160),""))),0))) *IFERROR(VALUE(TRIM(SUBSTITUTE(AC11,CHAR(160),""))),0)))</f>
        <v>381.22499999999997</v>
      </c>
      <c r="AY11" s="759">
        <f t="shared" ref="AY11:AY42" si="27">IF(AW11="","",AW11+AX11)</f>
        <v>4866.2250000000004</v>
      </c>
      <c r="AZ11" s="760" cm="1">
        <f t="array" ref="AZ11">IF($AC11="","",IF((IFERROR(_xlfn.IFS($AU11="Devis 1",(IFERROR(VALUE(TRIM(SUBSTITUTE(AL11,CHAR(160),""))),0)),$AU11="Devis 2",(IFERROR(VALUE(TRIM(SUBSTITUTE(AO11,CHAR(160),""))),0)),$AU11="Devis 3",(IFERROR(VALUE(TRIM(SUBSTITUTE(AR11,CHAR(160),""))),0))),0))*(IFERROR(VALUE(TRIM(SUBSTITUTE($AC11,CHAR(160),""))),0))=0,"",(IFERROR(_xlfn.IFS($AU11="Devis 1",(IFERROR(VALUE(TRIM(SUBSTITUTE(AL11,CHAR(160),""))),0)),$AU11="Devis 2",(IFERROR(VALUE(TRIM(SUBSTITUTE(AO11,CHAR(160),""))),0)),$AU11="Devis 3",(IFERROR(VALUE(TRIM(SUBSTITUTE(AR11,CHAR(160),""))),0))),0))*(IFERROR(VALUE(TRIM(SUBSTITUTE($AC11,CHAR(160),""))),0))))</f>
        <v>3900</v>
      </c>
      <c r="BA11" s="760" cm="1">
        <f t="array" ref="BA11">IF($AC11="","",IF((IFERROR(_xlfn.IFS(TRIM(SUBSTITUTE($AU11,CHAR(160),""))="Devis 1", IFERROR(VALUE(TRIM(SUBSTITUTE(AM11,CHAR(160),""))),0),TRIM(SUBSTITUTE($AU11,CHAR(160),""))="Devis 2", IFERROR(VALUE(TRIM(SUBSTITUTE(AP11,CHAR(160),""))),0),TRIM(SUBSTITUTE($AU11,CHAR(160),""))="Devis 3", IFERROR(VALUE(TRIM(SUBSTITUTE(AS11,CHAR(160),""))),0)),0) * IFERROR(VALUE(TRIM(SUBSTITUTE($AC11,CHAR(160),""))),0)) = 0,IF(AZ11&lt;&gt;"",0,""),(IFERROR(_xlfn.IFS(TRIM(SUBSTITUTE($AU11,CHAR(160),""))="Devis 1", IFERROR(VALUE(TRIM(SUBSTITUTE(AM11,CHAR(160),""))),0),TRIM(SUBSTITUTE($AU11,CHAR(160),""))="Devis 2", IFERROR(VALUE(TRIM(SUBSTITUTE(AP11,CHAR(160),""))),0),TRIM(SUBSTITUTE($AU11,CHAR(160),""))="Devis 3", IFERROR(VALUE(TRIM(SUBSTITUTE(AS11,CHAR(160),""))),0)),0) * IFERROR(VALUE(TRIM(SUBSTITUTE($AC11,CHAR(160),""))),0))))</f>
        <v>331.5</v>
      </c>
      <c r="BB11" s="760" cm="1">
        <f t="array" ref="BB11">IF($AC11="","",IF(IFERROR(_xlfn.IFS($AU11="Devis 1",IFERROR(VALUE(TRIM(SUBSTITUTE(AN11,CHAR(160),""))),0),$AU11="Devis 2",IFERROR(VALUE(TRIM(SUBSTITUTE(AQ11,CHAR(160),""))),0),$AU11="Devis 3",IFERROR(VALUE(TRIM(SUBSTITUTE(AT11,CHAR(160),""))),0)),0)*IFERROR(VALUE(TRIM(SUBSTITUTE($AC11,CHAR(160),""))),0)=0,"",IFERROR(_xlfn.IFS($AU11="Devis 1",IFERROR(VALUE(TRIM(SUBSTITUTE(AN11,CHAR(160),""))),0),$AU11="Devis 2",IFERROR(VALUE(TRIM(SUBSTITUTE(AQ11,CHAR(160),""))),0),$AU11="Devis 3",IFERROR(VALUE(TRIM(SUBSTITUTE(AT11,CHAR(160),""))),0)),0)*IFERROR(VALUE(TRIM(SUBSTITUTE($AC11,CHAR(160),""))),0)))</f>
        <v>4231.5</v>
      </c>
      <c r="BC11" s="158"/>
      <c r="BD11" s="761" t="str" cm="1">
        <f t="array" ref="BD11">IF(OR(BB11="",AY11="",AZ11="",AW11="",BA11="",AX11=""),"",_xlfn.IFS((IFERROR(VALUE(TRIM(SUBSTITUTE(BB11,CHAR(160),""))),0))&gt;(IFERROR(VALUE(TRIM(SUBSTITUTE(AY11,CHAR(160),""))),0)),"KO : Le montant retenu TTC est supérieur au montant raisonnable TTC. Merci de revoir la ligne de dépense ou plafonner son montant.",(IFERROR(VALUE(TRIM(SUBSTITUTE(AZ11,CHAR(160),""))),0))&gt;(IFERROR(VALUE(TRIM(SUBSTITUTE(AW11,CHAR(160),""))),0)),"Attention : Le montant retenu HT est supérieur au montant HT raisonnable. Merci de revoir la ligne de dépense, plafonner son montant, ou justifier la reventillation HT / TVA.",(IFERROR(VALUE(TRIM(SUBSTITUTE(BA11,CHAR(160),""))),0))&gt;(IFERROR(VALUE(TRIM(SUBSTITUTE(AX11,CHAR(160),""))),0)),"Attention : Le montant TVA retenu est supérieur au montant TVA raisonnable. Merci de revoir la ligne de dépense, plafonner son montant, ou justifier la reventillation HT / TVA.",(IFERROR(VALUE(TRIM(SUBSTITUTE(BB11,CHAR(160),""))),0))=0,"",(IFERROR(VALUE(TRIM(SUBSTITUTE(AY11,CHAR(160),""))),0))=(IFERROR(VALUE(TRIM(SUBSTITUTE(BB11,CHAR(160),""))),0)),"OK",(IFERROR(VALUE(TRIM(SUBSTITUTE(AY11,CHAR(160),""))),0))&gt;(IFERROR(VALUE(TRIM(SUBSTITUTE(BB11,CHAR(160),""))),0))," OK : Montant instruit inférieur au montant raisonnable.",TRUE,""))</f>
        <v xml:space="preserve"> OK : Montant instruit inférieur au montant raisonnable.</v>
      </c>
      <c r="BE11" s="762" t="str" cm="1">
        <f t="array" ref="BE11">IF(OR(BB11="",Y11="",AZ11="",W11="",BA11="",X11=""),"",_xlfn.IFS((IFERROR(VALUE(TRIM(SUBSTITUTE(BB11,CHAR(160),""))),0))&gt;(IFERROR(VALUE(TRIM(SUBSTITUTE(Y11,CHAR(160),""))),0)),"KO : Le montant retenu TTC est supérieur au montant présenté TTC. Merci de revoir la ligne de dépense ou plafonner son montant.",(IFERROR(VALUE(TRIM(SUBSTITUTE(AZ11,CHAR(160),""))),0))&gt;(IFERROR(VALUE(TRIM(SUBSTITUTE(W11,CHAR(160),""))),0)),"Attention : Le montant retenu HT est supérieur au montant HT présenté. Merci de revoir la ligne de dépense,plafonner son montant,ou justifier la reventillation HT/TVA.",(IFERROR(VALUE(TRIM(SUBSTITUTE(BA11,CHAR(160),""))),0))&gt;(IFERROR(VALUE(TRIM(SUBSTITUTE(X11,CHAR(160),""))),0)),"Attention : Le montant TVA retenu est supérieur au montant TVA présenté. Merci de revoir la ligne de dépense,plafonner son montant,ou justifier la reventillation HT/TVA.",(IFERROR(VALUE(TRIM(SUBSTITUTE(Y11,CHAR(160),""))),0))=0,"",(IFERROR(VALUE(TRIM(SUBSTITUTE(BB11,CHAR(160),""))),0))=(IFERROR(VALUE(TRIM(SUBSTITUTE(Y11,CHAR(160),""))),0)),"OK",
OR((IFERROR(VALUE(TRIM(SUBSTITUTE(BB11,CHAR(160),""))),0))=0,(IFERROR(VALUE(TRIM(SUBSTITUTE(AZ11,CHAR(160),""))),0))=0),"Attention : montant présenté entièrement écarté",(IFERROR(VALUE(TRIM(SUBSTITUTE(BB11,CHAR(160),""))),0))&lt;(IFERROR(VALUE(TRIM(SUBSTITUTE(Y11,CHAR(160),""))),0)),"Attention : montant présenté partiellement écarté",TRUE,""))</f>
        <v>OK</v>
      </c>
      <c r="BF11" s="759">
        <f t="shared" ref="BF11:BF42" si="28">IF(OR(W11="",AZ11=""),"",(IFERROR(VALUE(TRIM(SUBSTITUTE(W11,CHAR(160),""))),0))-(IFERROR(VALUE(TRIM(SUBSTITUTE(AZ11,CHAR(160),""))),0)))</f>
        <v>0</v>
      </c>
      <c r="BG11" s="759">
        <f t="shared" ref="BG11:BG42" si="29">IF(OR(X11="",BA11=""),"",(IFERROR(VALUE(TRIM(SUBSTITUTE(X11,CHAR(160),""))),0))-(IFERROR(VALUE(TRIM(SUBSTITUTE(BA11,CHAR(160),""))),0)))</f>
        <v>0</v>
      </c>
      <c r="BH11" s="763">
        <f t="shared" ref="BH11:BH42" si="30">IF(OR(Y11="",BB11=""),"",(IFERROR(VALUE(TRIM(SUBSTITUTE(Y11,CHAR(160),""))),0))-(IFERROR(VALUE(TRIM(SUBSTITUTE(BB11,CHAR(160),""))),0)))</f>
        <v>0</v>
      </c>
    </row>
    <row r="12" spans="1:61" s="1" customFormat="1" ht="64.5" customHeight="1">
      <c r="A12" s="143">
        <v>1</v>
      </c>
      <c r="B12" s="144"/>
      <c r="C12" s="144"/>
      <c r="D12" s="145"/>
      <c r="E12" s="144"/>
      <c r="F12" s="144"/>
      <c r="G12" s="144"/>
      <c r="H12" s="144"/>
      <c r="I12" s="144"/>
      <c r="J12" s="144"/>
      <c r="K12" s="144"/>
      <c r="L12" s="144"/>
      <c r="M12" s="146"/>
      <c r="N12" s="147"/>
      <c r="O12" s="148" t="str">
        <f t="shared" si="0"/>
        <v/>
      </c>
      <c r="P12" s="149"/>
      <c r="Q12" s="147"/>
      <c r="R12" s="148" t="str">
        <f t="shared" si="1"/>
        <v/>
      </c>
      <c r="S12" s="150"/>
      <c r="T12" s="147"/>
      <c r="U12" s="151" t="str">
        <f t="shared" si="2"/>
        <v/>
      </c>
      <c r="V12" s="152"/>
      <c r="W12" s="153" t="str" cm="1">
        <f t="array" ref="W12">IF((_xlfn.IFS(TRIM(SUBSTITUTE(V12,CHAR(160),""))="Devis 1",IFERROR(VALUE(TRIM(SUBSTITUTE(M12,CHAR(160),""))),0),TRIM(SUBSTITUTE(V12,CHAR(160),""))="Devis 2",IFERROR(VALUE(TRIM(SUBSTITUTE(P12,CHAR(160),""))),0),TRIM(SUBSTITUTE(V12,CHAR(160),""))="Devis 3",IFERROR(VALUE(TRIM(SUBSTITUTE(S12,CHAR(160),""))),0),TRUE,0)*IFERROR(VALUE(TRIM(SUBSTITUTE(D12,CHAR(160),""))),0))=0,"",_xlfn.IFS(TRIM(SUBSTITUTE(V12,CHAR(160),""))="Devis 1",IFERROR(VALUE(TRIM(SUBSTITUTE(M12,CHAR(160),""))),0),TRIM(SUBSTITUTE(V12,CHAR(160),""))="Devis 2",IFERROR(VALUE(TRIM(SUBSTITUTE(P12,CHAR(160),""))),0),TRIM(SUBSTITUTE(V12,CHAR(160),""))="Devis 3",IFERROR(VALUE(TRIM(SUBSTITUTE(S12,CHAR(160),""))),0),TRUE,0)*IFERROR(VALUE(TRIM(SUBSTITUTE(D12,CHAR(160),""))),0))</f>
        <v/>
      </c>
      <c r="X12" s="154" t="str" cm="1">
        <f t="array" ref="X12">IF(_xlfn.IFS(TRIM(SUBSTITUTE(V12,CHAR(160),""))="Devis 1",IFERROR(VALUE(TRIM(SUBSTITUTE(N12,CHAR(160),""))),0),TRIM(SUBSTITUTE(V12,CHAR(160),""))="Devis 2",IFERROR(VALUE(TRIM(SUBSTITUTE(Q12,CHAR(160),""))),0),TRIM(SUBSTITUTE(V12,CHAR(160),""))="Devis 3",IFERROR(VALUE(TRIM(SUBSTITUTE(T12,CHAR(160),""))),0),TRUE,0)*IFERROR(VALUE(TRIM(SUBSTITUTE(D12,CHAR(160),""))),0)=0,IF(W12&lt;&gt;"",0,""),_xlfn.IFS(TRIM(SUBSTITUTE(V12,CHAR(160),""))="Devis 1",IFERROR(VALUE(TRIM(SUBSTITUTE(N12,CHAR(160),""))),0),TRIM(SUBSTITUTE(V12,CHAR(160),""))="Devis 2",IFERROR(VALUE(TRIM(SUBSTITUTE(Q12,CHAR(160),""))),0),TRIM(SUBSTITUTE(V12,CHAR(160),""))="Devis 3",IFERROR(VALUE(TRIM(SUBSTITUTE(T12,CHAR(160),""))),0),TRUE,0)*IFERROR(VALUE(TRIM(SUBSTITUTE(D12,CHAR(160),""))),0))</f>
        <v/>
      </c>
      <c r="Y12" s="155" t="str">
        <f t="shared" si="3"/>
        <v/>
      </c>
      <c r="Z12" s="615"/>
      <c r="AA12" s="764" t="str">
        <f t="shared" si="4"/>
        <v/>
      </c>
      <c r="AB12" s="764" t="str">
        <f t="shared" si="5"/>
        <v/>
      </c>
      <c r="AC12" s="764" t="str">
        <f t="shared" si="6"/>
        <v/>
      </c>
      <c r="AD12" s="764" t="str">
        <f t="shared" si="7"/>
        <v/>
      </c>
      <c r="AE12" s="764" t="str">
        <f t="shared" si="8"/>
        <v/>
      </c>
      <c r="AF12" s="764" t="str">
        <f t="shared" si="9"/>
        <v/>
      </c>
      <c r="AG12" s="764" t="str">
        <f t="shared" si="10"/>
        <v/>
      </c>
      <c r="AH12" s="764" t="str">
        <f t="shared" si="11"/>
        <v/>
      </c>
      <c r="AI12" s="764" t="str">
        <f t="shared" si="12"/>
        <v/>
      </c>
      <c r="AJ12" s="764" t="str">
        <f t="shared" si="13"/>
        <v/>
      </c>
      <c r="AK12" s="764" t="str">
        <f t="shared" si="14"/>
        <v/>
      </c>
      <c r="AL12" s="765" t="str">
        <f t="shared" si="15"/>
        <v/>
      </c>
      <c r="AM12" s="766" t="str">
        <f t="shared" si="16"/>
        <v/>
      </c>
      <c r="AN12" s="148" t="str">
        <f t="shared" si="17"/>
        <v/>
      </c>
      <c r="AO12" s="767" t="str">
        <f t="shared" si="18"/>
        <v/>
      </c>
      <c r="AP12" s="766" t="str">
        <f t="shared" si="19"/>
        <v/>
      </c>
      <c r="AQ12" s="148" t="str">
        <f t="shared" si="20"/>
        <v/>
      </c>
      <c r="AR12" s="768" t="str">
        <f t="shared" si="21"/>
        <v/>
      </c>
      <c r="AS12" s="766" t="str">
        <f t="shared" si="22"/>
        <v/>
      </c>
      <c r="AT12" s="769" t="str">
        <f t="shared" si="23"/>
        <v/>
      </c>
      <c r="AU12" s="764" t="str">
        <f t="shared" si="24"/>
        <v/>
      </c>
      <c r="AV12" s="744"/>
      <c r="AW12" s="770" t="str">
        <f t="shared" si="25"/>
        <v/>
      </c>
      <c r="AX12" s="770" t="str">
        <f t="shared" si="26"/>
        <v/>
      </c>
      <c r="AY12" s="770" t="str">
        <f t="shared" si="27"/>
        <v/>
      </c>
      <c r="AZ12" s="771" t="str" cm="1">
        <f t="array" ref="AZ12">IF($AC12="","",IF((IFERROR(_xlfn.IFS($AU12="Devis 1",(IFERROR(VALUE(TRIM(SUBSTITUTE(AL12,CHAR(160),""))),0)),$AU12="Devis 2",(IFERROR(VALUE(TRIM(SUBSTITUTE(AO12,CHAR(160),""))),0)),$AU12="Devis 3",(IFERROR(VALUE(TRIM(SUBSTITUTE(AR12,CHAR(160),""))),0))),0))*(IFERROR(VALUE(TRIM(SUBSTITUTE($AC12,CHAR(160),""))),0))=0,"",(IFERROR(_xlfn.IFS($AU12="Devis 1",(IFERROR(VALUE(TRIM(SUBSTITUTE(AL12,CHAR(160),""))),0)),$AU12="Devis 2",(IFERROR(VALUE(TRIM(SUBSTITUTE(AO12,CHAR(160),""))),0)),$AU12="Devis 3",(IFERROR(VALUE(TRIM(SUBSTITUTE(AR12,CHAR(160),""))),0))),0))*(IFERROR(VALUE(TRIM(SUBSTITUTE($AC12,CHAR(160),""))),0))))</f>
        <v/>
      </c>
      <c r="BA12" s="771" t="str" cm="1">
        <f t="array" ref="BA12">IF($AC12="","",IF((IFERROR(_xlfn.IFS(TRIM(SUBSTITUTE($AU12,CHAR(160),""))="Devis 1", IFERROR(VALUE(TRIM(SUBSTITUTE(AM12,CHAR(160),""))),0),TRIM(SUBSTITUTE($AU12,CHAR(160),""))="Devis 2", IFERROR(VALUE(TRIM(SUBSTITUTE(AP12,CHAR(160),""))),0),TRIM(SUBSTITUTE($AU12,CHAR(160),""))="Devis 3", IFERROR(VALUE(TRIM(SUBSTITUTE(AS12,CHAR(160),""))),0)),0) * IFERROR(VALUE(TRIM(SUBSTITUTE($AC12,CHAR(160),""))),0)) = 0,IF(AZ12&lt;&gt;"",0,""),(IFERROR(_xlfn.IFS(TRIM(SUBSTITUTE($AU12,CHAR(160),""))="Devis 1", IFERROR(VALUE(TRIM(SUBSTITUTE(AM12,CHAR(160),""))),0),TRIM(SUBSTITUTE($AU12,CHAR(160),""))="Devis 2", IFERROR(VALUE(TRIM(SUBSTITUTE(AP12,CHAR(160),""))),0),TRIM(SUBSTITUTE($AU12,CHAR(160),""))="Devis 3", IFERROR(VALUE(TRIM(SUBSTITUTE(AS12,CHAR(160),""))),0)),0) * IFERROR(VALUE(TRIM(SUBSTITUTE($AC12,CHAR(160),""))),0))))</f>
        <v/>
      </c>
      <c r="BB12" s="67" t="str" cm="1">
        <f t="array" ref="BB12">IF($AC12="","",IF(IFERROR(_xlfn.IFS($AU12="Devis 1",IFERROR(VALUE(TRIM(SUBSTITUTE(AN12,CHAR(160),""))),0),$AU12="Devis 2",IFERROR(VALUE(TRIM(SUBSTITUTE(AQ12,CHAR(160),""))),0),$AU12="Devis 3",IFERROR(VALUE(TRIM(SUBSTITUTE(AT12,CHAR(160),""))),0)),0)*IFERROR(VALUE(TRIM(SUBSTITUTE($AC12,CHAR(160),""))),0)=0,"",IFERROR(_xlfn.IFS($AU12="Devis 1",IFERROR(VALUE(TRIM(SUBSTITUTE(AN12,CHAR(160),""))),0),$AU12="Devis 2",IFERROR(VALUE(TRIM(SUBSTITUTE(AQ12,CHAR(160),""))),0),$AU12="Devis 3",IFERROR(VALUE(TRIM(SUBSTITUTE(AT12,CHAR(160),""))),0)),0)*IFERROR(VALUE(TRIM(SUBSTITUTE($AC12,CHAR(160),""))),0)))</f>
        <v/>
      </c>
      <c r="BC12" s="744"/>
      <c r="BD12" s="762" t="str" cm="1">
        <f t="array" ref="BD12">IF(OR(BB12="",AY12="",AZ12="",AW12="",BA12="",AX12=""),"",_xlfn.IFS((IFERROR(VALUE(TRIM(SUBSTITUTE(BB12,CHAR(160),""))),0))&gt;(IFERROR(VALUE(TRIM(SUBSTITUTE(AY12,CHAR(160),""))),0)),"KO : Le montant retenu TTC est supérieur au montant raisonnable TTC. Merci de revoir la ligne de dépense ou plafonner son montant.",(IFERROR(VALUE(TRIM(SUBSTITUTE(AZ12,CHAR(160),""))),0))&gt;(IFERROR(VALUE(TRIM(SUBSTITUTE(AW12,CHAR(160),""))),0)),"Attention : Le montant retenu HT est supérieur au montant HT raisonnable. Merci de revoir la ligne de dépense, plafonner son montant, ou justifier la reventillation HT / TVA.",(IFERROR(VALUE(TRIM(SUBSTITUTE(BA12,CHAR(160),""))),0))&gt;(IFERROR(VALUE(TRIM(SUBSTITUTE(AX12,CHAR(160),""))),0)),"Attention : Le montant TVA retenu est supérieur au montant TVA raisonnable. Merci de revoir la ligne de dépense, plafonner son montant, ou justifier la reventillation HT / TVA.",(IFERROR(VALUE(TRIM(SUBSTITUTE(BB12,CHAR(160),""))),0))=0,"",(IFERROR(VALUE(TRIM(SUBSTITUTE(AY12,CHAR(160),""))),0))=(IFERROR(VALUE(TRIM(SUBSTITUTE(BB12,CHAR(160),""))),0)),"OK",(IFERROR(VALUE(TRIM(SUBSTITUTE(AY12,CHAR(160),""))),0))&gt;(IFERROR(VALUE(TRIM(SUBSTITUTE(BB12,CHAR(160),""))),0))," OK : Montant instruit inférieur au montant raisonnable.",TRUE,""))</f>
        <v/>
      </c>
      <c r="BE12" s="762" t="str" cm="1">
        <f t="array" ref="BE12">IF(OR(BB12="",Y12="",AZ12="",W12="",BA12="",X12=""),"",_xlfn.IFS((IFERROR(VALUE(TRIM(SUBSTITUTE(BB12,CHAR(160),""))),0))&gt;(IFERROR(VALUE(TRIM(SUBSTITUTE(Y12,CHAR(160),""))),0)),"KO : Le montant retenu TTC est supérieur au montant présenté TTC. Merci de revoir la ligne de dépense ou plafonner son montant.",(IFERROR(VALUE(TRIM(SUBSTITUTE(AZ12,CHAR(160),""))),0))&gt;(IFERROR(VALUE(TRIM(SUBSTITUTE(W12,CHAR(160),""))),0)),"Attention : Le montant retenu HT est supérieur au montant HT présenté. Merci de revoir la ligne de dépense,plafonner son montant,ou justifier la reventillation HT/TVA.",(IFERROR(VALUE(TRIM(SUBSTITUTE(BA12,CHAR(160),""))),0))&gt;(IFERROR(VALUE(TRIM(SUBSTITUTE(X12,CHAR(160),""))),0)),"Attention : Le montant TVA retenu est supérieur au montant TVA présenté. Merci de revoir la ligne de dépense,plafonner son montant,ou justifier la reventillation HT/TVA.",(IFERROR(VALUE(TRIM(SUBSTITUTE(Y12,CHAR(160),""))),0))=0,"",(IFERROR(VALUE(TRIM(SUBSTITUTE(BB12,CHAR(160),""))),0))=(IFERROR(VALUE(TRIM(SUBSTITUTE(Y12,CHAR(160),""))),0)),"OK",
OR((IFERROR(VALUE(TRIM(SUBSTITUTE(BB12,CHAR(160),""))),0))=0,(IFERROR(VALUE(TRIM(SUBSTITUTE(AZ12,CHAR(160),""))),0))=0),"Attention : montant présenté entièrement écarté",(IFERROR(VALUE(TRIM(SUBSTITUTE(BB12,CHAR(160),""))),0))&lt;(IFERROR(VALUE(TRIM(SUBSTITUTE(Y12,CHAR(160),""))),0)),"Attention : montant présenté partiellement écarté",TRUE,""))</f>
        <v/>
      </c>
      <c r="BF12" s="770" t="str">
        <f t="shared" si="28"/>
        <v/>
      </c>
      <c r="BG12" s="770" t="str">
        <f t="shared" si="29"/>
        <v/>
      </c>
      <c r="BH12" s="772" t="str">
        <f t="shared" si="30"/>
        <v/>
      </c>
      <c r="BI12" s="2"/>
    </row>
    <row r="13" spans="1:61" s="1" customFormat="1" ht="51.6" customHeight="1">
      <c r="A13" s="61">
        <v>2</v>
      </c>
      <c r="B13" s="144"/>
      <c r="C13" s="144"/>
      <c r="D13" s="145"/>
      <c r="E13" s="144"/>
      <c r="F13" s="144"/>
      <c r="G13" s="144"/>
      <c r="H13" s="144"/>
      <c r="I13" s="144"/>
      <c r="J13" s="144"/>
      <c r="K13" s="144"/>
      <c r="L13" s="144"/>
      <c r="M13" s="123"/>
      <c r="N13" s="7"/>
      <c r="O13" s="42" t="str">
        <f t="shared" si="0"/>
        <v/>
      </c>
      <c r="P13" s="9"/>
      <c r="Q13" s="7"/>
      <c r="R13" s="42" t="str">
        <f t="shared" si="1"/>
        <v/>
      </c>
      <c r="S13" s="10"/>
      <c r="T13" s="7"/>
      <c r="U13" s="124" t="str">
        <f t="shared" si="2"/>
        <v/>
      </c>
      <c r="V13" s="133"/>
      <c r="W13" s="153" t="str" cm="1">
        <f t="array" ref="W13">IF((_xlfn.IFS(TRIM(SUBSTITUTE(V13,CHAR(160),""))="Devis 1",IFERROR(VALUE(TRIM(SUBSTITUTE(M13,CHAR(160),""))),0),TRIM(SUBSTITUTE(V13,CHAR(160),""))="Devis 2",IFERROR(VALUE(TRIM(SUBSTITUTE(P13,CHAR(160),""))),0),TRIM(SUBSTITUTE(V13,CHAR(160),""))="Devis 3",IFERROR(VALUE(TRIM(SUBSTITUTE(S13,CHAR(160),""))),0),TRUE,0)*IFERROR(VALUE(TRIM(SUBSTITUTE(D13,CHAR(160),""))),0))=0,"",_xlfn.IFS(TRIM(SUBSTITUTE(V13,CHAR(160),""))="Devis 1",IFERROR(VALUE(TRIM(SUBSTITUTE(M13,CHAR(160),""))),0),TRIM(SUBSTITUTE(V13,CHAR(160),""))="Devis 2",IFERROR(VALUE(TRIM(SUBSTITUTE(P13,CHAR(160),""))),0),TRIM(SUBSTITUTE(V13,CHAR(160),""))="Devis 3",IFERROR(VALUE(TRIM(SUBSTITUTE(S13,CHAR(160),""))),0),TRUE,0)*IFERROR(VALUE(TRIM(SUBSTITUTE(D13,CHAR(160),""))),0))</f>
        <v/>
      </c>
      <c r="X13" s="154" t="str" cm="1">
        <f t="array" ref="X13">IF(_xlfn.IFS(TRIM(SUBSTITUTE(V13,CHAR(160),""))="Devis 1",IFERROR(VALUE(TRIM(SUBSTITUTE(N13,CHAR(160),""))),0),TRIM(SUBSTITUTE(V13,CHAR(160),""))="Devis 2",IFERROR(VALUE(TRIM(SUBSTITUTE(Q13,CHAR(160),""))),0),TRIM(SUBSTITUTE(V13,CHAR(160),""))="Devis 3",IFERROR(VALUE(TRIM(SUBSTITUTE(T13,CHAR(160),""))),0),TRUE,0)*IFERROR(VALUE(TRIM(SUBSTITUTE(D13,CHAR(160),""))),0)=0,IF(W13&lt;&gt;"",0,""),_xlfn.IFS(TRIM(SUBSTITUTE(V13,CHAR(160),""))="Devis 1",IFERROR(VALUE(TRIM(SUBSTITUTE(N13,CHAR(160),""))),0),TRIM(SUBSTITUTE(V13,CHAR(160),""))="Devis 2",IFERROR(VALUE(TRIM(SUBSTITUTE(Q13,CHAR(160),""))),0),TRIM(SUBSTITUTE(V13,CHAR(160),""))="Devis 3",IFERROR(VALUE(TRIM(SUBSTITUTE(T13,CHAR(160),""))),0),TRUE,0)*IFERROR(VALUE(TRIM(SUBSTITUTE(D13,CHAR(160),""))),0))</f>
        <v/>
      </c>
      <c r="Y13" s="155" t="str">
        <f t="shared" ref="Y13" si="31">IF(OR(W13="", X13=""), "", IFERROR(VALUE(TRIM(SUBSTITUTE(W13,CHAR(160),""))),0) + IFERROR(VALUE(TRIM(SUBSTITUTE(X13,CHAR(160),""))),0))</f>
        <v/>
      </c>
      <c r="Z13" s="136"/>
      <c r="AA13" s="764" t="str">
        <f t="shared" si="4"/>
        <v/>
      </c>
      <c r="AB13" s="764" t="str">
        <f t="shared" si="5"/>
        <v/>
      </c>
      <c r="AC13" s="764" t="str">
        <f t="shared" si="6"/>
        <v/>
      </c>
      <c r="AD13" s="764" t="str">
        <f t="shared" si="7"/>
        <v/>
      </c>
      <c r="AE13" s="764" t="str">
        <f t="shared" si="8"/>
        <v/>
      </c>
      <c r="AF13" s="764" t="str">
        <f t="shared" si="9"/>
        <v/>
      </c>
      <c r="AG13" s="764" t="str">
        <f t="shared" si="10"/>
        <v/>
      </c>
      <c r="AH13" s="764" t="str">
        <f t="shared" si="11"/>
        <v/>
      </c>
      <c r="AI13" s="764" t="str">
        <f t="shared" si="12"/>
        <v/>
      </c>
      <c r="AJ13" s="764" t="str">
        <f t="shared" si="13"/>
        <v/>
      </c>
      <c r="AK13" s="764" t="str">
        <f t="shared" si="14"/>
        <v/>
      </c>
      <c r="AL13" s="45" t="str">
        <f t="shared" si="15"/>
        <v/>
      </c>
      <c r="AM13" s="20" t="str">
        <f t="shared" si="16"/>
        <v/>
      </c>
      <c r="AN13" s="42" t="str">
        <f>IF(OR(AL13="", AM13=""), "", IFERROR(VALUE(TRIM(SUBSTITUTE(AL13,CHAR(160),""))),0) + IFERROR(VALUE(TRIM(SUBSTITUTE(AM13,CHAR(160),""))),0))</f>
        <v/>
      </c>
      <c r="AO13" s="46" t="str">
        <f t="shared" si="18"/>
        <v/>
      </c>
      <c r="AP13" s="20" t="str">
        <f t="shared" si="19"/>
        <v/>
      </c>
      <c r="AQ13" s="42" t="str">
        <f t="shared" si="20"/>
        <v/>
      </c>
      <c r="AR13" s="47" t="str">
        <f t="shared" si="21"/>
        <v/>
      </c>
      <c r="AS13" s="20" t="str">
        <f t="shared" si="22"/>
        <v/>
      </c>
      <c r="AT13" s="48" t="str">
        <f t="shared" si="23"/>
        <v/>
      </c>
      <c r="AU13" s="44" t="str">
        <f t="shared" si="24"/>
        <v/>
      </c>
      <c r="AV13" s="744"/>
      <c r="AW13" s="49" t="str">
        <f t="shared" si="25"/>
        <v/>
      </c>
      <c r="AX13" s="49" t="str">
        <f t="shared" si="26"/>
        <v/>
      </c>
      <c r="AY13" s="49" t="str">
        <f t="shared" si="27"/>
        <v/>
      </c>
      <c r="AZ13" s="67" t="str" cm="1">
        <f t="array" ref="AZ13">IF($AC13="","",IF((IFERROR(_xlfn.IFS($AU13="Devis 1",(IFERROR(VALUE(TRIM(SUBSTITUTE(AL13,CHAR(160),""))),0)),$AU13="Devis 2",(IFERROR(VALUE(TRIM(SUBSTITUTE(AO13,CHAR(160),""))),0)),$AU13="Devis 3",(IFERROR(VALUE(TRIM(SUBSTITUTE(AR13,CHAR(160),""))),0))),0))*(IFERROR(VALUE(TRIM(SUBSTITUTE($AC13,CHAR(160),""))),0))=0,"",(IFERROR(_xlfn.IFS($AU13="Devis 1",(IFERROR(VALUE(TRIM(SUBSTITUTE(AL13,CHAR(160),""))),0)),$AU13="Devis 2",(IFERROR(VALUE(TRIM(SUBSTITUTE(AO13,CHAR(160),""))),0)),$AU13="Devis 3",(IFERROR(VALUE(TRIM(SUBSTITUTE(AR13,CHAR(160),""))),0))),0))*(IFERROR(VALUE(TRIM(SUBSTITUTE($AC13,CHAR(160),""))),0))))</f>
        <v/>
      </c>
      <c r="BA13" s="67" t="str" cm="1">
        <f t="array" ref="BA13">IF($AC13="","",IF((IFERROR(_xlfn.IFS(TRIM(SUBSTITUTE($AU13,CHAR(160),""))="Devis 1", IFERROR(VALUE(TRIM(SUBSTITUTE(AM13,CHAR(160),""))),0),TRIM(SUBSTITUTE($AU13,CHAR(160),""))="Devis 2", IFERROR(VALUE(TRIM(SUBSTITUTE(AP13,CHAR(160),""))),0),TRIM(SUBSTITUTE($AU13,CHAR(160),""))="Devis 3", IFERROR(VALUE(TRIM(SUBSTITUTE(AS13,CHAR(160),""))),0)),0) * IFERROR(VALUE(TRIM(SUBSTITUTE($AC13,CHAR(160),""))),0)) = 0,IF(AZ13&lt;&gt;"",0,""),(IFERROR(_xlfn.IFS(TRIM(SUBSTITUTE($AU13,CHAR(160),""))="Devis 1", IFERROR(VALUE(TRIM(SUBSTITUTE(AM13,CHAR(160),""))),0),TRIM(SUBSTITUTE($AU13,CHAR(160),""))="Devis 2", IFERROR(VALUE(TRIM(SUBSTITUTE(AP13,CHAR(160),""))),0),TRIM(SUBSTITUTE($AU13,CHAR(160),""))="Devis 3", IFERROR(VALUE(TRIM(SUBSTITUTE(AS13,CHAR(160),""))),0)),0) * IFERROR(VALUE(TRIM(SUBSTITUTE($AC13,CHAR(160),""))),0))))</f>
        <v/>
      </c>
      <c r="BB13" s="67" t="str" cm="1">
        <f t="array" ref="BB13">IF($AC13="","",IF(IFERROR(_xlfn.IFS($AU13="Devis 1",IFERROR(VALUE(TRIM(SUBSTITUTE(AN13,CHAR(160),""))),0),$AU13="Devis 2",IFERROR(VALUE(TRIM(SUBSTITUTE(AQ13,CHAR(160),""))),0),$AU13="Devis 3",IFERROR(VALUE(TRIM(SUBSTITUTE(AT13,CHAR(160),""))),0)),0)*IFERROR(VALUE(TRIM(SUBSTITUTE($AC13,CHAR(160),""))),0)=0,"",IFERROR(_xlfn.IFS($AU13="Devis 1",IFERROR(VALUE(TRIM(SUBSTITUTE(AN13,CHAR(160),""))),0),$AU13="Devis 2",IFERROR(VALUE(TRIM(SUBSTITUTE(AQ13,CHAR(160),""))),0),$AU13="Devis 3",IFERROR(VALUE(TRIM(SUBSTITUTE(AT13,CHAR(160),""))),0)),0)*IFERROR(VALUE(TRIM(SUBSTITUTE($AC13,CHAR(160),""))),0)))</f>
        <v/>
      </c>
      <c r="BC13" s="744"/>
      <c r="BD13" s="14" t="str" cm="1">
        <f t="array" ref="BD13">IF(OR(BB13="",AY13="",AZ13="",AW13="",BA13="",AX13=""),"",_xlfn.IFS((IFERROR(VALUE(TRIM(SUBSTITUTE(BB13,CHAR(160),""))),0))&gt;(IFERROR(VALUE(TRIM(SUBSTITUTE(AY13,CHAR(160),""))),0)),"KO : Le montant retenu TTC est supérieur au montant raisonnable TTC. Merci de revoir la ligne de dépense ou plafonner son montant.",(IFERROR(VALUE(TRIM(SUBSTITUTE(AZ13,CHAR(160),""))),0))&gt;(IFERROR(VALUE(TRIM(SUBSTITUTE(AW13,CHAR(160),""))),0)),"Attention : Le montant retenu HT est supérieur au montant HT raisonnable. Merci de revoir la ligne de dépense, plafonner son montant, ou justifier la reventillation HT / TVA.",(IFERROR(VALUE(TRIM(SUBSTITUTE(BA13,CHAR(160),""))),0))&gt;(IFERROR(VALUE(TRIM(SUBSTITUTE(AX13,CHAR(160),""))),0)),"Attention : Le montant TVA retenu est supérieur au montant TVA raisonnable. Merci de revoir la ligne de dépense, plafonner son montant, ou justifier la reventillation HT / TVA.",(IFERROR(VALUE(TRIM(SUBSTITUTE(BB13,CHAR(160),""))),0))=0,"",(IFERROR(VALUE(TRIM(SUBSTITUTE(AY13,CHAR(160),""))),0))=(IFERROR(VALUE(TRIM(SUBSTITUTE(BB13,CHAR(160),""))),0)),"OK",(IFERROR(VALUE(TRIM(SUBSTITUTE(AY13,CHAR(160),""))),0))&gt;(IFERROR(VALUE(TRIM(SUBSTITUTE(BB13,CHAR(160),""))),0))," OK : Montant instruit inférieur au montant raisonnable.",TRUE,""))</f>
        <v/>
      </c>
      <c r="BE13" s="762" t="str" cm="1">
        <f t="array" ref="BE13">IF(OR(BB13="",Y13="",AZ13="",W13="",BA13="",X13=""),"",_xlfn.IFS((IFERROR(VALUE(TRIM(SUBSTITUTE(BB13,CHAR(160),""))),0))&gt;(IFERROR(VALUE(TRIM(SUBSTITUTE(Y13,CHAR(160),""))),0)),"KO : Le montant retenu TTC est supérieur au montant présenté TTC. Merci de revoir la ligne de dépense ou plafonner son montant.",(IFERROR(VALUE(TRIM(SUBSTITUTE(AZ13,CHAR(160),""))),0))&gt;(IFERROR(VALUE(TRIM(SUBSTITUTE(W13,CHAR(160),""))),0)),"Attention : Le montant retenu HT est supérieur au montant HT présenté. Merci de revoir la ligne de dépense,plafonner son montant,ou justifier la reventillation HT/TVA.",(IFERROR(VALUE(TRIM(SUBSTITUTE(BA13,CHAR(160),""))),0))&gt;(IFERROR(VALUE(TRIM(SUBSTITUTE(X13,CHAR(160),""))),0)),"Attention : Le montant TVA retenu est supérieur au montant TVA présenté. Merci de revoir la ligne de dépense,plafonner son montant,ou justifier la reventillation HT/TVA.",(IFERROR(VALUE(TRIM(SUBSTITUTE(Y13,CHAR(160),""))),0))=0,"",(IFERROR(VALUE(TRIM(SUBSTITUTE(BB13,CHAR(160),""))),0))=(IFERROR(VALUE(TRIM(SUBSTITUTE(Y13,CHAR(160),""))),0)),"OK",
OR((IFERROR(VALUE(TRIM(SUBSTITUTE(BB13,CHAR(160),""))),0))=0,(IFERROR(VALUE(TRIM(SUBSTITUTE(AZ13,CHAR(160),""))),0))=0),"Attention : montant présenté entièrement écarté",(IFERROR(VALUE(TRIM(SUBSTITUTE(BB13,CHAR(160),""))),0))&lt;(IFERROR(VALUE(TRIM(SUBSTITUTE(Y13,CHAR(160),""))),0)),"Attention : montant présenté partiellement écarté",TRUE,""))</f>
        <v/>
      </c>
      <c r="BF13" s="49" t="str">
        <f t="shared" si="28"/>
        <v/>
      </c>
      <c r="BG13" s="49" t="str">
        <f t="shared" si="29"/>
        <v/>
      </c>
      <c r="BH13" s="21" t="str">
        <f t="shared" si="30"/>
        <v/>
      </c>
      <c r="BI13" s="2"/>
    </row>
    <row r="14" spans="1:61" ht="15.95">
      <c r="A14" s="63">
        <v>3</v>
      </c>
      <c r="B14" s="144"/>
      <c r="C14" s="144"/>
      <c r="D14" s="145"/>
      <c r="E14" s="144"/>
      <c r="F14" s="144"/>
      <c r="G14" s="144"/>
      <c r="H14" s="144"/>
      <c r="I14" s="144"/>
      <c r="J14" s="144"/>
      <c r="K14" s="144"/>
      <c r="L14" s="144"/>
      <c r="M14" s="123"/>
      <c r="N14" s="7"/>
      <c r="O14" s="42" t="str">
        <f t="shared" si="0"/>
        <v/>
      </c>
      <c r="P14" s="9"/>
      <c r="Q14" s="7"/>
      <c r="R14" s="42" t="str">
        <f t="shared" si="1"/>
        <v/>
      </c>
      <c r="S14" s="10"/>
      <c r="T14" s="7"/>
      <c r="U14" s="124" t="str">
        <f t="shared" si="2"/>
        <v/>
      </c>
      <c r="V14" s="133"/>
      <c r="W14" s="132" t="str" cm="1">
        <f t="array" ref="W14">IF((_xlfn.IFS(TRIM(SUBSTITUTE(V14,CHAR(160),""))="Devis 1",IFERROR(VALUE(TRIM(SUBSTITUTE(M14,CHAR(160),""))),0),TRIM(SUBSTITUTE(V14,CHAR(160),""))="Devis 2",IFERROR(VALUE(TRIM(SUBSTITUTE(P14,CHAR(160),""))),0),TRIM(SUBSTITUTE(V14,CHAR(160),""))="Devis 3",IFERROR(VALUE(TRIM(SUBSTITUTE(S14,CHAR(160),""))),0),TRUE,0)*IFERROR(VALUE(TRIM(SUBSTITUTE(D14,CHAR(160),""))),0))=0,"",_xlfn.IFS(TRIM(SUBSTITUTE(V14,CHAR(160),""))="Devis 1",IFERROR(VALUE(TRIM(SUBSTITUTE(M14,CHAR(160),""))),0),TRIM(SUBSTITUTE(V14,CHAR(160),""))="Devis 2",IFERROR(VALUE(TRIM(SUBSTITUTE(P14,CHAR(160),""))),0),TRIM(SUBSTITUTE(V14,CHAR(160),""))="Devis 3",IFERROR(VALUE(TRIM(SUBSTITUTE(S14,CHAR(160),""))),0),TRUE,0)*IFERROR(VALUE(TRIM(SUBSTITUTE(D14,CHAR(160),""))),0))</f>
        <v/>
      </c>
      <c r="X14" s="66" t="str" cm="1">
        <f t="array" ref="X14">IF(_xlfn.IFS(TRIM(SUBSTITUTE(V14,CHAR(160),""))="Devis 1",IFERROR(VALUE(TRIM(SUBSTITUTE(N14,CHAR(160),""))),0),TRIM(SUBSTITUTE(V14,CHAR(160),""))="Devis 2",IFERROR(VALUE(TRIM(SUBSTITUTE(Q14,CHAR(160),""))),0),TRIM(SUBSTITUTE(V14,CHAR(160),""))="Devis 3",IFERROR(VALUE(TRIM(SUBSTITUTE(T14,CHAR(160),""))),0),TRUE,0)*IFERROR(VALUE(TRIM(SUBSTITUTE(D14,CHAR(160),""))),0)=0,IF(W14&lt;&gt;"",0,""),_xlfn.IFS(TRIM(SUBSTITUTE(V14,CHAR(160),""))="Devis 1",IFERROR(VALUE(TRIM(SUBSTITUTE(N14,CHAR(160),""))),0),TRIM(SUBSTITUTE(V14,CHAR(160),""))="Devis 2",IFERROR(VALUE(TRIM(SUBSTITUTE(Q14,CHAR(160),""))),0),TRIM(SUBSTITUTE(V14,CHAR(160),""))="Devis 3",IFERROR(VALUE(TRIM(SUBSTITUTE(T14,CHAR(160),""))),0),TRUE,0)*IFERROR(VALUE(TRIM(SUBSTITUTE(D14,CHAR(160),""))),0))</f>
        <v/>
      </c>
      <c r="Y14" s="135" t="str">
        <f t="shared" si="3"/>
        <v/>
      </c>
      <c r="Z14" s="136"/>
      <c r="AA14" s="764" t="str">
        <f t="shared" si="4"/>
        <v/>
      </c>
      <c r="AB14" s="764" t="str">
        <f t="shared" si="5"/>
        <v/>
      </c>
      <c r="AC14" s="764" t="str">
        <f t="shared" si="6"/>
        <v/>
      </c>
      <c r="AD14" s="764" t="str">
        <f t="shared" si="7"/>
        <v/>
      </c>
      <c r="AE14" s="764" t="str">
        <f t="shared" si="8"/>
        <v/>
      </c>
      <c r="AF14" s="764" t="str">
        <f t="shared" si="9"/>
        <v/>
      </c>
      <c r="AG14" s="764" t="str">
        <f t="shared" si="10"/>
        <v/>
      </c>
      <c r="AH14" s="764" t="str">
        <f t="shared" si="11"/>
        <v/>
      </c>
      <c r="AI14" s="764" t="str">
        <f t="shared" si="12"/>
        <v/>
      </c>
      <c r="AJ14" s="764" t="str">
        <f t="shared" si="13"/>
        <v/>
      </c>
      <c r="AK14" s="764" t="str">
        <f t="shared" si="14"/>
        <v/>
      </c>
      <c r="AL14" s="45" t="str">
        <f t="shared" si="15"/>
        <v/>
      </c>
      <c r="AM14" s="20" t="str">
        <f t="shared" si="16"/>
        <v/>
      </c>
      <c r="AN14" s="42" t="str">
        <f t="shared" si="17"/>
        <v/>
      </c>
      <c r="AO14" s="46" t="str">
        <f t="shared" si="18"/>
        <v/>
      </c>
      <c r="AP14" s="20" t="str">
        <f t="shared" si="19"/>
        <v/>
      </c>
      <c r="AQ14" s="42" t="str">
        <f t="shared" si="20"/>
        <v/>
      </c>
      <c r="AR14" s="47" t="str">
        <f t="shared" si="21"/>
        <v/>
      </c>
      <c r="AS14" s="20" t="str">
        <f t="shared" si="22"/>
        <v/>
      </c>
      <c r="AT14" s="48" t="str">
        <f t="shared" si="23"/>
        <v/>
      </c>
      <c r="AU14" s="44" t="str">
        <f t="shared" si="24"/>
        <v/>
      </c>
      <c r="AV14" s="744"/>
      <c r="AW14" s="49" t="str">
        <f t="shared" si="25"/>
        <v/>
      </c>
      <c r="AX14" s="49" t="str">
        <f t="shared" si="26"/>
        <v/>
      </c>
      <c r="AY14" s="49" t="str">
        <f t="shared" si="27"/>
        <v/>
      </c>
      <c r="AZ14" s="67" t="str" cm="1">
        <f t="array" ref="AZ14">IF($AC14="","",IF((IFERROR(_xlfn.IFS($AU14="Devis 1",(IFERROR(VALUE(TRIM(SUBSTITUTE(AL14,CHAR(160),""))),0)),$AU14="Devis 2",(IFERROR(VALUE(TRIM(SUBSTITUTE(AO14,CHAR(160),""))),0)),$AU14="Devis 3",(IFERROR(VALUE(TRIM(SUBSTITUTE(AR14,CHAR(160),""))),0))),0))*(IFERROR(VALUE(TRIM(SUBSTITUTE($AC14,CHAR(160),""))),0))=0,"",(IFERROR(_xlfn.IFS($AU14="Devis 1",(IFERROR(VALUE(TRIM(SUBSTITUTE(AL14,CHAR(160),""))),0)),$AU14="Devis 2",(IFERROR(VALUE(TRIM(SUBSTITUTE(AO14,CHAR(160),""))),0)),$AU14="Devis 3",(IFERROR(VALUE(TRIM(SUBSTITUTE(AR14,CHAR(160),""))),0))),0))*(IFERROR(VALUE(TRIM(SUBSTITUTE($AC14,CHAR(160),""))),0))))</f>
        <v/>
      </c>
      <c r="BA14" s="67" t="str" cm="1">
        <f t="array" ref="BA14">IF($AC14="","",IF((IFERROR(_xlfn.IFS(TRIM(SUBSTITUTE($AU14,CHAR(160),""))="Devis 1", IFERROR(VALUE(TRIM(SUBSTITUTE(AM14,CHAR(160),""))),0),TRIM(SUBSTITUTE($AU14,CHAR(160),""))="Devis 2", IFERROR(VALUE(TRIM(SUBSTITUTE(AP14,CHAR(160),""))),0),TRIM(SUBSTITUTE($AU14,CHAR(160),""))="Devis 3", IFERROR(VALUE(TRIM(SUBSTITUTE(AS14,CHAR(160),""))),0)),0) * IFERROR(VALUE(TRIM(SUBSTITUTE($AC14,CHAR(160),""))),0)) = 0,IF(AZ14&lt;&gt;"",0,""),(IFERROR(_xlfn.IFS(TRIM(SUBSTITUTE($AU14,CHAR(160),""))="Devis 1", IFERROR(VALUE(TRIM(SUBSTITUTE(AM14,CHAR(160),""))),0),TRIM(SUBSTITUTE($AU14,CHAR(160),""))="Devis 2", IFERROR(VALUE(TRIM(SUBSTITUTE(AP14,CHAR(160),""))),0),TRIM(SUBSTITUTE($AU14,CHAR(160),""))="Devis 3", IFERROR(VALUE(TRIM(SUBSTITUTE(AS14,CHAR(160),""))),0)),0) * IFERROR(VALUE(TRIM(SUBSTITUTE($AC14,CHAR(160),""))),0))))</f>
        <v/>
      </c>
      <c r="BB14" s="67" t="str" cm="1">
        <f t="array" ref="BB14">IF($AC14="","",IF(IFERROR(_xlfn.IFS($AU14="Devis 1",IFERROR(VALUE(TRIM(SUBSTITUTE(AN14,CHAR(160),""))),0),$AU14="Devis 2",IFERROR(VALUE(TRIM(SUBSTITUTE(AQ14,CHAR(160),""))),0),$AU14="Devis 3",IFERROR(VALUE(TRIM(SUBSTITUTE(AT14,CHAR(160),""))),0)),0)*IFERROR(VALUE(TRIM(SUBSTITUTE($AC14,CHAR(160),""))),0)=0,"",IFERROR(_xlfn.IFS($AU14="Devis 1",IFERROR(VALUE(TRIM(SUBSTITUTE(AN14,CHAR(160),""))),0),$AU14="Devis 2",IFERROR(VALUE(TRIM(SUBSTITUTE(AQ14,CHAR(160),""))),0),$AU14="Devis 3",IFERROR(VALUE(TRIM(SUBSTITUTE(AT14,CHAR(160),""))),0)),0)*IFERROR(VALUE(TRIM(SUBSTITUTE($AC14,CHAR(160),""))),0)))</f>
        <v/>
      </c>
      <c r="BC14" s="744"/>
      <c r="BD14" s="14" t="str" cm="1">
        <f t="array" ref="BD14">IF(OR(BB14="",AY14="",AZ14="",AW14="",BA14="",AX14=""),"",_xlfn.IFS((IFERROR(VALUE(TRIM(SUBSTITUTE(BB14,CHAR(160),""))),0))&gt;(IFERROR(VALUE(TRIM(SUBSTITUTE(AY14,CHAR(160),""))),0)),"KO : Le montant retenu TTC est supérieur au montant raisonnable TTC. Merci de revoir la ligne de dépense ou plafonner son montant.",(IFERROR(VALUE(TRIM(SUBSTITUTE(AZ14,CHAR(160),""))),0))&gt;(IFERROR(VALUE(TRIM(SUBSTITUTE(AW14,CHAR(160),""))),0)),"Attention : Le montant retenu HT est supérieur au montant HT raisonnable. Merci de revoir la ligne de dépense, plafonner son montant, ou justifier la reventillation HT / TVA.",(IFERROR(VALUE(TRIM(SUBSTITUTE(BA14,CHAR(160),""))),0))&gt;(IFERROR(VALUE(TRIM(SUBSTITUTE(AX14,CHAR(160),""))),0)),"Attention : Le montant TVA retenu est supérieur au montant TVA raisonnable. Merci de revoir la ligne de dépense, plafonner son montant, ou justifier la reventillation HT / TVA.",(IFERROR(VALUE(TRIM(SUBSTITUTE(BB14,CHAR(160),""))),0))=0,"",(IFERROR(VALUE(TRIM(SUBSTITUTE(AY14,CHAR(160),""))),0))=(IFERROR(VALUE(TRIM(SUBSTITUTE(BB14,CHAR(160),""))),0)),"OK",(IFERROR(VALUE(TRIM(SUBSTITUTE(AY14,CHAR(160),""))),0))&gt;(IFERROR(VALUE(TRIM(SUBSTITUTE(BB14,CHAR(160),""))),0))," OK : Montant instruit inférieur au montant raisonnable.",TRUE,""))</f>
        <v/>
      </c>
      <c r="BE14" s="762" t="str" cm="1">
        <f t="array" ref="BE14">IF(OR(BB14="",Y14="",AZ14="",W14="",BA14="",X14=""),"",_xlfn.IFS((IFERROR(VALUE(TRIM(SUBSTITUTE(BB14,CHAR(160),""))),0))&gt;(IFERROR(VALUE(TRIM(SUBSTITUTE(Y14,CHAR(160),""))),0)),"KO : Le montant retenu TTC est supérieur au montant présenté TTC. Merci de revoir la ligne de dépense ou plafonner son montant.",(IFERROR(VALUE(TRIM(SUBSTITUTE(AZ14,CHAR(160),""))),0))&gt;(IFERROR(VALUE(TRIM(SUBSTITUTE(W14,CHAR(160),""))),0)),"Attention : Le montant retenu HT est supérieur au montant HT présenté. Merci de revoir la ligne de dépense,plafonner son montant,ou justifier la reventillation HT/TVA.",(IFERROR(VALUE(TRIM(SUBSTITUTE(BA14,CHAR(160),""))),0))&gt;(IFERROR(VALUE(TRIM(SUBSTITUTE(X14,CHAR(160),""))),0)),"Attention : Le montant TVA retenu est supérieur au montant TVA présenté. Merci de revoir la ligne de dépense,plafonner son montant,ou justifier la reventillation HT/TVA.",(IFERROR(VALUE(TRIM(SUBSTITUTE(Y14,CHAR(160),""))),0))=0,"",(IFERROR(VALUE(TRIM(SUBSTITUTE(BB14,CHAR(160),""))),0))=(IFERROR(VALUE(TRIM(SUBSTITUTE(Y14,CHAR(160),""))),0)),"OK",
OR((IFERROR(VALUE(TRIM(SUBSTITUTE(BB14,CHAR(160),""))),0))=0,(IFERROR(VALUE(TRIM(SUBSTITUTE(AZ14,CHAR(160),""))),0))=0),"Attention : montant présenté entièrement écarté",(IFERROR(VALUE(TRIM(SUBSTITUTE(BB14,CHAR(160),""))),0))&lt;(IFERROR(VALUE(TRIM(SUBSTITUTE(Y14,CHAR(160),""))),0)),"Attention : montant présenté partiellement écarté",TRUE,""))</f>
        <v/>
      </c>
      <c r="BF14" s="49" t="str">
        <f t="shared" si="28"/>
        <v/>
      </c>
      <c r="BG14" s="49" t="str">
        <f t="shared" si="29"/>
        <v/>
      </c>
      <c r="BH14" s="21" t="str">
        <f t="shared" si="30"/>
        <v/>
      </c>
      <c r="BI14" s="50"/>
    </row>
    <row r="15" spans="1:61" ht="15" customHeight="1">
      <c r="A15" s="63">
        <v>4</v>
      </c>
      <c r="B15" s="144"/>
      <c r="C15" s="144"/>
      <c r="D15" s="145"/>
      <c r="E15" s="144"/>
      <c r="F15" s="144"/>
      <c r="G15" s="144"/>
      <c r="H15" s="144"/>
      <c r="I15" s="144"/>
      <c r="J15" s="144"/>
      <c r="K15" s="144"/>
      <c r="L15" s="147"/>
      <c r="M15" s="123"/>
      <c r="N15" s="7"/>
      <c r="O15" s="42" t="str">
        <f t="shared" si="0"/>
        <v/>
      </c>
      <c r="P15" s="9"/>
      <c r="Q15" s="7"/>
      <c r="R15" s="42" t="str">
        <f t="shared" si="1"/>
        <v/>
      </c>
      <c r="S15" s="10"/>
      <c r="T15" s="7"/>
      <c r="U15" s="124" t="str">
        <f t="shared" si="2"/>
        <v/>
      </c>
      <c r="V15" s="133"/>
      <c r="W15" s="132" t="str" cm="1">
        <f t="array" ref="W15">IF((_xlfn.IFS(TRIM(SUBSTITUTE(V15,CHAR(160),""))="Devis 1",IFERROR(VALUE(TRIM(SUBSTITUTE(M15,CHAR(160),""))),0),TRIM(SUBSTITUTE(V15,CHAR(160),""))="Devis 2",IFERROR(VALUE(TRIM(SUBSTITUTE(P15,CHAR(160),""))),0),TRIM(SUBSTITUTE(V15,CHAR(160),""))="Devis 3",IFERROR(VALUE(TRIM(SUBSTITUTE(S15,CHAR(160),""))),0),TRUE,0)*IFERROR(VALUE(TRIM(SUBSTITUTE(D15,CHAR(160),""))),0))=0,"",_xlfn.IFS(TRIM(SUBSTITUTE(V15,CHAR(160),""))="Devis 1",IFERROR(VALUE(TRIM(SUBSTITUTE(M15,CHAR(160),""))),0),TRIM(SUBSTITUTE(V15,CHAR(160),""))="Devis 2",IFERROR(VALUE(TRIM(SUBSTITUTE(P15,CHAR(160),""))),0),TRIM(SUBSTITUTE(V15,CHAR(160),""))="Devis 3",IFERROR(VALUE(TRIM(SUBSTITUTE(S15,CHAR(160),""))),0),TRUE,0)*IFERROR(VALUE(TRIM(SUBSTITUTE(D15,CHAR(160),""))),0))</f>
        <v/>
      </c>
      <c r="X15" s="66" t="str" cm="1">
        <f t="array" ref="X15">IF(_xlfn.IFS(TRIM(SUBSTITUTE(V15,CHAR(160),""))="Devis 1",IFERROR(VALUE(TRIM(SUBSTITUTE(N15,CHAR(160),""))),0),TRIM(SUBSTITUTE(V15,CHAR(160),""))="Devis 2",IFERROR(VALUE(TRIM(SUBSTITUTE(Q15,CHAR(160),""))),0),TRIM(SUBSTITUTE(V15,CHAR(160),""))="Devis 3",IFERROR(VALUE(TRIM(SUBSTITUTE(T15,CHAR(160),""))),0),TRUE,0)*IFERROR(VALUE(TRIM(SUBSTITUTE(D15,CHAR(160),""))),0)=0,IF(W15&lt;&gt;"",0,""),_xlfn.IFS(TRIM(SUBSTITUTE(V15,CHAR(160),""))="Devis 1",IFERROR(VALUE(TRIM(SUBSTITUTE(N15,CHAR(160),""))),0),TRIM(SUBSTITUTE(V15,CHAR(160),""))="Devis 2",IFERROR(VALUE(TRIM(SUBSTITUTE(Q15,CHAR(160),""))),0),TRIM(SUBSTITUTE(V15,CHAR(160),""))="Devis 3",IFERROR(VALUE(TRIM(SUBSTITUTE(T15,CHAR(160),""))),0),TRUE,0)*IFERROR(VALUE(TRIM(SUBSTITUTE(D15,CHAR(160),""))),0))</f>
        <v/>
      </c>
      <c r="Y15" s="135" t="str">
        <f t="shared" si="3"/>
        <v/>
      </c>
      <c r="Z15" s="136"/>
      <c r="AA15" s="764" t="str">
        <f t="shared" si="4"/>
        <v/>
      </c>
      <c r="AB15" s="764" t="str">
        <f t="shared" si="5"/>
        <v/>
      </c>
      <c r="AC15" s="764" t="str">
        <f t="shared" si="6"/>
        <v/>
      </c>
      <c r="AD15" s="764" t="str">
        <f t="shared" si="7"/>
        <v/>
      </c>
      <c r="AE15" s="764" t="str">
        <f t="shared" si="8"/>
        <v/>
      </c>
      <c r="AF15" s="764" t="str">
        <f t="shared" si="9"/>
        <v/>
      </c>
      <c r="AG15" s="764" t="str">
        <f t="shared" si="10"/>
        <v/>
      </c>
      <c r="AH15" s="764" t="str">
        <f t="shared" si="11"/>
        <v/>
      </c>
      <c r="AI15" s="764" t="str">
        <f t="shared" si="12"/>
        <v/>
      </c>
      <c r="AJ15" s="764" t="str">
        <f t="shared" si="13"/>
        <v/>
      </c>
      <c r="AK15" s="764" t="str">
        <f t="shared" si="14"/>
        <v/>
      </c>
      <c r="AL15" s="45" t="str">
        <f t="shared" si="15"/>
        <v/>
      </c>
      <c r="AM15" s="20" t="str">
        <f t="shared" si="16"/>
        <v/>
      </c>
      <c r="AN15" s="42" t="str">
        <f t="shared" si="17"/>
        <v/>
      </c>
      <c r="AO15" s="46" t="str">
        <f t="shared" si="18"/>
        <v/>
      </c>
      <c r="AP15" s="20" t="str">
        <f t="shared" si="19"/>
        <v/>
      </c>
      <c r="AQ15" s="42" t="str">
        <f t="shared" si="20"/>
        <v/>
      </c>
      <c r="AR15" s="47" t="str">
        <f t="shared" si="21"/>
        <v/>
      </c>
      <c r="AS15" s="20" t="str">
        <f t="shared" si="22"/>
        <v/>
      </c>
      <c r="AT15" s="48" t="str">
        <f t="shared" si="23"/>
        <v/>
      </c>
      <c r="AU15" s="44" t="str">
        <f t="shared" si="24"/>
        <v/>
      </c>
      <c r="AV15" s="744"/>
      <c r="AW15" s="49" t="str">
        <f t="shared" si="25"/>
        <v/>
      </c>
      <c r="AX15" s="49" t="str">
        <f t="shared" si="26"/>
        <v/>
      </c>
      <c r="AY15" s="49" t="str">
        <f t="shared" si="27"/>
        <v/>
      </c>
      <c r="AZ15" s="67" t="str" cm="1">
        <f t="array" ref="AZ15">IF($AC15="","",IF((IFERROR(_xlfn.IFS($AU15="Devis 1",(IFERROR(VALUE(TRIM(SUBSTITUTE(AL15,CHAR(160),""))),0)),$AU15="Devis 2",(IFERROR(VALUE(TRIM(SUBSTITUTE(AO15,CHAR(160),""))),0)),$AU15="Devis 3",(IFERROR(VALUE(TRIM(SUBSTITUTE(AR15,CHAR(160),""))),0))),0))*(IFERROR(VALUE(TRIM(SUBSTITUTE($AC15,CHAR(160),""))),0))=0,"",(IFERROR(_xlfn.IFS($AU15="Devis 1",(IFERROR(VALUE(TRIM(SUBSTITUTE(AL15,CHAR(160),""))),0)),$AU15="Devis 2",(IFERROR(VALUE(TRIM(SUBSTITUTE(AO15,CHAR(160),""))),0)),$AU15="Devis 3",(IFERROR(VALUE(TRIM(SUBSTITUTE(AR15,CHAR(160),""))),0))),0))*(IFERROR(VALUE(TRIM(SUBSTITUTE($AC15,CHAR(160),""))),0))))</f>
        <v/>
      </c>
      <c r="BA15" s="67" t="str" cm="1">
        <f t="array" ref="BA15">IF($AC15="","",IF((IFERROR(_xlfn.IFS(TRIM(SUBSTITUTE($AU15,CHAR(160),""))="Devis 1", IFERROR(VALUE(TRIM(SUBSTITUTE(AM15,CHAR(160),""))),0),TRIM(SUBSTITUTE($AU15,CHAR(160),""))="Devis 2", IFERROR(VALUE(TRIM(SUBSTITUTE(AP15,CHAR(160),""))),0),TRIM(SUBSTITUTE($AU15,CHAR(160),""))="Devis 3", IFERROR(VALUE(TRIM(SUBSTITUTE(AS15,CHAR(160),""))),0)),0) * IFERROR(VALUE(TRIM(SUBSTITUTE($AC15,CHAR(160),""))),0)) = 0,IF(AZ15&lt;&gt;"",0,""),(IFERROR(_xlfn.IFS(TRIM(SUBSTITUTE($AU15,CHAR(160),""))="Devis 1", IFERROR(VALUE(TRIM(SUBSTITUTE(AM15,CHAR(160),""))),0),TRIM(SUBSTITUTE($AU15,CHAR(160),""))="Devis 2", IFERROR(VALUE(TRIM(SUBSTITUTE(AP15,CHAR(160),""))),0),TRIM(SUBSTITUTE($AU15,CHAR(160),""))="Devis 3", IFERROR(VALUE(TRIM(SUBSTITUTE(AS15,CHAR(160),""))),0)),0) * IFERROR(VALUE(TRIM(SUBSTITUTE($AC15,CHAR(160),""))),0))))</f>
        <v/>
      </c>
      <c r="BB15" s="67" t="str" cm="1">
        <f t="array" ref="BB15">IF($AC15="","",IF(IFERROR(_xlfn.IFS($AU15="Devis 1",IFERROR(VALUE(TRIM(SUBSTITUTE(AN15,CHAR(160),""))),0),$AU15="Devis 2",IFERROR(VALUE(TRIM(SUBSTITUTE(AQ15,CHAR(160),""))),0),$AU15="Devis 3",IFERROR(VALUE(TRIM(SUBSTITUTE(AT15,CHAR(160),""))),0)),0)*IFERROR(VALUE(TRIM(SUBSTITUTE($AC15,CHAR(160),""))),0)=0,"",IFERROR(_xlfn.IFS($AU15="Devis 1",IFERROR(VALUE(TRIM(SUBSTITUTE(AN15,CHAR(160),""))),0),$AU15="Devis 2",IFERROR(VALUE(TRIM(SUBSTITUTE(AQ15,CHAR(160),""))),0),$AU15="Devis 3",IFERROR(VALUE(TRIM(SUBSTITUTE(AT15,CHAR(160),""))),0)),0)*IFERROR(VALUE(TRIM(SUBSTITUTE($AC15,CHAR(160),""))),0)))</f>
        <v/>
      </c>
      <c r="BC15" s="254"/>
      <c r="BD15" s="14" t="str" cm="1">
        <f t="array" ref="BD15">IF(OR(BB15="",AY15="",AZ15="",AW15="",BA15="",AX15=""),"",_xlfn.IFS((IFERROR(VALUE(TRIM(SUBSTITUTE(BB15,CHAR(160),""))),0))&gt;(IFERROR(VALUE(TRIM(SUBSTITUTE(AY15,CHAR(160),""))),0)),"KO : Le montant retenu TTC est supérieur au montant raisonnable TTC. Merci de revoir la ligne de dépense ou plafonner son montant.",(IFERROR(VALUE(TRIM(SUBSTITUTE(AZ15,CHAR(160),""))),0))&gt;(IFERROR(VALUE(TRIM(SUBSTITUTE(AW15,CHAR(160),""))),0)),"Attention : Le montant retenu HT est supérieur au montant HT raisonnable. Merci de revoir la ligne de dépense, plafonner son montant, ou justifier la reventillation HT / TVA.",(IFERROR(VALUE(TRIM(SUBSTITUTE(BA15,CHAR(160),""))),0))&gt;(IFERROR(VALUE(TRIM(SUBSTITUTE(AX15,CHAR(160),""))),0)),"Attention : Le montant TVA retenu est supérieur au montant TVA raisonnable. Merci de revoir la ligne de dépense, plafonner son montant, ou justifier la reventillation HT / TVA.",(IFERROR(VALUE(TRIM(SUBSTITUTE(BB15,CHAR(160),""))),0))=0,"",(IFERROR(VALUE(TRIM(SUBSTITUTE(AY15,CHAR(160),""))),0))=(IFERROR(VALUE(TRIM(SUBSTITUTE(BB15,CHAR(160),""))),0)),"OK",(IFERROR(VALUE(TRIM(SUBSTITUTE(AY15,CHAR(160),""))),0))&gt;(IFERROR(VALUE(TRIM(SUBSTITUTE(BB15,CHAR(160),""))),0))," OK : Montant instruit inférieur au montant raisonnable.",TRUE,""))</f>
        <v/>
      </c>
      <c r="BE15" s="762" t="str" cm="1">
        <f t="array" ref="BE15">IF(OR(BB15="",Y15="",AZ15="",W15="",BA15="",X15=""),"",_xlfn.IFS((IFERROR(VALUE(TRIM(SUBSTITUTE(BB15,CHAR(160),""))),0))&gt;(IFERROR(VALUE(TRIM(SUBSTITUTE(Y15,CHAR(160),""))),0)),"KO : Le montant retenu TTC est supérieur au montant présenté TTC. Merci de revoir la ligne de dépense ou plafonner son montant.",(IFERROR(VALUE(TRIM(SUBSTITUTE(AZ15,CHAR(160),""))),0))&gt;(IFERROR(VALUE(TRIM(SUBSTITUTE(W15,CHAR(160),""))),0)),"Attention : Le montant retenu HT est supérieur au montant HT présenté. Merci de revoir la ligne de dépense,plafonner son montant,ou justifier la reventillation HT/TVA.",(IFERROR(VALUE(TRIM(SUBSTITUTE(BA15,CHAR(160),""))),0))&gt;(IFERROR(VALUE(TRIM(SUBSTITUTE(X15,CHAR(160),""))),0)),"Attention : Le montant TVA retenu est supérieur au montant TVA présenté. Merci de revoir la ligne de dépense,plafonner son montant,ou justifier la reventillation HT/TVA.",(IFERROR(VALUE(TRIM(SUBSTITUTE(Y15,CHAR(160),""))),0))=0,"",(IFERROR(VALUE(TRIM(SUBSTITUTE(BB15,CHAR(160),""))),0))=(IFERROR(VALUE(TRIM(SUBSTITUTE(Y15,CHAR(160),""))),0)),"OK",
OR((IFERROR(VALUE(TRIM(SUBSTITUTE(BB15,CHAR(160),""))),0))=0,(IFERROR(VALUE(TRIM(SUBSTITUTE(AZ15,CHAR(160),""))),0))=0),"Attention : montant présenté entièrement écarté",(IFERROR(VALUE(TRIM(SUBSTITUTE(BB15,CHAR(160),""))),0))&lt;(IFERROR(VALUE(TRIM(SUBSTITUTE(Y15,CHAR(160),""))),0)),"Attention : montant présenté partiellement écarté",TRUE,""))</f>
        <v/>
      </c>
      <c r="BF15" s="49" t="str">
        <f t="shared" si="28"/>
        <v/>
      </c>
      <c r="BG15" s="49" t="str">
        <f t="shared" si="29"/>
        <v/>
      </c>
      <c r="BH15" s="21" t="str">
        <f t="shared" si="30"/>
        <v/>
      </c>
      <c r="BI15" s="50"/>
    </row>
    <row r="16" spans="1:61" ht="15" customHeight="1">
      <c r="A16" s="63">
        <v>5</v>
      </c>
      <c r="B16" s="144"/>
      <c r="C16" s="144"/>
      <c r="D16" s="145"/>
      <c r="E16" s="144"/>
      <c r="F16" s="144"/>
      <c r="G16" s="144"/>
      <c r="H16" s="144"/>
      <c r="I16" s="144"/>
      <c r="J16" s="144"/>
      <c r="K16" s="144"/>
      <c r="L16" s="144"/>
      <c r="M16" s="123"/>
      <c r="N16" s="7"/>
      <c r="O16" s="42" t="str">
        <f t="shared" si="0"/>
        <v/>
      </c>
      <c r="P16" s="9"/>
      <c r="Q16" s="7"/>
      <c r="R16" s="42" t="str">
        <f t="shared" si="1"/>
        <v/>
      </c>
      <c r="S16" s="10"/>
      <c r="T16" s="7"/>
      <c r="U16" s="124" t="str">
        <f t="shared" si="2"/>
        <v/>
      </c>
      <c r="V16" s="133"/>
      <c r="W16" s="132" t="str" cm="1">
        <f t="array" ref="W16">IF((_xlfn.IFS(TRIM(SUBSTITUTE(V16,CHAR(160),""))="Devis 1",IFERROR(VALUE(TRIM(SUBSTITUTE(M16,CHAR(160),""))),0),TRIM(SUBSTITUTE(V16,CHAR(160),""))="Devis 2",IFERROR(VALUE(TRIM(SUBSTITUTE(P16,CHAR(160),""))),0),TRIM(SUBSTITUTE(V16,CHAR(160),""))="Devis 3",IFERROR(VALUE(TRIM(SUBSTITUTE(S16,CHAR(160),""))),0),TRUE,0)*IFERROR(VALUE(TRIM(SUBSTITUTE(D16,CHAR(160),""))),0))=0,"",_xlfn.IFS(TRIM(SUBSTITUTE(V16,CHAR(160),""))="Devis 1",IFERROR(VALUE(TRIM(SUBSTITUTE(M16,CHAR(160),""))),0),TRIM(SUBSTITUTE(V16,CHAR(160),""))="Devis 2",IFERROR(VALUE(TRIM(SUBSTITUTE(P16,CHAR(160),""))),0),TRIM(SUBSTITUTE(V16,CHAR(160),""))="Devis 3",IFERROR(VALUE(TRIM(SUBSTITUTE(S16,CHAR(160),""))),0),TRUE,0)*IFERROR(VALUE(TRIM(SUBSTITUTE(D16,CHAR(160),""))),0))</f>
        <v/>
      </c>
      <c r="X16" s="66" t="str" cm="1">
        <f t="array" ref="X16">IF(_xlfn.IFS(TRIM(SUBSTITUTE(V16,CHAR(160),""))="Devis 1",IFERROR(VALUE(TRIM(SUBSTITUTE(N16,CHAR(160),""))),0),TRIM(SUBSTITUTE(V16,CHAR(160),""))="Devis 2",IFERROR(VALUE(TRIM(SUBSTITUTE(Q16,CHAR(160),""))),0),TRIM(SUBSTITUTE(V16,CHAR(160),""))="Devis 3",IFERROR(VALUE(TRIM(SUBSTITUTE(T16,CHAR(160),""))),0),TRUE,0)*IFERROR(VALUE(TRIM(SUBSTITUTE(D16,CHAR(160),""))),0)=0,IF(W16&lt;&gt;"",0,""),_xlfn.IFS(TRIM(SUBSTITUTE(V16,CHAR(160),""))="Devis 1",IFERROR(VALUE(TRIM(SUBSTITUTE(N16,CHAR(160),""))),0),TRIM(SUBSTITUTE(V16,CHAR(160),""))="Devis 2",IFERROR(VALUE(TRIM(SUBSTITUTE(Q16,CHAR(160),""))),0),TRIM(SUBSTITUTE(V16,CHAR(160),""))="Devis 3",IFERROR(VALUE(TRIM(SUBSTITUTE(T16,CHAR(160),""))),0),TRUE,0)*IFERROR(VALUE(TRIM(SUBSTITUTE(D16,CHAR(160),""))),0))</f>
        <v/>
      </c>
      <c r="Y16" s="135" t="str">
        <f t="shared" si="3"/>
        <v/>
      </c>
      <c r="Z16" s="136"/>
      <c r="AA16" s="764" t="str">
        <f t="shared" si="4"/>
        <v/>
      </c>
      <c r="AB16" s="764" t="str">
        <f t="shared" si="5"/>
        <v/>
      </c>
      <c r="AC16" s="764" t="str">
        <f t="shared" si="6"/>
        <v/>
      </c>
      <c r="AD16" s="764" t="str">
        <f t="shared" si="7"/>
        <v/>
      </c>
      <c r="AE16" s="764" t="str">
        <f t="shared" si="8"/>
        <v/>
      </c>
      <c r="AF16" s="764" t="str">
        <f t="shared" si="9"/>
        <v/>
      </c>
      <c r="AG16" s="764" t="str">
        <f t="shared" si="10"/>
        <v/>
      </c>
      <c r="AH16" s="764" t="str">
        <f t="shared" si="11"/>
        <v/>
      </c>
      <c r="AI16" s="764" t="str">
        <f t="shared" si="12"/>
        <v/>
      </c>
      <c r="AJ16" s="764" t="str">
        <f t="shared" si="13"/>
        <v/>
      </c>
      <c r="AK16" s="764" t="str">
        <f t="shared" si="14"/>
        <v/>
      </c>
      <c r="AL16" s="45" t="str">
        <f t="shared" si="15"/>
        <v/>
      </c>
      <c r="AM16" s="20" t="str">
        <f t="shared" si="16"/>
        <v/>
      </c>
      <c r="AN16" s="42" t="str">
        <f t="shared" si="17"/>
        <v/>
      </c>
      <c r="AO16" s="46" t="str">
        <f t="shared" si="18"/>
        <v/>
      </c>
      <c r="AP16" s="20" t="str">
        <f t="shared" si="19"/>
        <v/>
      </c>
      <c r="AQ16" s="42" t="str">
        <f t="shared" si="20"/>
        <v/>
      </c>
      <c r="AR16" s="47" t="str">
        <f t="shared" si="21"/>
        <v/>
      </c>
      <c r="AS16" s="20" t="str">
        <f t="shared" si="22"/>
        <v/>
      </c>
      <c r="AT16" s="48" t="str">
        <f t="shared" si="23"/>
        <v/>
      </c>
      <c r="AU16" s="44" t="str">
        <f t="shared" si="24"/>
        <v/>
      </c>
      <c r="AV16" s="744"/>
      <c r="AW16" s="49" t="str">
        <f t="shared" si="25"/>
        <v/>
      </c>
      <c r="AX16" s="49" t="str">
        <f t="shared" si="26"/>
        <v/>
      </c>
      <c r="AY16" s="49" t="str">
        <f t="shared" si="27"/>
        <v/>
      </c>
      <c r="AZ16" s="67" t="str" cm="1">
        <f t="array" ref="AZ16">IF($AC16="","",IF((IFERROR(_xlfn.IFS($AU16="Devis 1",(IFERROR(VALUE(TRIM(SUBSTITUTE(AL16,CHAR(160),""))),0)),$AU16="Devis 2",(IFERROR(VALUE(TRIM(SUBSTITUTE(AO16,CHAR(160),""))),0)),$AU16="Devis 3",(IFERROR(VALUE(TRIM(SUBSTITUTE(AR16,CHAR(160),""))),0))),0))*(IFERROR(VALUE(TRIM(SUBSTITUTE($AC16,CHAR(160),""))),0))=0,"",(IFERROR(_xlfn.IFS($AU16="Devis 1",(IFERROR(VALUE(TRIM(SUBSTITUTE(AL16,CHAR(160),""))),0)),$AU16="Devis 2",(IFERROR(VALUE(TRIM(SUBSTITUTE(AO16,CHAR(160),""))),0)),$AU16="Devis 3",(IFERROR(VALUE(TRIM(SUBSTITUTE(AR16,CHAR(160),""))),0))),0))*(IFERROR(VALUE(TRIM(SUBSTITUTE($AC16,CHAR(160),""))),0))))</f>
        <v/>
      </c>
      <c r="BA16" s="67" t="str" cm="1">
        <f t="array" ref="BA16">IF($AC16="","",IF((IFERROR(_xlfn.IFS(TRIM(SUBSTITUTE($AU16,CHAR(160),""))="Devis 1", IFERROR(VALUE(TRIM(SUBSTITUTE(AM16,CHAR(160),""))),0),TRIM(SUBSTITUTE($AU16,CHAR(160),""))="Devis 2", IFERROR(VALUE(TRIM(SUBSTITUTE(AP16,CHAR(160),""))),0),TRIM(SUBSTITUTE($AU16,CHAR(160),""))="Devis 3", IFERROR(VALUE(TRIM(SUBSTITUTE(AS16,CHAR(160),""))),0)),0) * IFERROR(VALUE(TRIM(SUBSTITUTE($AC16,CHAR(160),""))),0)) = 0,IF(AZ16&lt;&gt;"",0,""),(IFERROR(_xlfn.IFS(TRIM(SUBSTITUTE($AU16,CHAR(160),""))="Devis 1", IFERROR(VALUE(TRIM(SUBSTITUTE(AM16,CHAR(160),""))),0),TRIM(SUBSTITUTE($AU16,CHAR(160),""))="Devis 2", IFERROR(VALUE(TRIM(SUBSTITUTE(AP16,CHAR(160),""))),0),TRIM(SUBSTITUTE($AU16,CHAR(160),""))="Devis 3", IFERROR(VALUE(TRIM(SUBSTITUTE(AS16,CHAR(160),""))),0)),0) * IFERROR(VALUE(TRIM(SUBSTITUTE($AC16,CHAR(160),""))),0))))</f>
        <v/>
      </c>
      <c r="BB16" s="67" t="str" cm="1">
        <f t="array" ref="BB16">IF($AC16="","",IF(IFERROR(_xlfn.IFS($AU16="Devis 1",IFERROR(VALUE(TRIM(SUBSTITUTE(AN16,CHAR(160),""))),0),$AU16="Devis 2",IFERROR(VALUE(TRIM(SUBSTITUTE(AQ16,CHAR(160),""))),0),$AU16="Devis 3",IFERROR(VALUE(TRIM(SUBSTITUTE(AT16,CHAR(160),""))),0)),0)*IFERROR(VALUE(TRIM(SUBSTITUTE($AC16,CHAR(160),""))),0)=0,"",IFERROR(_xlfn.IFS($AU16="Devis 1",IFERROR(VALUE(TRIM(SUBSTITUTE(AN16,CHAR(160),""))),0),$AU16="Devis 2",IFERROR(VALUE(TRIM(SUBSTITUTE(AQ16,CHAR(160),""))),0),$AU16="Devis 3",IFERROR(VALUE(TRIM(SUBSTITUTE(AT16,CHAR(160),""))),0)),0)*IFERROR(VALUE(TRIM(SUBSTITUTE($AC16,CHAR(160),""))),0)))</f>
        <v/>
      </c>
      <c r="BC16" s="254"/>
      <c r="BD16" s="14" t="str" cm="1">
        <f t="array" ref="BD16">IF(OR(BB16="",AY16="",AZ16="",AW16="",BA16="",AX16=""),"",_xlfn.IFS((IFERROR(VALUE(TRIM(SUBSTITUTE(BB16,CHAR(160),""))),0))&gt;(IFERROR(VALUE(TRIM(SUBSTITUTE(AY16,CHAR(160),""))),0)),"KO : Le montant retenu TTC est supérieur au montant raisonnable TTC. Merci de revoir la ligne de dépense ou plafonner son montant.",(IFERROR(VALUE(TRIM(SUBSTITUTE(AZ16,CHAR(160),""))),0))&gt;(IFERROR(VALUE(TRIM(SUBSTITUTE(AW16,CHAR(160),""))),0)),"Attention : Le montant retenu HT est supérieur au montant HT raisonnable. Merci de revoir la ligne de dépense, plafonner son montant, ou justifier la reventillation HT / TVA.",(IFERROR(VALUE(TRIM(SUBSTITUTE(BA16,CHAR(160),""))),0))&gt;(IFERROR(VALUE(TRIM(SUBSTITUTE(AX16,CHAR(160),""))),0)),"Attention : Le montant TVA retenu est supérieur au montant TVA raisonnable. Merci de revoir la ligne de dépense, plafonner son montant, ou justifier la reventillation HT / TVA.",(IFERROR(VALUE(TRIM(SUBSTITUTE(BB16,CHAR(160),""))),0))=0,"",(IFERROR(VALUE(TRIM(SUBSTITUTE(AY16,CHAR(160),""))),0))=(IFERROR(VALUE(TRIM(SUBSTITUTE(BB16,CHAR(160),""))),0)),"OK",(IFERROR(VALUE(TRIM(SUBSTITUTE(AY16,CHAR(160),""))),0))&gt;(IFERROR(VALUE(TRIM(SUBSTITUTE(BB16,CHAR(160),""))),0))," OK : Montant instruit inférieur au montant raisonnable.",TRUE,""))</f>
        <v/>
      </c>
      <c r="BE16" s="762" t="str" cm="1">
        <f t="array" ref="BE16">IF(OR(BB16="",Y16="",AZ16="",W16="",BA16="",X16=""),"",_xlfn.IFS((IFERROR(VALUE(TRIM(SUBSTITUTE(BB16,CHAR(160),""))),0))&gt;(IFERROR(VALUE(TRIM(SUBSTITUTE(Y16,CHAR(160),""))),0)),"KO : Le montant retenu TTC est supérieur au montant présenté TTC. Merci de revoir la ligne de dépense ou plafonner son montant.",(IFERROR(VALUE(TRIM(SUBSTITUTE(AZ16,CHAR(160),""))),0))&gt;(IFERROR(VALUE(TRIM(SUBSTITUTE(W16,CHAR(160),""))),0)),"Attention : Le montant retenu HT est supérieur au montant HT présenté. Merci de revoir la ligne de dépense,plafonner son montant,ou justifier la reventillation HT/TVA.",(IFERROR(VALUE(TRIM(SUBSTITUTE(BA16,CHAR(160),""))),0))&gt;(IFERROR(VALUE(TRIM(SUBSTITUTE(X16,CHAR(160),""))),0)),"Attention : Le montant TVA retenu est supérieur au montant TVA présenté. Merci de revoir la ligne de dépense,plafonner son montant,ou justifier la reventillation HT/TVA.",(IFERROR(VALUE(TRIM(SUBSTITUTE(Y16,CHAR(160),""))),0))=0,"",(IFERROR(VALUE(TRIM(SUBSTITUTE(BB16,CHAR(160),""))),0))=(IFERROR(VALUE(TRIM(SUBSTITUTE(Y16,CHAR(160),""))),0)),"OK",
OR((IFERROR(VALUE(TRIM(SUBSTITUTE(BB16,CHAR(160),""))),0))=0,(IFERROR(VALUE(TRIM(SUBSTITUTE(AZ16,CHAR(160),""))),0))=0),"Attention : montant présenté entièrement écarté",(IFERROR(VALUE(TRIM(SUBSTITUTE(BB16,CHAR(160),""))),0))&lt;(IFERROR(VALUE(TRIM(SUBSTITUTE(Y16,CHAR(160),""))),0)),"Attention : montant présenté partiellement écarté",TRUE,""))</f>
        <v/>
      </c>
      <c r="BF16" s="49" t="str">
        <f t="shared" si="28"/>
        <v/>
      </c>
      <c r="BG16" s="49" t="str">
        <f t="shared" si="29"/>
        <v/>
      </c>
      <c r="BH16" s="21" t="str">
        <f t="shared" si="30"/>
        <v/>
      </c>
      <c r="BI16" s="50"/>
    </row>
    <row r="17" spans="1:61" ht="15" customHeight="1">
      <c r="A17" s="63">
        <v>6</v>
      </c>
      <c r="B17" s="144"/>
      <c r="C17" s="144"/>
      <c r="D17" s="145"/>
      <c r="E17" s="144"/>
      <c r="F17" s="144"/>
      <c r="G17" s="144"/>
      <c r="H17" s="144"/>
      <c r="I17" s="144"/>
      <c r="J17" s="144"/>
      <c r="K17" s="144"/>
      <c r="L17" s="144"/>
      <c r="M17" s="123"/>
      <c r="N17" s="7"/>
      <c r="O17" s="42" t="str">
        <f t="shared" si="0"/>
        <v/>
      </c>
      <c r="P17" s="9"/>
      <c r="Q17" s="7"/>
      <c r="R17" s="42" t="str">
        <f t="shared" si="1"/>
        <v/>
      </c>
      <c r="S17" s="10"/>
      <c r="T17" s="7"/>
      <c r="U17" s="124" t="str">
        <f t="shared" si="2"/>
        <v/>
      </c>
      <c r="V17" s="133"/>
      <c r="W17" s="132" t="str" cm="1">
        <f t="array" ref="W17">IF((_xlfn.IFS(TRIM(SUBSTITUTE(V17,CHAR(160),""))="Devis 1",IFERROR(VALUE(TRIM(SUBSTITUTE(M17,CHAR(160),""))),0),TRIM(SUBSTITUTE(V17,CHAR(160),""))="Devis 2",IFERROR(VALUE(TRIM(SUBSTITUTE(P17,CHAR(160),""))),0),TRIM(SUBSTITUTE(V17,CHAR(160),""))="Devis 3",IFERROR(VALUE(TRIM(SUBSTITUTE(S17,CHAR(160),""))),0),TRUE,0)*IFERROR(VALUE(TRIM(SUBSTITUTE(D17,CHAR(160),""))),0))=0,"",_xlfn.IFS(TRIM(SUBSTITUTE(V17,CHAR(160),""))="Devis 1",IFERROR(VALUE(TRIM(SUBSTITUTE(M17,CHAR(160),""))),0),TRIM(SUBSTITUTE(V17,CHAR(160),""))="Devis 2",IFERROR(VALUE(TRIM(SUBSTITUTE(P17,CHAR(160),""))),0),TRIM(SUBSTITUTE(V17,CHAR(160),""))="Devis 3",IFERROR(VALUE(TRIM(SUBSTITUTE(S17,CHAR(160),""))),0),TRUE,0)*IFERROR(VALUE(TRIM(SUBSTITUTE(D17,CHAR(160),""))),0))</f>
        <v/>
      </c>
      <c r="X17" s="66" t="str" cm="1">
        <f t="array" ref="X17">IF(_xlfn.IFS(TRIM(SUBSTITUTE(V17,CHAR(160),""))="Devis 1",IFERROR(VALUE(TRIM(SUBSTITUTE(N17,CHAR(160),""))),0),TRIM(SUBSTITUTE(V17,CHAR(160),""))="Devis 2",IFERROR(VALUE(TRIM(SUBSTITUTE(Q17,CHAR(160),""))),0),TRIM(SUBSTITUTE(V17,CHAR(160),""))="Devis 3",IFERROR(VALUE(TRIM(SUBSTITUTE(T17,CHAR(160),""))),0),TRUE,0)*IFERROR(VALUE(TRIM(SUBSTITUTE(D17,CHAR(160),""))),0)=0,IF(W17&lt;&gt;"",0,""),_xlfn.IFS(TRIM(SUBSTITUTE(V17,CHAR(160),""))="Devis 1",IFERROR(VALUE(TRIM(SUBSTITUTE(N17,CHAR(160),""))),0),TRIM(SUBSTITUTE(V17,CHAR(160),""))="Devis 2",IFERROR(VALUE(TRIM(SUBSTITUTE(Q17,CHAR(160),""))),0),TRIM(SUBSTITUTE(V17,CHAR(160),""))="Devis 3",IFERROR(VALUE(TRIM(SUBSTITUTE(T17,CHAR(160),""))),0),TRUE,0)*IFERROR(VALUE(TRIM(SUBSTITUTE(D17,CHAR(160),""))),0))</f>
        <v/>
      </c>
      <c r="Y17" s="135" t="str">
        <f t="shared" si="3"/>
        <v/>
      </c>
      <c r="Z17" s="136"/>
      <c r="AA17" s="764" t="str">
        <f t="shared" si="4"/>
        <v/>
      </c>
      <c r="AB17" s="764" t="str">
        <f t="shared" si="5"/>
        <v/>
      </c>
      <c r="AC17" s="764" t="str">
        <f t="shared" si="6"/>
        <v/>
      </c>
      <c r="AD17" s="764" t="str">
        <f t="shared" si="7"/>
        <v/>
      </c>
      <c r="AE17" s="764" t="str">
        <f t="shared" si="8"/>
        <v/>
      </c>
      <c r="AF17" s="764" t="str">
        <f t="shared" si="9"/>
        <v/>
      </c>
      <c r="AG17" s="764" t="str">
        <f t="shared" si="10"/>
        <v/>
      </c>
      <c r="AH17" s="764" t="str">
        <f t="shared" si="11"/>
        <v/>
      </c>
      <c r="AI17" s="764" t="str">
        <f t="shared" si="12"/>
        <v/>
      </c>
      <c r="AJ17" s="764" t="str">
        <f t="shared" si="13"/>
        <v/>
      </c>
      <c r="AK17" s="764" t="str">
        <f t="shared" si="14"/>
        <v/>
      </c>
      <c r="AL17" s="45" t="str">
        <f t="shared" si="15"/>
        <v/>
      </c>
      <c r="AM17" s="20" t="str">
        <f t="shared" si="16"/>
        <v/>
      </c>
      <c r="AN17" s="42" t="str">
        <f t="shared" si="17"/>
        <v/>
      </c>
      <c r="AO17" s="46" t="str">
        <f t="shared" si="18"/>
        <v/>
      </c>
      <c r="AP17" s="20" t="str">
        <f t="shared" si="19"/>
        <v/>
      </c>
      <c r="AQ17" s="42" t="str">
        <f t="shared" si="20"/>
        <v/>
      </c>
      <c r="AR17" s="47" t="str">
        <f t="shared" si="21"/>
        <v/>
      </c>
      <c r="AS17" s="20" t="str">
        <f t="shared" si="22"/>
        <v/>
      </c>
      <c r="AT17" s="48" t="str">
        <f t="shared" si="23"/>
        <v/>
      </c>
      <c r="AU17" s="44" t="str">
        <f t="shared" si="24"/>
        <v/>
      </c>
      <c r="AV17" s="744"/>
      <c r="AW17" s="49" t="str">
        <f t="shared" si="25"/>
        <v/>
      </c>
      <c r="AX17" s="49" t="str">
        <f t="shared" si="26"/>
        <v/>
      </c>
      <c r="AY17" s="49" t="str">
        <f t="shared" si="27"/>
        <v/>
      </c>
      <c r="AZ17" s="67" t="str" cm="1">
        <f t="array" ref="AZ17">IF($AC17="","",IF((IFERROR(_xlfn.IFS($AU17="Devis 1",(IFERROR(VALUE(TRIM(SUBSTITUTE(AL17,CHAR(160),""))),0)),$AU17="Devis 2",(IFERROR(VALUE(TRIM(SUBSTITUTE(AO17,CHAR(160),""))),0)),$AU17="Devis 3",(IFERROR(VALUE(TRIM(SUBSTITUTE(AR17,CHAR(160),""))),0))),0))*(IFERROR(VALUE(TRIM(SUBSTITUTE($AC17,CHAR(160),""))),0))=0,"",(IFERROR(_xlfn.IFS($AU17="Devis 1",(IFERROR(VALUE(TRIM(SUBSTITUTE(AL17,CHAR(160),""))),0)),$AU17="Devis 2",(IFERROR(VALUE(TRIM(SUBSTITUTE(AO17,CHAR(160),""))),0)),$AU17="Devis 3",(IFERROR(VALUE(TRIM(SUBSTITUTE(AR17,CHAR(160),""))),0))),0))*(IFERROR(VALUE(TRIM(SUBSTITUTE($AC17,CHAR(160),""))),0))))</f>
        <v/>
      </c>
      <c r="BA17" s="67" t="str" cm="1">
        <f t="array" ref="BA17">IF($AC17="","",IF((IFERROR(_xlfn.IFS(TRIM(SUBSTITUTE($AU17,CHAR(160),""))="Devis 1", IFERROR(VALUE(TRIM(SUBSTITUTE(AM17,CHAR(160),""))),0),TRIM(SUBSTITUTE($AU17,CHAR(160),""))="Devis 2", IFERROR(VALUE(TRIM(SUBSTITUTE(AP17,CHAR(160),""))),0),TRIM(SUBSTITUTE($AU17,CHAR(160),""))="Devis 3", IFERROR(VALUE(TRIM(SUBSTITUTE(AS17,CHAR(160),""))),0)),0) * IFERROR(VALUE(TRIM(SUBSTITUTE($AC17,CHAR(160),""))),0)) = 0,IF(AZ17&lt;&gt;"",0,""),(IFERROR(_xlfn.IFS(TRIM(SUBSTITUTE($AU17,CHAR(160),""))="Devis 1", IFERROR(VALUE(TRIM(SUBSTITUTE(AM17,CHAR(160),""))),0),TRIM(SUBSTITUTE($AU17,CHAR(160),""))="Devis 2", IFERROR(VALUE(TRIM(SUBSTITUTE(AP17,CHAR(160),""))),0),TRIM(SUBSTITUTE($AU17,CHAR(160),""))="Devis 3", IFERROR(VALUE(TRIM(SUBSTITUTE(AS17,CHAR(160),""))),0)),0) * IFERROR(VALUE(TRIM(SUBSTITUTE($AC17,CHAR(160),""))),0))))</f>
        <v/>
      </c>
      <c r="BB17" s="67" t="str" cm="1">
        <f t="array" ref="BB17">IF($AC17="","",IF(IFERROR(_xlfn.IFS($AU17="Devis 1",IFERROR(VALUE(TRIM(SUBSTITUTE(AN17,CHAR(160),""))),0),$AU17="Devis 2",IFERROR(VALUE(TRIM(SUBSTITUTE(AQ17,CHAR(160),""))),0),$AU17="Devis 3",IFERROR(VALUE(TRIM(SUBSTITUTE(AT17,CHAR(160),""))),0)),0)*IFERROR(VALUE(TRIM(SUBSTITUTE($AC17,CHAR(160),""))),0)=0,"",IFERROR(_xlfn.IFS($AU17="Devis 1",IFERROR(VALUE(TRIM(SUBSTITUTE(AN17,CHAR(160),""))),0),$AU17="Devis 2",IFERROR(VALUE(TRIM(SUBSTITUTE(AQ17,CHAR(160),""))),0),$AU17="Devis 3",IFERROR(VALUE(TRIM(SUBSTITUTE(AT17,CHAR(160),""))),0)),0)*IFERROR(VALUE(TRIM(SUBSTITUTE($AC17,CHAR(160),""))),0)))</f>
        <v/>
      </c>
      <c r="BC17" s="254"/>
      <c r="BD17" s="14" t="str" cm="1">
        <f t="array" ref="BD17">IF(OR(BB17="",AY17="",AZ17="",AW17="",BA17="",AX17=""),"",_xlfn.IFS((IFERROR(VALUE(TRIM(SUBSTITUTE(BB17,CHAR(160),""))),0))&gt;(IFERROR(VALUE(TRIM(SUBSTITUTE(AY17,CHAR(160),""))),0)),"KO : Le montant retenu TTC est supérieur au montant raisonnable TTC. Merci de revoir la ligne de dépense ou plafonner son montant.",(IFERROR(VALUE(TRIM(SUBSTITUTE(AZ17,CHAR(160),""))),0))&gt;(IFERROR(VALUE(TRIM(SUBSTITUTE(AW17,CHAR(160),""))),0)),"Attention : Le montant retenu HT est supérieur au montant HT raisonnable. Merci de revoir la ligne de dépense, plafonner son montant, ou justifier la reventillation HT / TVA.",(IFERROR(VALUE(TRIM(SUBSTITUTE(BA17,CHAR(160),""))),0))&gt;(IFERROR(VALUE(TRIM(SUBSTITUTE(AX17,CHAR(160),""))),0)),"Attention : Le montant TVA retenu est supérieur au montant TVA raisonnable. Merci de revoir la ligne de dépense, plafonner son montant, ou justifier la reventillation HT / TVA.",(IFERROR(VALUE(TRIM(SUBSTITUTE(BB17,CHAR(160),""))),0))=0,"",(IFERROR(VALUE(TRIM(SUBSTITUTE(AY17,CHAR(160),""))),0))=(IFERROR(VALUE(TRIM(SUBSTITUTE(BB17,CHAR(160),""))),0)),"OK",(IFERROR(VALUE(TRIM(SUBSTITUTE(AY17,CHAR(160),""))),0))&gt;(IFERROR(VALUE(TRIM(SUBSTITUTE(BB17,CHAR(160),""))),0))," OK : Montant instruit inférieur au montant raisonnable.",TRUE,""))</f>
        <v/>
      </c>
      <c r="BE17" s="762" t="str" cm="1">
        <f t="array" ref="BE17">IF(OR(BB17="",Y17="",AZ17="",W17="",BA17="",X17=""),"",_xlfn.IFS((IFERROR(VALUE(TRIM(SUBSTITUTE(BB17,CHAR(160),""))),0))&gt;(IFERROR(VALUE(TRIM(SUBSTITUTE(Y17,CHAR(160),""))),0)),"KO : Le montant retenu TTC est supérieur au montant présenté TTC. Merci de revoir la ligne de dépense ou plafonner son montant.",(IFERROR(VALUE(TRIM(SUBSTITUTE(AZ17,CHAR(160),""))),0))&gt;(IFERROR(VALUE(TRIM(SUBSTITUTE(W17,CHAR(160),""))),0)),"Attention : Le montant retenu HT est supérieur au montant HT présenté. Merci de revoir la ligne de dépense,plafonner son montant,ou justifier la reventillation HT/TVA.",(IFERROR(VALUE(TRIM(SUBSTITUTE(BA17,CHAR(160),""))),0))&gt;(IFERROR(VALUE(TRIM(SUBSTITUTE(X17,CHAR(160),""))),0)),"Attention : Le montant TVA retenu est supérieur au montant TVA présenté. Merci de revoir la ligne de dépense,plafonner son montant,ou justifier la reventillation HT/TVA.",(IFERROR(VALUE(TRIM(SUBSTITUTE(Y17,CHAR(160),""))),0))=0,"",(IFERROR(VALUE(TRIM(SUBSTITUTE(BB17,CHAR(160),""))),0))=(IFERROR(VALUE(TRIM(SUBSTITUTE(Y17,CHAR(160),""))),0)),"OK",
OR((IFERROR(VALUE(TRIM(SUBSTITUTE(BB17,CHAR(160),""))),0))=0,(IFERROR(VALUE(TRIM(SUBSTITUTE(AZ17,CHAR(160),""))),0))=0),"Attention : montant présenté entièrement écarté",(IFERROR(VALUE(TRIM(SUBSTITUTE(BB17,CHAR(160),""))),0))&lt;(IFERROR(VALUE(TRIM(SUBSTITUTE(Y17,CHAR(160),""))),0)),"Attention : montant présenté partiellement écarté",TRUE,""))</f>
        <v/>
      </c>
      <c r="BF17" s="49" t="str">
        <f t="shared" si="28"/>
        <v/>
      </c>
      <c r="BG17" s="49" t="str">
        <f t="shared" si="29"/>
        <v/>
      </c>
      <c r="BH17" s="21" t="str">
        <f t="shared" si="30"/>
        <v/>
      </c>
      <c r="BI17" s="50"/>
    </row>
    <row r="18" spans="1:61" ht="15" customHeight="1">
      <c r="A18" s="63">
        <v>7</v>
      </c>
      <c r="B18" s="270"/>
      <c r="C18" s="144"/>
      <c r="D18" s="282"/>
      <c r="E18" s="270"/>
      <c r="F18" s="270"/>
      <c r="G18" s="144"/>
      <c r="H18" s="144"/>
      <c r="I18" s="144"/>
      <c r="J18" s="270"/>
      <c r="K18" s="270"/>
      <c r="L18" s="270"/>
      <c r="M18" s="123"/>
      <c r="N18" s="7"/>
      <c r="O18" s="42" t="str">
        <f t="shared" si="0"/>
        <v/>
      </c>
      <c r="P18" s="9"/>
      <c r="Q18" s="7"/>
      <c r="R18" s="42" t="str">
        <f t="shared" si="1"/>
        <v/>
      </c>
      <c r="S18" s="10"/>
      <c r="T18" s="7"/>
      <c r="U18" s="124" t="str">
        <f t="shared" si="2"/>
        <v/>
      </c>
      <c r="V18" s="133"/>
      <c r="W18" s="132" t="str" cm="1">
        <f t="array" ref="W18">IF((_xlfn.IFS(TRIM(SUBSTITUTE(V18,CHAR(160),""))="Devis 1",IFERROR(VALUE(TRIM(SUBSTITUTE(M18,CHAR(160),""))),0),TRIM(SUBSTITUTE(V18,CHAR(160),""))="Devis 2",IFERROR(VALUE(TRIM(SUBSTITUTE(P18,CHAR(160),""))),0),TRIM(SUBSTITUTE(V18,CHAR(160),""))="Devis 3",IFERROR(VALUE(TRIM(SUBSTITUTE(S18,CHAR(160),""))),0),TRUE,0)*IFERROR(VALUE(TRIM(SUBSTITUTE(D18,CHAR(160),""))),0))=0,"",_xlfn.IFS(TRIM(SUBSTITUTE(V18,CHAR(160),""))="Devis 1",IFERROR(VALUE(TRIM(SUBSTITUTE(M18,CHAR(160),""))),0),TRIM(SUBSTITUTE(V18,CHAR(160),""))="Devis 2",IFERROR(VALUE(TRIM(SUBSTITUTE(P18,CHAR(160),""))),0),TRIM(SUBSTITUTE(V18,CHAR(160),""))="Devis 3",IFERROR(VALUE(TRIM(SUBSTITUTE(S18,CHAR(160),""))),0),TRUE,0)*IFERROR(VALUE(TRIM(SUBSTITUTE(D18,CHAR(160),""))),0))</f>
        <v/>
      </c>
      <c r="X18" s="66" t="str" cm="1">
        <f t="array" ref="X18">IF(_xlfn.IFS(TRIM(SUBSTITUTE(V18,CHAR(160),""))="Devis 1",IFERROR(VALUE(TRIM(SUBSTITUTE(N18,CHAR(160),""))),0),TRIM(SUBSTITUTE(V18,CHAR(160),""))="Devis 2",IFERROR(VALUE(TRIM(SUBSTITUTE(Q18,CHAR(160),""))),0),TRIM(SUBSTITUTE(V18,CHAR(160),""))="Devis 3",IFERROR(VALUE(TRIM(SUBSTITUTE(T18,CHAR(160),""))),0),TRUE,0)*IFERROR(VALUE(TRIM(SUBSTITUTE(D18,CHAR(160),""))),0)=0,IF(W18&lt;&gt;"",0,""),_xlfn.IFS(TRIM(SUBSTITUTE(V18,CHAR(160),""))="Devis 1",IFERROR(VALUE(TRIM(SUBSTITUTE(N18,CHAR(160),""))),0),TRIM(SUBSTITUTE(V18,CHAR(160),""))="Devis 2",IFERROR(VALUE(TRIM(SUBSTITUTE(Q18,CHAR(160),""))),0),TRIM(SUBSTITUTE(V18,CHAR(160),""))="Devis 3",IFERROR(VALUE(TRIM(SUBSTITUTE(T18,CHAR(160),""))),0),TRUE,0)*IFERROR(VALUE(TRIM(SUBSTITUTE(D18,CHAR(160),""))),0))</f>
        <v/>
      </c>
      <c r="Y18" s="135" t="str">
        <f t="shared" si="3"/>
        <v/>
      </c>
      <c r="Z18" s="136"/>
      <c r="AA18" s="764" t="str">
        <f t="shared" si="4"/>
        <v/>
      </c>
      <c r="AB18" s="764" t="str">
        <f t="shared" si="5"/>
        <v/>
      </c>
      <c r="AC18" s="764" t="str">
        <f t="shared" si="6"/>
        <v/>
      </c>
      <c r="AD18" s="764" t="str">
        <f t="shared" si="7"/>
        <v/>
      </c>
      <c r="AE18" s="764" t="str">
        <f t="shared" si="8"/>
        <v/>
      </c>
      <c r="AF18" s="764" t="str">
        <f t="shared" si="9"/>
        <v/>
      </c>
      <c r="AG18" s="764" t="str">
        <f t="shared" si="10"/>
        <v/>
      </c>
      <c r="AH18" s="764" t="str">
        <f t="shared" si="11"/>
        <v/>
      </c>
      <c r="AI18" s="764" t="str">
        <f t="shared" si="12"/>
        <v/>
      </c>
      <c r="AJ18" s="764" t="str">
        <f t="shared" si="13"/>
        <v/>
      </c>
      <c r="AK18" s="764" t="str">
        <f t="shared" si="14"/>
        <v/>
      </c>
      <c r="AL18" s="45" t="str">
        <f t="shared" si="15"/>
        <v/>
      </c>
      <c r="AM18" s="20" t="str">
        <f t="shared" si="16"/>
        <v/>
      </c>
      <c r="AN18" s="42" t="str">
        <f t="shared" si="17"/>
        <v/>
      </c>
      <c r="AO18" s="46" t="str">
        <f t="shared" si="18"/>
        <v/>
      </c>
      <c r="AP18" s="20" t="str">
        <f t="shared" si="19"/>
        <v/>
      </c>
      <c r="AQ18" s="42" t="str">
        <f t="shared" si="20"/>
        <v/>
      </c>
      <c r="AR18" s="47" t="str">
        <f t="shared" si="21"/>
        <v/>
      </c>
      <c r="AS18" s="20" t="str">
        <f t="shared" si="22"/>
        <v/>
      </c>
      <c r="AT18" s="48" t="str">
        <f t="shared" si="23"/>
        <v/>
      </c>
      <c r="AU18" s="44" t="str">
        <f t="shared" si="24"/>
        <v/>
      </c>
      <c r="AV18" s="744"/>
      <c r="AW18" s="49" t="str">
        <f t="shared" si="25"/>
        <v/>
      </c>
      <c r="AX18" s="49" t="str">
        <f t="shared" si="26"/>
        <v/>
      </c>
      <c r="AY18" s="49" t="str">
        <f t="shared" si="27"/>
        <v/>
      </c>
      <c r="AZ18" s="67" t="str" cm="1">
        <f t="array" ref="AZ18">IF($AC18="","",IF((IFERROR(_xlfn.IFS($AU18="Devis 1",(IFERROR(VALUE(TRIM(SUBSTITUTE(AL18,CHAR(160),""))),0)),$AU18="Devis 2",(IFERROR(VALUE(TRIM(SUBSTITUTE(AO18,CHAR(160),""))),0)),$AU18="Devis 3",(IFERROR(VALUE(TRIM(SUBSTITUTE(AR18,CHAR(160),""))),0))),0))*(IFERROR(VALUE(TRIM(SUBSTITUTE($AC18,CHAR(160),""))),0))=0,"",(IFERROR(_xlfn.IFS($AU18="Devis 1",(IFERROR(VALUE(TRIM(SUBSTITUTE(AL18,CHAR(160),""))),0)),$AU18="Devis 2",(IFERROR(VALUE(TRIM(SUBSTITUTE(AO18,CHAR(160),""))),0)),$AU18="Devis 3",(IFERROR(VALUE(TRIM(SUBSTITUTE(AR18,CHAR(160),""))),0))),0))*(IFERROR(VALUE(TRIM(SUBSTITUTE($AC18,CHAR(160),""))),0))))</f>
        <v/>
      </c>
      <c r="BA18" s="67" t="str" cm="1">
        <f t="array" ref="BA18">IF($AC18="","",IF((IFERROR(_xlfn.IFS(TRIM(SUBSTITUTE($AU18,CHAR(160),""))="Devis 1", IFERROR(VALUE(TRIM(SUBSTITUTE(AM18,CHAR(160),""))),0),TRIM(SUBSTITUTE($AU18,CHAR(160),""))="Devis 2", IFERROR(VALUE(TRIM(SUBSTITUTE(AP18,CHAR(160),""))),0),TRIM(SUBSTITUTE($AU18,CHAR(160),""))="Devis 3", IFERROR(VALUE(TRIM(SUBSTITUTE(AS18,CHAR(160),""))),0)),0) * IFERROR(VALUE(TRIM(SUBSTITUTE($AC18,CHAR(160),""))),0)) = 0,IF(AZ18&lt;&gt;"",0,""),(IFERROR(_xlfn.IFS(TRIM(SUBSTITUTE($AU18,CHAR(160),""))="Devis 1", IFERROR(VALUE(TRIM(SUBSTITUTE(AM18,CHAR(160),""))),0),TRIM(SUBSTITUTE($AU18,CHAR(160),""))="Devis 2", IFERROR(VALUE(TRIM(SUBSTITUTE(AP18,CHAR(160),""))),0),TRIM(SUBSTITUTE($AU18,CHAR(160),""))="Devis 3", IFERROR(VALUE(TRIM(SUBSTITUTE(AS18,CHAR(160),""))),0)),0) * IFERROR(VALUE(TRIM(SUBSTITUTE($AC18,CHAR(160),""))),0))))</f>
        <v/>
      </c>
      <c r="BB18" s="67" t="str" cm="1">
        <f t="array" ref="BB18">IF($AC18="","",IF(IFERROR(_xlfn.IFS($AU18="Devis 1",IFERROR(VALUE(TRIM(SUBSTITUTE(AN18,CHAR(160),""))),0),$AU18="Devis 2",IFERROR(VALUE(TRIM(SUBSTITUTE(AQ18,CHAR(160),""))),0),$AU18="Devis 3",IFERROR(VALUE(TRIM(SUBSTITUTE(AT18,CHAR(160),""))),0)),0)*IFERROR(VALUE(TRIM(SUBSTITUTE($AC18,CHAR(160),""))),0)=0,"",IFERROR(_xlfn.IFS($AU18="Devis 1",IFERROR(VALUE(TRIM(SUBSTITUTE(AN18,CHAR(160),""))),0),$AU18="Devis 2",IFERROR(VALUE(TRIM(SUBSTITUTE(AQ18,CHAR(160),""))),0),$AU18="Devis 3",IFERROR(VALUE(TRIM(SUBSTITUTE(AT18,CHAR(160),""))),0)),0)*IFERROR(VALUE(TRIM(SUBSTITUTE($AC18,CHAR(160),""))),0)))</f>
        <v/>
      </c>
      <c r="BC18" s="254"/>
      <c r="BD18" s="14" t="str" cm="1">
        <f t="array" ref="BD18">IF(OR(BB18="",AY18="",AZ18="",AW18="",BA18="",AX18=""),"",_xlfn.IFS((IFERROR(VALUE(TRIM(SUBSTITUTE(BB18,CHAR(160),""))),0))&gt;(IFERROR(VALUE(TRIM(SUBSTITUTE(AY18,CHAR(160),""))),0)),"KO : Le montant retenu TTC est supérieur au montant raisonnable TTC. Merci de revoir la ligne de dépense ou plafonner son montant.",(IFERROR(VALUE(TRIM(SUBSTITUTE(AZ18,CHAR(160),""))),0))&gt;(IFERROR(VALUE(TRIM(SUBSTITUTE(AW18,CHAR(160),""))),0)),"Attention : Le montant retenu HT est supérieur au montant HT raisonnable. Merci de revoir la ligne de dépense, plafonner son montant, ou justifier la reventillation HT / TVA.",(IFERROR(VALUE(TRIM(SUBSTITUTE(BA18,CHAR(160),""))),0))&gt;(IFERROR(VALUE(TRIM(SUBSTITUTE(AX18,CHAR(160),""))),0)),"Attention : Le montant TVA retenu est supérieur au montant TVA raisonnable. Merci de revoir la ligne de dépense, plafonner son montant, ou justifier la reventillation HT / TVA.",(IFERROR(VALUE(TRIM(SUBSTITUTE(BB18,CHAR(160),""))),0))=0,"",(IFERROR(VALUE(TRIM(SUBSTITUTE(AY18,CHAR(160),""))),0))=(IFERROR(VALUE(TRIM(SUBSTITUTE(BB18,CHAR(160),""))),0)),"OK",(IFERROR(VALUE(TRIM(SUBSTITUTE(AY18,CHAR(160),""))),0))&gt;(IFERROR(VALUE(TRIM(SUBSTITUTE(BB18,CHAR(160),""))),0))," OK : Montant instruit inférieur au montant raisonnable.",TRUE,""))</f>
        <v/>
      </c>
      <c r="BE18" s="762" t="str" cm="1">
        <f t="array" ref="BE18">IF(OR(BB18="",Y18="",AZ18="",W18="",BA18="",X18=""),"",_xlfn.IFS((IFERROR(VALUE(TRIM(SUBSTITUTE(BB18,CHAR(160),""))),0))&gt;(IFERROR(VALUE(TRIM(SUBSTITUTE(Y18,CHAR(160),""))),0)),"KO : Le montant retenu TTC est supérieur au montant présenté TTC. Merci de revoir la ligne de dépense ou plafonner son montant.",(IFERROR(VALUE(TRIM(SUBSTITUTE(AZ18,CHAR(160),""))),0))&gt;(IFERROR(VALUE(TRIM(SUBSTITUTE(W18,CHAR(160),""))),0)),"Attention : Le montant retenu HT est supérieur au montant HT présenté. Merci de revoir la ligne de dépense,plafonner son montant,ou justifier la reventillation HT/TVA.",(IFERROR(VALUE(TRIM(SUBSTITUTE(BA18,CHAR(160),""))),0))&gt;(IFERROR(VALUE(TRIM(SUBSTITUTE(X18,CHAR(160),""))),0)),"Attention : Le montant TVA retenu est supérieur au montant TVA présenté. Merci de revoir la ligne de dépense,plafonner son montant,ou justifier la reventillation HT/TVA.",(IFERROR(VALUE(TRIM(SUBSTITUTE(Y18,CHAR(160),""))),0))=0,"",(IFERROR(VALUE(TRIM(SUBSTITUTE(BB18,CHAR(160),""))),0))=(IFERROR(VALUE(TRIM(SUBSTITUTE(Y18,CHAR(160),""))),0)),"OK",
OR((IFERROR(VALUE(TRIM(SUBSTITUTE(BB18,CHAR(160),""))),0))=0,(IFERROR(VALUE(TRIM(SUBSTITUTE(AZ18,CHAR(160),""))),0))=0),"Attention : montant présenté entièrement écarté",(IFERROR(VALUE(TRIM(SUBSTITUTE(BB18,CHAR(160),""))),0))&lt;(IFERROR(VALUE(TRIM(SUBSTITUTE(Y18,CHAR(160),""))),0)),"Attention : montant présenté partiellement écarté",TRUE,""))</f>
        <v/>
      </c>
      <c r="BF18" s="49" t="str">
        <f t="shared" si="28"/>
        <v/>
      </c>
      <c r="BG18" s="49" t="str">
        <f t="shared" si="29"/>
        <v/>
      </c>
      <c r="BH18" s="21" t="str">
        <f t="shared" si="30"/>
        <v/>
      </c>
      <c r="BI18" s="50"/>
    </row>
    <row r="19" spans="1:61" ht="15" customHeight="1">
      <c r="A19" s="63">
        <v>8</v>
      </c>
      <c r="B19" s="270"/>
      <c r="C19" s="144"/>
      <c r="D19" s="282"/>
      <c r="E19" s="270"/>
      <c r="F19" s="270"/>
      <c r="G19" s="144"/>
      <c r="H19" s="144"/>
      <c r="I19" s="144"/>
      <c r="J19" s="270"/>
      <c r="K19" s="270"/>
      <c r="L19" s="270"/>
      <c r="M19" s="123"/>
      <c r="N19" s="7"/>
      <c r="O19" s="42" t="str">
        <f t="shared" si="0"/>
        <v/>
      </c>
      <c r="P19" s="9"/>
      <c r="Q19" s="7"/>
      <c r="R19" s="42" t="str">
        <f t="shared" si="1"/>
        <v/>
      </c>
      <c r="S19" s="10"/>
      <c r="T19" s="7"/>
      <c r="U19" s="124" t="str">
        <f t="shared" si="2"/>
        <v/>
      </c>
      <c r="V19" s="133"/>
      <c r="W19" s="132" t="str" cm="1">
        <f t="array" ref="W19">IF((_xlfn.IFS(TRIM(SUBSTITUTE(V19,CHAR(160),""))="Devis 1",IFERROR(VALUE(TRIM(SUBSTITUTE(M19,CHAR(160),""))),0),TRIM(SUBSTITUTE(V19,CHAR(160),""))="Devis 2",IFERROR(VALUE(TRIM(SUBSTITUTE(P19,CHAR(160),""))),0),TRIM(SUBSTITUTE(V19,CHAR(160),""))="Devis 3",IFERROR(VALUE(TRIM(SUBSTITUTE(S19,CHAR(160),""))),0),TRUE,0)*IFERROR(VALUE(TRIM(SUBSTITUTE(D19,CHAR(160),""))),0))=0,"",_xlfn.IFS(TRIM(SUBSTITUTE(V19,CHAR(160),""))="Devis 1",IFERROR(VALUE(TRIM(SUBSTITUTE(M19,CHAR(160),""))),0),TRIM(SUBSTITUTE(V19,CHAR(160),""))="Devis 2",IFERROR(VALUE(TRIM(SUBSTITUTE(P19,CHAR(160),""))),0),TRIM(SUBSTITUTE(V19,CHAR(160),""))="Devis 3",IFERROR(VALUE(TRIM(SUBSTITUTE(S19,CHAR(160),""))),0),TRUE,0)*IFERROR(VALUE(TRIM(SUBSTITUTE(D19,CHAR(160),""))),0))</f>
        <v/>
      </c>
      <c r="X19" s="66" t="str" cm="1">
        <f t="array" ref="X19">IF(_xlfn.IFS(TRIM(SUBSTITUTE(V19,CHAR(160),""))="Devis 1",IFERROR(VALUE(TRIM(SUBSTITUTE(N19,CHAR(160),""))),0),TRIM(SUBSTITUTE(V19,CHAR(160),""))="Devis 2",IFERROR(VALUE(TRIM(SUBSTITUTE(Q19,CHAR(160),""))),0),TRIM(SUBSTITUTE(V19,CHAR(160),""))="Devis 3",IFERROR(VALUE(TRIM(SUBSTITUTE(T19,CHAR(160),""))),0),TRUE,0)*IFERROR(VALUE(TRIM(SUBSTITUTE(D19,CHAR(160),""))),0)=0,IF(W19&lt;&gt;"",0,""),_xlfn.IFS(TRIM(SUBSTITUTE(V19,CHAR(160),""))="Devis 1",IFERROR(VALUE(TRIM(SUBSTITUTE(N19,CHAR(160),""))),0),TRIM(SUBSTITUTE(V19,CHAR(160),""))="Devis 2",IFERROR(VALUE(TRIM(SUBSTITUTE(Q19,CHAR(160),""))),0),TRIM(SUBSTITUTE(V19,CHAR(160),""))="Devis 3",IFERROR(VALUE(TRIM(SUBSTITUTE(T19,CHAR(160),""))),0),TRUE,0)*IFERROR(VALUE(TRIM(SUBSTITUTE(D19,CHAR(160),""))),0))</f>
        <v/>
      </c>
      <c r="Y19" s="135" t="str">
        <f t="shared" si="3"/>
        <v/>
      </c>
      <c r="Z19" s="136"/>
      <c r="AA19" s="764" t="str">
        <f t="shared" si="4"/>
        <v/>
      </c>
      <c r="AB19" s="764" t="str">
        <f t="shared" si="5"/>
        <v/>
      </c>
      <c r="AC19" s="764" t="str">
        <f t="shared" si="6"/>
        <v/>
      </c>
      <c r="AD19" s="764" t="str">
        <f t="shared" si="7"/>
        <v/>
      </c>
      <c r="AE19" s="764" t="str">
        <f t="shared" si="8"/>
        <v/>
      </c>
      <c r="AF19" s="764" t="str">
        <f t="shared" si="9"/>
        <v/>
      </c>
      <c r="AG19" s="764" t="str">
        <f t="shared" si="10"/>
        <v/>
      </c>
      <c r="AH19" s="764" t="str">
        <f t="shared" si="11"/>
        <v/>
      </c>
      <c r="AI19" s="764" t="str">
        <f t="shared" si="12"/>
        <v/>
      </c>
      <c r="AJ19" s="764" t="str">
        <f t="shared" si="13"/>
        <v/>
      </c>
      <c r="AK19" s="764" t="str">
        <f t="shared" si="14"/>
        <v/>
      </c>
      <c r="AL19" s="45" t="str">
        <f t="shared" si="15"/>
        <v/>
      </c>
      <c r="AM19" s="20" t="str">
        <f t="shared" si="16"/>
        <v/>
      </c>
      <c r="AN19" s="42" t="str">
        <f t="shared" si="17"/>
        <v/>
      </c>
      <c r="AO19" s="46" t="str">
        <f t="shared" si="18"/>
        <v/>
      </c>
      <c r="AP19" s="20" t="str">
        <f t="shared" si="19"/>
        <v/>
      </c>
      <c r="AQ19" s="42" t="str">
        <f t="shared" si="20"/>
        <v/>
      </c>
      <c r="AR19" s="47" t="str">
        <f t="shared" si="21"/>
        <v/>
      </c>
      <c r="AS19" s="20" t="str">
        <f t="shared" si="22"/>
        <v/>
      </c>
      <c r="AT19" s="48" t="str">
        <f t="shared" si="23"/>
        <v/>
      </c>
      <c r="AU19" s="44" t="str">
        <f t="shared" si="24"/>
        <v/>
      </c>
      <c r="AV19" s="744"/>
      <c r="AW19" s="49" t="str">
        <f t="shared" si="25"/>
        <v/>
      </c>
      <c r="AX19" s="49" t="str">
        <f t="shared" si="26"/>
        <v/>
      </c>
      <c r="AY19" s="49" t="str">
        <f t="shared" si="27"/>
        <v/>
      </c>
      <c r="AZ19" s="67" t="str" cm="1">
        <f t="array" ref="AZ19">IF($AC19="","",IF((IFERROR(_xlfn.IFS($AU19="Devis 1",(IFERROR(VALUE(TRIM(SUBSTITUTE(AL19,CHAR(160),""))),0)),$AU19="Devis 2",(IFERROR(VALUE(TRIM(SUBSTITUTE(AO19,CHAR(160),""))),0)),$AU19="Devis 3",(IFERROR(VALUE(TRIM(SUBSTITUTE(AR19,CHAR(160),""))),0))),0))*(IFERROR(VALUE(TRIM(SUBSTITUTE($AC19,CHAR(160),""))),0))=0,"",(IFERROR(_xlfn.IFS($AU19="Devis 1",(IFERROR(VALUE(TRIM(SUBSTITUTE(AL19,CHAR(160),""))),0)),$AU19="Devis 2",(IFERROR(VALUE(TRIM(SUBSTITUTE(AO19,CHAR(160),""))),0)),$AU19="Devis 3",(IFERROR(VALUE(TRIM(SUBSTITUTE(AR19,CHAR(160),""))),0))),0))*(IFERROR(VALUE(TRIM(SUBSTITUTE($AC19,CHAR(160),""))),0))))</f>
        <v/>
      </c>
      <c r="BA19" s="67" t="str" cm="1">
        <f t="array" ref="BA19">IF($AC19="","",IF((IFERROR(_xlfn.IFS(TRIM(SUBSTITUTE($AU19,CHAR(160),""))="Devis 1", IFERROR(VALUE(TRIM(SUBSTITUTE(AM19,CHAR(160),""))),0),TRIM(SUBSTITUTE($AU19,CHAR(160),""))="Devis 2", IFERROR(VALUE(TRIM(SUBSTITUTE(AP19,CHAR(160),""))),0),TRIM(SUBSTITUTE($AU19,CHAR(160),""))="Devis 3", IFERROR(VALUE(TRIM(SUBSTITUTE(AS19,CHAR(160),""))),0)),0) * IFERROR(VALUE(TRIM(SUBSTITUTE($AC19,CHAR(160),""))),0)) = 0,IF(AZ19&lt;&gt;"",0,""),(IFERROR(_xlfn.IFS(TRIM(SUBSTITUTE($AU19,CHAR(160),""))="Devis 1", IFERROR(VALUE(TRIM(SUBSTITUTE(AM19,CHAR(160),""))),0),TRIM(SUBSTITUTE($AU19,CHAR(160),""))="Devis 2", IFERROR(VALUE(TRIM(SUBSTITUTE(AP19,CHAR(160),""))),0),TRIM(SUBSTITUTE($AU19,CHAR(160),""))="Devis 3", IFERROR(VALUE(TRIM(SUBSTITUTE(AS19,CHAR(160),""))),0)),0) * IFERROR(VALUE(TRIM(SUBSTITUTE($AC19,CHAR(160),""))),0))))</f>
        <v/>
      </c>
      <c r="BB19" s="67" t="str" cm="1">
        <f t="array" ref="BB19">IF($AC19="","",IF(IFERROR(_xlfn.IFS($AU19="Devis 1",IFERROR(VALUE(TRIM(SUBSTITUTE(AN19,CHAR(160),""))),0),$AU19="Devis 2",IFERROR(VALUE(TRIM(SUBSTITUTE(AQ19,CHAR(160),""))),0),$AU19="Devis 3",IFERROR(VALUE(TRIM(SUBSTITUTE(AT19,CHAR(160),""))),0)),0)*IFERROR(VALUE(TRIM(SUBSTITUTE($AC19,CHAR(160),""))),0)=0,"",IFERROR(_xlfn.IFS($AU19="Devis 1",IFERROR(VALUE(TRIM(SUBSTITUTE(AN19,CHAR(160),""))),0),$AU19="Devis 2",IFERROR(VALUE(TRIM(SUBSTITUTE(AQ19,CHAR(160),""))),0),$AU19="Devis 3",IFERROR(VALUE(TRIM(SUBSTITUTE(AT19,CHAR(160),""))),0)),0)*IFERROR(VALUE(TRIM(SUBSTITUTE($AC19,CHAR(160),""))),0)))</f>
        <v/>
      </c>
      <c r="BC19" s="254"/>
      <c r="BD19" s="14" t="str" cm="1">
        <f t="array" ref="BD19">IF(OR(BB19="",AY19="",AZ19="",AW19="",BA19="",AX19=""),"",_xlfn.IFS((IFERROR(VALUE(TRIM(SUBSTITUTE(BB19,CHAR(160),""))),0))&gt;(IFERROR(VALUE(TRIM(SUBSTITUTE(AY19,CHAR(160),""))),0)),"KO : Le montant retenu TTC est supérieur au montant raisonnable TTC. Merci de revoir la ligne de dépense ou plafonner son montant.",(IFERROR(VALUE(TRIM(SUBSTITUTE(AZ19,CHAR(160),""))),0))&gt;(IFERROR(VALUE(TRIM(SUBSTITUTE(AW19,CHAR(160),""))),0)),"Attention : Le montant retenu HT est supérieur au montant HT raisonnable. Merci de revoir la ligne de dépense, plafonner son montant, ou justifier la reventillation HT / TVA.",(IFERROR(VALUE(TRIM(SUBSTITUTE(BA19,CHAR(160),""))),0))&gt;(IFERROR(VALUE(TRIM(SUBSTITUTE(AX19,CHAR(160),""))),0)),"Attention : Le montant TVA retenu est supérieur au montant TVA raisonnable. Merci de revoir la ligne de dépense, plafonner son montant, ou justifier la reventillation HT / TVA.",(IFERROR(VALUE(TRIM(SUBSTITUTE(BB19,CHAR(160),""))),0))=0,"",(IFERROR(VALUE(TRIM(SUBSTITUTE(AY19,CHAR(160),""))),0))=(IFERROR(VALUE(TRIM(SUBSTITUTE(BB19,CHAR(160),""))),0)),"OK",(IFERROR(VALUE(TRIM(SUBSTITUTE(AY19,CHAR(160),""))),0))&gt;(IFERROR(VALUE(TRIM(SUBSTITUTE(BB19,CHAR(160),""))),0))," OK : Montant instruit inférieur au montant raisonnable.",TRUE,""))</f>
        <v/>
      </c>
      <c r="BE19" s="762" t="str" cm="1">
        <f t="array" ref="BE19">IF(OR(BB19="",Y19="",AZ19="",W19="",BA19="",X19=""),"",_xlfn.IFS((IFERROR(VALUE(TRIM(SUBSTITUTE(BB19,CHAR(160),""))),0))&gt;(IFERROR(VALUE(TRIM(SUBSTITUTE(Y19,CHAR(160),""))),0)),"KO : Le montant retenu TTC est supérieur au montant présenté TTC. Merci de revoir la ligne de dépense ou plafonner son montant.",(IFERROR(VALUE(TRIM(SUBSTITUTE(AZ19,CHAR(160),""))),0))&gt;(IFERROR(VALUE(TRIM(SUBSTITUTE(W19,CHAR(160),""))),0)),"Attention : Le montant retenu HT est supérieur au montant HT présenté. Merci de revoir la ligne de dépense,plafonner son montant,ou justifier la reventillation HT/TVA.",(IFERROR(VALUE(TRIM(SUBSTITUTE(BA19,CHAR(160),""))),0))&gt;(IFERROR(VALUE(TRIM(SUBSTITUTE(X19,CHAR(160),""))),0)),"Attention : Le montant TVA retenu est supérieur au montant TVA présenté. Merci de revoir la ligne de dépense,plafonner son montant,ou justifier la reventillation HT/TVA.",(IFERROR(VALUE(TRIM(SUBSTITUTE(Y19,CHAR(160),""))),0))=0,"",(IFERROR(VALUE(TRIM(SUBSTITUTE(BB19,CHAR(160),""))),0))=(IFERROR(VALUE(TRIM(SUBSTITUTE(Y19,CHAR(160),""))),0)),"OK",
OR((IFERROR(VALUE(TRIM(SUBSTITUTE(BB19,CHAR(160),""))),0))=0,(IFERROR(VALUE(TRIM(SUBSTITUTE(AZ19,CHAR(160),""))),0))=0),"Attention : montant présenté entièrement écarté",(IFERROR(VALUE(TRIM(SUBSTITUTE(BB19,CHAR(160),""))),0))&lt;(IFERROR(VALUE(TRIM(SUBSTITUTE(Y19,CHAR(160),""))),0)),"Attention : montant présenté partiellement écarté",TRUE,""))</f>
        <v/>
      </c>
      <c r="BF19" s="49" t="str">
        <f t="shared" si="28"/>
        <v/>
      </c>
      <c r="BG19" s="49" t="str">
        <f t="shared" si="29"/>
        <v/>
      </c>
      <c r="BH19" s="21" t="str">
        <f t="shared" si="30"/>
        <v/>
      </c>
      <c r="BI19" s="50"/>
    </row>
    <row r="20" spans="1:61" ht="15" customHeight="1">
      <c r="A20" s="63">
        <v>9</v>
      </c>
      <c r="B20" s="270"/>
      <c r="C20" s="144"/>
      <c r="D20" s="282"/>
      <c r="E20" s="270"/>
      <c r="F20" s="270"/>
      <c r="G20" s="144"/>
      <c r="H20" s="144"/>
      <c r="I20" s="144"/>
      <c r="J20" s="270"/>
      <c r="K20" s="270"/>
      <c r="L20" s="270"/>
      <c r="M20" s="123"/>
      <c r="N20" s="7"/>
      <c r="O20" s="42" t="str">
        <f t="shared" si="0"/>
        <v/>
      </c>
      <c r="P20" s="9"/>
      <c r="Q20" s="7"/>
      <c r="R20" s="42" t="str">
        <f t="shared" si="1"/>
        <v/>
      </c>
      <c r="S20" s="10"/>
      <c r="T20" s="7"/>
      <c r="U20" s="124" t="str">
        <f t="shared" si="2"/>
        <v/>
      </c>
      <c r="V20" s="133"/>
      <c r="W20" s="132" t="str" cm="1">
        <f t="array" ref="W20">IF((_xlfn.IFS(TRIM(SUBSTITUTE(V20,CHAR(160),""))="Devis 1",IFERROR(VALUE(TRIM(SUBSTITUTE(M20,CHAR(160),""))),0),TRIM(SUBSTITUTE(V20,CHAR(160),""))="Devis 2",IFERROR(VALUE(TRIM(SUBSTITUTE(P20,CHAR(160),""))),0),TRIM(SUBSTITUTE(V20,CHAR(160),""))="Devis 3",IFERROR(VALUE(TRIM(SUBSTITUTE(S20,CHAR(160),""))),0),TRUE,0)*IFERROR(VALUE(TRIM(SUBSTITUTE(D20,CHAR(160),""))),0))=0,"",_xlfn.IFS(TRIM(SUBSTITUTE(V20,CHAR(160),""))="Devis 1",IFERROR(VALUE(TRIM(SUBSTITUTE(M20,CHAR(160),""))),0),TRIM(SUBSTITUTE(V20,CHAR(160),""))="Devis 2",IFERROR(VALUE(TRIM(SUBSTITUTE(P20,CHAR(160),""))),0),TRIM(SUBSTITUTE(V20,CHAR(160),""))="Devis 3",IFERROR(VALUE(TRIM(SUBSTITUTE(S20,CHAR(160),""))),0),TRUE,0)*IFERROR(VALUE(TRIM(SUBSTITUTE(D20,CHAR(160),""))),0))</f>
        <v/>
      </c>
      <c r="X20" s="66" t="str" cm="1">
        <f t="array" ref="X20">IF(_xlfn.IFS(TRIM(SUBSTITUTE(V20,CHAR(160),""))="Devis 1",IFERROR(VALUE(TRIM(SUBSTITUTE(N20,CHAR(160),""))),0),TRIM(SUBSTITUTE(V20,CHAR(160),""))="Devis 2",IFERROR(VALUE(TRIM(SUBSTITUTE(Q20,CHAR(160),""))),0),TRIM(SUBSTITUTE(V20,CHAR(160),""))="Devis 3",IFERROR(VALUE(TRIM(SUBSTITUTE(T20,CHAR(160),""))),0),TRUE,0)*IFERROR(VALUE(TRIM(SUBSTITUTE(D20,CHAR(160),""))),0)=0,IF(W20&lt;&gt;"",0,""),_xlfn.IFS(TRIM(SUBSTITUTE(V20,CHAR(160),""))="Devis 1",IFERROR(VALUE(TRIM(SUBSTITUTE(N20,CHAR(160),""))),0),TRIM(SUBSTITUTE(V20,CHAR(160),""))="Devis 2",IFERROR(VALUE(TRIM(SUBSTITUTE(Q20,CHAR(160),""))),0),TRIM(SUBSTITUTE(V20,CHAR(160),""))="Devis 3",IFERROR(VALUE(TRIM(SUBSTITUTE(T20,CHAR(160),""))),0),TRUE,0)*IFERROR(VALUE(TRIM(SUBSTITUTE(D20,CHAR(160),""))),0))</f>
        <v/>
      </c>
      <c r="Y20" s="135" t="str">
        <f t="shared" si="3"/>
        <v/>
      </c>
      <c r="Z20" s="136"/>
      <c r="AA20" s="764" t="str">
        <f t="shared" si="4"/>
        <v/>
      </c>
      <c r="AB20" s="764" t="str">
        <f t="shared" si="5"/>
        <v/>
      </c>
      <c r="AC20" s="764" t="str">
        <f t="shared" si="6"/>
        <v/>
      </c>
      <c r="AD20" s="764" t="str">
        <f t="shared" si="7"/>
        <v/>
      </c>
      <c r="AE20" s="764" t="str">
        <f t="shared" si="8"/>
        <v/>
      </c>
      <c r="AF20" s="764" t="str">
        <f t="shared" si="9"/>
        <v/>
      </c>
      <c r="AG20" s="764" t="str">
        <f t="shared" si="10"/>
        <v/>
      </c>
      <c r="AH20" s="764" t="str">
        <f t="shared" si="11"/>
        <v/>
      </c>
      <c r="AI20" s="764" t="str">
        <f t="shared" si="12"/>
        <v/>
      </c>
      <c r="AJ20" s="764" t="str">
        <f t="shared" si="13"/>
        <v/>
      </c>
      <c r="AK20" s="764" t="str">
        <f t="shared" si="14"/>
        <v/>
      </c>
      <c r="AL20" s="45" t="str">
        <f t="shared" si="15"/>
        <v/>
      </c>
      <c r="AM20" s="20" t="str">
        <f t="shared" si="16"/>
        <v/>
      </c>
      <c r="AN20" s="42" t="str">
        <f t="shared" si="17"/>
        <v/>
      </c>
      <c r="AO20" s="46" t="str">
        <f t="shared" si="18"/>
        <v/>
      </c>
      <c r="AP20" s="20" t="str">
        <f t="shared" si="19"/>
        <v/>
      </c>
      <c r="AQ20" s="42" t="str">
        <f t="shared" si="20"/>
        <v/>
      </c>
      <c r="AR20" s="47" t="str">
        <f t="shared" si="21"/>
        <v/>
      </c>
      <c r="AS20" s="20" t="str">
        <f t="shared" si="22"/>
        <v/>
      </c>
      <c r="AT20" s="48" t="str">
        <f t="shared" si="23"/>
        <v/>
      </c>
      <c r="AU20" s="44" t="str">
        <f t="shared" si="24"/>
        <v/>
      </c>
      <c r="AV20" s="744"/>
      <c r="AW20" s="49" t="str">
        <f t="shared" si="25"/>
        <v/>
      </c>
      <c r="AX20" s="49" t="str">
        <f t="shared" si="26"/>
        <v/>
      </c>
      <c r="AY20" s="49" t="str">
        <f t="shared" si="27"/>
        <v/>
      </c>
      <c r="AZ20" s="67" t="str" cm="1">
        <f t="array" ref="AZ20">IF($AC20="","",IF((IFERROR(_xlfn.IFS($AU20="Devis 1",(IFERROR(VALUE(TRIM(SUBSTITUTE(AL20,CHAR(160),""))),0)),$AU20="Devis 2",(IFERROR(VALUE(TRIM(SUBSTITUTE(AO20,CHAR(160),""))),0)),$AU20="Devis 3",(IFERROR(VALUE(TRIM(SUBSTITUTE(AR20,CHAR(160),""))),0))),0))*(IFERROR(VALUE(TRIM(SUBSTITUTE($AC20,CHAR(160),""))),0))=0,"",(IFERROR(_xlfn.IFS($AU20="Devis 1",(IFERROR(VALUE(TRIM(SUBSTITUTE(AL20,CHAR(160),""))),0)),$AU20="Devis 2",(IFERROR(VALUE(TRIM(SUBSTITUTE(AO20,CHAR(160),""))),0)),$AU20="Devis 3",(IFERROR(VALUE(TRIM(SUBSTITUTE(AR20,CHAR(160),""))),0))),0))*(IFERROR(VALUE(TRIM(SUBSTITUTE($AC20,CHAR(160),""))),0))))</f>
        <v/>
      </c>
      <c r="BA20" s="67" t="str" cm="1">
        <f t="array" ref="BA20">IF($AC20="","",IF((IFERROR(_xlfn.IFS(TRIM(SUBSTITUTE($AU20,CHAR(160),""))="Devis 1", IFERROR(VALUE(TRIM(SUBSTITUTE(AM20,CHAR(160),""))),0),TRIM(SUBSTITUTE($AU20,CHAR(160),""))="Devis 2", IFERROR(VALUE(TRIM(SUBSTITUTE(AP20,CHAR(160),""))),0),TRIM(SUBSTITUTE($AU20,CHAR(160),""))="Devis 3", IFERROR(VALUE(TRIM(SUBSTITUTE(AS20,CHAR(160),""))),0)),0) * IFERROR(VALUE(TRIM(SUBSTITUTE($AC20,CHAR(160),""))),0)) = 0,IF(AZ20&lt;&gt;"",0,""),(IFERROR(_xlfn.IFS(TRIM(SUBSTITUTE($AU20,CHAR(160),""))="Devis 1", IFERROR(VALUE(TRIM(SUBSTITUTE(AM20,CHAR(160),""))),0),TRIM(SUBSTITUTE($AU20,CHAR(160),""))="Devis 2", IFERROR(VALUE(TRIM(SUBSTITUTE(AP20,CHAR(160),""))),0),TRIM(SUBSTITUTE($AU20,CHAR(160),""))="Devis 3", IFERROR(VALUE(TRIM(SUBSTITUTE(AS20,CHAR(160),""))),0)),0) * IFERROR(VALUE(TRIM(SUBSTITUTE($AC20,CHAR(160),""))),0))))</f>
        <v/>
      </c>
      <c r="BB20" s="67" t="str" cm="1">
        <f t="array" ref="BB20">IF($AC20="","",IF(IFERROR(_xlfn.IFS($AU20="Devis 1",IFERROR(VALUE(TRIM(SUBSTITUTE(AN20,CHAR(160),""))),0),$AU20="Devis 2",IFERROR(VALUE(TRIM(SUBSTITUTE(AQ20,CHAR(160),""))),0),$AU20="Devis 3",IFERROR(VALUE(TRIM(SUBSTITUTE(AT20,CHAR(160),""))),0)),0)*IFERROR(VALUE(TRIM(SUBSTITUTE($AC20,CHAR(160),""))),0)=0,"",IFERROR(_xlfn.IFS($AU20="Devis 1",IFERROR(VALUE(TRIM(SUBSTITUTE(AN20,CHAR(160),""))),0),$AU20="Devis 2",IFERROR(VALUE(TRIM(SUBSTITUTE(AQ20,CHAR(160),""))),0),$AU20="Devis 3",IFERROR(VALUE(TRIM(SUBSTITUTE(AT20,CHAR(160),""))),0)),0)*IFERROR(VALUE(TRIM(SUBSTITUTE($AC20,CHAR(160),""))),0)))</f>
        <v/>
      </c>
      <c r="BC20" s="254"/>
      <c r="BD20" s="14" t="str" cm="1">
        <f t="array" ref="BD20">IF(OR(BB20="",AY20="",AZ20="",AW20="",BA20="",AX20=""),"",_xlfn.IFS((IFERROR(VALUE(TRIM(SUBSTITUTE(BB20,CHAR(160),""))),0))&gt;(IFERROR(VALUE(TRIM(SUBSTITUTE(AY20,CHAR(160),""))),0)),"KO : Le montant retenu TTC est supérieur au montant raisonnable TTC. Merci de revoir la ligne de dépense ou plafonner son montant.",(IFERROR(VALUE(TRIM(SUBSTITUTE(AZ20,CHAR(160),""))),0))&gt;(IFERROR(VALUE(TRIM(SUBSTITUTE(AW20,CHAR(160),""))),0)),"Attention : Le montant retenu HT est supérieur au montant HT raisonnable. Merci de revoir la ligne de dépense, plafonner son montant, ou justifier la reventillation HT / TVA.",(IFERROR(VALUE(TRIM(SUBSTITUTE(BA20,CHAR(160),""))),0))&gt;(IFERROR(VALUE(TRIM(SUBSTITUTE(AX20,CHAR(160),""))),0)),"Attention : Le montant TVA retenu est supérieur au montant TVA raisonnable. Merci de revoir la ligne de dépense, plafonner son montant, ou justifier la reventillation HT / TVA.",(IFERROR(VALUE(TRIM(SUBSTITUTE(BB20,CHAR(160),""))),0))=0,"",(IFERROR(VALUE(TRIM(SUBSTITUTE(AY20,CHAR(160),""))),0))=(IFERROR(VALUE(TRIM(SUBSTITUTE(BB20,CHAR(160),""))),0)),"OK",(IFERROR(VALUE(TRIM(SUBSTITUTE(AY20,CHAR(160),""))),0))&gt;(IFERROR(VALUE(TRIM(SUBSTITUTE(BB20,CHAR(160),""))),0))," OK : Montant instruit inférieur au montant raisonnable.",TRUE,""))</f>
        <v/>
      </c>
      <c r="BE20" s="762" t="str" cm="1">
        <f t="array" ref="BE20">IF(OR(BB20="",Y20="",AZ20="",W20="",BA20="",X20=""),"",_xlfn.IFS((IFERROR(VALUE(TRIM(SUBSTITUTE(BB20,CHAR(160),""))),0))&gt;(IFERROR(VALUE(TRIM(SUBSTITUTE(Y20,CHAR(160),""))),0)),"KO : Le montant retenu TTC est supérieur au montant présenté TTC. Merci de revoir la ligne de dépense ou plafonner son montant.",(IFERROR(VALUE(TRIM(SUBSTITUTE(AZ20,CHAR(160),""))),0))&gt;(IFERROR(VALUE(TRIM(SUBSTITUTE(W20,CHAR(160),""))),0)),"Attention : Le montant retenu HT est supérieur au montant HT présenté. Merci de revoir la ligne de dépense,plafonner son montant,ou justifier la reventillation HT/TVA.",(IFERROR(VALUE(TRIM(SUBSTITUTE(BA20,CHAR(160),""))),0))&gt;(IFERROR(VALUE(TRIM(SUBSTITUTE(X20,CHAR(160),""))),0)),"Attention : Le montant TVA retenu est supérieur au montant TVA présenté. Merci de revoir la ligne de dépense,plafonner son montant,ou justifier la reventillation HT/TVA.",(IFERROR(VALUE(TRIM(SUBSTITUTE(Y20,CHAR(160),""))),0))=0,"",(IFERROR(VALUE(TRIM(SUBSTITUTE(BB20,CHAR(160),""))),0))=(IFERROR(VALUE(TRIM(SUBSTITUTE(Y20,CHAR(160),""))),0)),"OK",
OR((IFERROR(VALUE(TRIM(SUBSTITUTE(BB20,CHAR(160),""))),0))=0,(IFERROR(VALUE(TRIM(SUBSTITUTE(AZ20,CHAR(160),""))),0))=0),"Attention : montant présenté entièrement écarté",(IFERROR(VALUE(TRIM(SUBSTITUTE(BB20,CHAR(160),""))),0))&lt;(IFERROR(VALUE(TRIM(SUBSTITUTE(Y20,CHAR(160),""))),0)),"Attention : montant présenté partiellement écarté",TRUE,""))</f>
        <v/>
      </c>
      <c r="BF20" s="49" t="str">
        <f t="shared" si="28"/>
        <v/>
      </c>
      <c r="BG20" s="49" t="str">
        <f t="shared" si="29"/>
        <v/>
      </c>
      <c r="BH20" s="21" t="str">
        <f t="shared" si="30"/>
        <v/>
      </c>
      <c r="BI20" s="50"/>
    </row>
    <row r="21" spans="1:61" ht="15" customHeight="1">
      <c r="A21" s="63">
        <v>10</v>
      </c>
      <c r="B21" s="270"/>
      <c r="C21" s="144"/>
      <c r="D21" s="282"/>
      <c r="E21" s="270"/>
      <c r="F21" s="270"/>
      <c r="G21" s="144"/>
      <c r="H21" s="144"/>
      <c r="I21" s="144"/>
      <c r="J21" s="270"/>
      <c r="K21" s="270"/>
      <c r="L21" s="270"/>
      <c r="M21" s="123"/>
      <c r="N21" s="7"/>
      <c r="O21" s="42" t="str">
        <f t="shared" si="0"/>
        <v/>
      </c>
      <c r="P21" s="9"/>
      <c r="Q21" s="7"/>
      <c r="R21" s="42" t="str">
        <f t="shared" si="1"/>
        <v/>
      </c>
      <c r="S21" s="10"/>
      <c r="T21" s="7"/>
      <c r="U21" s="124" t="str">
        <f t="shared" si="2"/>
        <v/>
      </c>
      <c r="V21" s="133"/>
      <c r="W21" s="132" t="str" cm="1">
        <f t="array" ref="W21">IF((_xlfn.IFS(TRIM(SUBSTITUTE(V21,CHAR(160),""))="Devis 1",IFERROR(VALUE(TRIM(SUBSTITUTE(M21,CHAR(160),""))),0),TRIM(SUBSTITUTE(V21,CHAR(160),""))="Devis 2",IFERROR(VALUE(TRIM(SUBSTITUTE(P21,CHAR(160),""))),0),TRIM(SUBSTITUTE(V21,CHAR(160),""))="Devis 3",IFERROR(VALUE(TRIM(SUBSTITUTE(S21,CHAR(160),""))),0),TRUE,0)*IFERROR(VALUE(TRIM(SUBSTITUTE(D21,CHAR(160),""))),0))=0,"",_xlfn.IFS(TRIM(SUBSTITUTE(V21,CHAR(160),""))="Devis 1",IFERROR(VALUE(TRIM(SUBSTITUTE(M21,CHAR(160),""))),0),TRIM(SUBSTITUTE(V21,CHAR(160),""))="Devis 2",IFERROR(VALUE(TRIM(SUBSTITUTE(P21,CHAR(160),""))),0),TRIM(SUBSTITUTE(V21,CHAR(160),""))="Devis 3",IFERROR(VALUE(TRIM(SUBSTITUTE(S21,CHAR(160),""))),0),TRUE,0)*IFERROR(VALUE(TRIM(SUBSTITUTE(D21,CHAR(160),""))),0))</f>
        <v/>
      </c>
      <c r="X21" s="66" t="str" cm="1">
        <f t="array" ref="X21">IF(_xlfn.IFS(TRIM(SUBSTITUTE(V21,CHAR(160),""))="Devis 1",IFERROR(VALUE(TRIM(SUBSTITUTE(N21,CHAR(160),""))),0),TRIM(SUBSTITUTE(V21,CHAR(160),""))="Devis 2",IFERROR(VALUE(TRIM(SUBSTITUTE(Q21,CHAR(160),""))),0),TRIM(SUBSTITUTE(V21,CHAR(160),""))="Devis 3",IFERROR(VALUE(TRIM(SUBSTITUTE(T21,CHAR(160),""))),0),TRUE,0)*IFERROR(VALUE(TRIM(SUBSTITUTE(D21,CHAR(160),""))),0)=0,IF(W21&lt;&gt;"",0,""),_xlfn.IFS(TRIM(SUBSTITUTE(V21,CHAR(160),""))="Devis 1",IFERROR(VALUE(TRIM(SUBSTITUTE(N21,CHAR(160),""))),0),TRIM(SUBSTITUTE(V21,CHAR(160),""))="Devis 2",IFERROR(VALUE(TRIM(SUBSTITUTE(Q21,CHAR(160),""))),0),TRIM(SUBSTITUTE(V21,CHAR(160),""))="Devis 3",IFERROR(VALUE(TRIM(SUBSTITUTE(T21,CHAR(160),""))),0),TRUE,0)*IFERROR(VALUE(TRIM(SUBSTITUTE(D21,CHAR(160),""))),0))</f>
        <v/>
      </c>
      <c r="Y21" s="135" t="str">
        <f t="shared" si="3"/>
        <v/>
      </c>
      <c r="Z21" s="136"/>
      <c r="AA21" s="764" t="str">
        <f t="shared" si="4"/>
        <v/>
      </c>
      <c r="AB21" s="764" t="str">
        <f t="shared" si="5"/>
        <v/>
      </c>
      <c r="AC21" s="764" t="str">
        <f t="shared" si="6"/>
        <v/>
      </c>
      <c r="AD21" s="764" t="str">
        <f t="shared" si="7"/>
        <v/>
      </c>
      <c r="AE21" s="764" t="str">
        <f t="shared" si="8"/>
        <v/>
      </c>
      <c r="AF21" s="764" t="str">
        <f t="shared" si="9"/>
        <v/>
      </c>
      <c r="AG21" s="764" t="str">
        <f t="shared" si="10"/>
        <v/>
      </c>
      <c r="AH21" s="764" t="str">
        <f t="shared" si="11"/>
        <v/>
      </c>
      <c r="AI21" s="764" t="str">
        <f t="shared" si="12"/>
        <v/>
      </c>
      <c r="AJ21" s="764" t="str">
        <f t="shared" si="13"/>
        <v/>
      </c>
      <c r="AK21" s="764" t="str">
        <f t="shared" si="14"/>
        <v/>
      </c>
      <c r="AL21" s="45" t="str">
        <f t="shared" si="15"/>
        <v/>
      </c>
      <c r="AM21" s="20" t="str">
        <f t="shared" si="16"/>
        <v/>
      </c>
      <c r="AN21" s="42" t="str">
        <f t="shared" si="17"/>
        <v/>
      </c>
      <c r="AO21" s="46" t="str">
        <f t="shared" si="18"/>
        <v/>
      </c>
      <c r="AP21" s="20" t="str">
        <f t="shared" si="19"/>
        <v/>
      </c>
      <c r="AQ21" s="42" t="str">
        <f t="shared" si="20"/>
        <v/>
      </c>
      <c r="AR21" s="47" t="str">
        <f t="shared" si="21"/>
        <v/>
      </c>
      <c r="AS21" s="20" t="str">
        <f t="shared" si="22"/>
        <v/>
      </c>
      <c r="AT21" s="48" t="str">
        <f t="shared" si="23"/>
        <v/>
      </c>
      <c r="AU21" s="44" t="str">
        <f t="shared" si="24"/>
        <v/>
      </c>
      <c r="AV21" s="744"/>
      <c r="AW21" s="49" t="str">
        <f t="shared" si="25"/>
        <v/>
      </c>
      <c r="AX21" s="49" t="str">
        <f t="shared" si="26"/>
        <v/>
      </c>
      <c r="AY21" s="49" t="str">
        <f t="shared" si="27"/>
        <v/>
      </c>
      <c r="AZ21" s="67" t="str" cm="1">
        <f t="array" ref="AZ21">IF($AC21="","",IF((IFERROR(_xlfn.IFS($AU21="Devis 1",(IFERROR(VALUE(TRIM(SUBSTITUTE(AL21,CHAR(160),""))),0)),$AU21="Devis 2",(IFERROR(VALUE(TRIM(SUBSTITUTE(AO21,CHAR(160),""))),0)),$AU21="Devis 3",(IFERROR(VALUE(TRIM(SUBSTITUTE(AR21,CHAR(160),""))),0))),0))*(IFERROR(VALUE(TRIM(SUBSTITUTE($AC21,CHAR(160),""))),0))=0,"",(IFERROR(_xlfn.IFS($AU21="Devis 1",(IFERROR(VALUE(TRIM(SUBSTITUTE(AL21,CHAR(160),""))),0)),$AU21="Devis 2",(IFERROR(VALUE(TRIM(SUBSTITUTE(AO21,CHAR(160),""))),0)),$AU21="Devis 3",(IFERROR(VALUE(TRIM(SUBSTITUTE(AR21,CHAR(160),""))),0))),0))*(IFERROR(VALUE(TRIM(SUBSTITUTE($AC21,CHAR(160),""))),0))))</f>
        <v/>
      </c>
      <c r="BA21" s="67" t="str" cm="1">
        <f t="array" ref="BA21">IF($AC21="","",IF((IFERROR(_xlfn.IFS(TRIM(SUBSTITUTE($AU21,CHAR(160),""))="Devis 1", IFERROR(VALUE(TRIM(SUBSTITUTE(AM21,CHAR(160),""))),0),TRIM(SUBSTITUTE($AU21,CHAR(160),""))="Devis 2", IFERROR(VALUE(TRIM(SUBSTITUTE(AP21,CHAR(160),""))),0),TRIM(SUBSTITUTE($AU21,CHAR(160),""))="Devis 3", IFERROR(VALUE(TRIM(SUBSTITUTE(AS21,CHAR(160),""))),0)),0) * IFERROR(VALUE(TRIM(SUBSTITUTE($AC21,CHAR(160),""))),0)) = 0,IF(AZ21&lt;&gt;"",0,""),(IFERROR(_xlfn.IFS(TRIM(SUBSTITUTE($AU21,CHAR(160),""))="Devis 1", IFERROR(VALUE(TRIM(SUBSTITUTE(AM21,CHAR(160),""))),0),TRIM(SUBSTITUTE($AU21,CHAR(160),""))="Devis 2", IFERROR(VALUE(TRIM(SUBSTITUTE(AP21,CHAR(160),""))),0),TRIM(SUBSTITUTE($AU21,CHAR(160),""))="Devis 3", IFERROR(VALUE(TRIM(SUBSTITUTE(AS21,CHAR(160),""))),0)),0) * IFERROR(VALUE(TRIM(SUBSTITUTE($AC21,CHAR(160),""))),0))))</f>
        <v/>
      </c>
      <c r="BB21" s="67" t="str" cm="1">
        <f t="array" ref="BB21">IF($AC21="","",IF(IFERROR(_xlfn.IFS($AU21="Devis 1",IFERROR(VALUE(TRIM(SUBSTITUTE(AN21,CHAR(160),""))),0),$AU21="Devis 2",IFERROR(VALUE(TRIM(SUBSTITUTE(AQ21,CHAR(160),""))),0),$AU21="Devis 3",IFERROR(VALUE(TRIM(SUBSTITUTE(AT21,CHAR(160),""))),0)),0)*IFERROR(VALUE(TRIM(SUBSTITUTE($AC21,CHAR(160),""))),0)=0,"",IFERROR(_xlfn.IFS($AU21="Devis 1",IFERROR(VALUE(TRIM(SUBSTITUTE(AN21,CHAR(160),""))),0),$AU21="Devis 2",IFERROR(VALUE(TRIM(SUBSTITUTE(AQ21,CHAR(160),""))),0),$AU21="Devis 3",IFERROR(VALUE(TRIM(SUBSTITUTE(AT21,CHAR(160),""))),0)),0)*IFERROR(VALUE(TRIM(SUBSTITUTE($AC21,CHAR(160),""))),0)))</f>
        <v/>
      </c>
      <c r="BC21" s="254"/>
      <c r="BD21" s="14" t="str" cm="1">
        <f t="array" ref="BD21">IF(OR(BB21="",AY21="",AZ21="",AW21="",BA21="",AX21=""),"",_xlfn.IFS((IFERROR(VALUE(TRIM(SUBSTITUTE(BB21,CHAR(160),""))),0))&gt;(IFERROR(VALUE(TRIM(SUBSTITUTE(AY21,CHAR(160),""))),0)),"KO : Le montant retenu TTC est supérieur au montant raisonnable TTC. Merci de revoir la ligne de dépense ou plafonner son montant.",(IFERROR(VALUE(TRIM(SUBSTITUTE(AZ21,CHAR(160),""))),0))&gt;(IFERROR(VALUE(TRIM(SUBSTITUTE(AW21,CHAR(160),""))),0)),"Attention : Le montant retenu HT est supérieur au montant HT raisonnable. Merci de revoir la ligne de dépense, plafonner son montant, ou justifier la reventillation HT / TVA.",(IFERROR(VALUE(TRIM(SUBSTITUTE(BA21,CHAR(160),""))),0))&gt;(IFERROR(VALUE(TRIM(SUBSTITUTE(AX21,CHAR(160),""))),0)),"Attention : Le montant TVA retenu est supérieur au montant TVA raisonnable. Merci de revoir la ligne de dépense, plafonner son montant, ou justifier la reventillation HT / TVA.",(IFERROR(VALUE(TRIM(SUBSTITUTE(BB21,CHAR(160),""))),0))=0,"",(IFERROR(VALUE(TRIM(SUBSTITUTE(AY21,CHAR(160),""))),0))=(IFERROR(VALUE(TRIM(SUBSTITUTE(BB21,CHAR(160),""))),0)),"OK",(IFERROR(VALUE(TRIM(SUBSTITUTE(AY21,CHAR(160),""))),0))&gt;(IFERROR(VALUE(TRIM(SUBSTITUTE(BB21,CHAR(160),""))),0))," OK : Montant instruit inférieur au montant raisonnable.",TRUE,""))</f>
        <v/>
      </c>
      <c r="BE21" s="762" t="str" cm="1">
        <f t="array" ref="BE21">IF(OR(BB21="",Y21="",AZ21="",W21="",BA21="",X21=""),"",_xlfn.IFS((IFERROR(VALUE(TRIM(SUBSTITUTE(BB21,CHAR(160),""))),0))&gt;(IFERROR(VALUE(TRIM(SUBSTITUTE(Y21,CHAR(160),""))),0)),"KO : Le montant retenu TTC est supérieur au montant présenté TTC. Merci de revoir la ligne de dépense ou plafonner son montant.",(IFERROR(VALUE(TRIM(SUBSTITUTE(AZ21,CHAR(160),""))),0))&gt;(IFERROR(VALUE(TRIM(SUBSTITUTE(W21,CHAR(160),""))),0)),"Attention : Le montant retenu HT est supérieur au montant HT présenté. Merci de revoir la ligne de dépense,plafonner son montant,ou justifier la reventillation HT/TVA.",(IFERROR(VALUE(TRIM(SUBSTITUTE(BA21,CHAR(160),""))),0))&gt;(IFERROR(VALUE(TRIM(SUBSTITUTE(X21,CHAR(160),""))),0)),"Attention : Le montant TVA retenu est supérieur au montant TVA présenté. Merci de revoir la ligne de dépense,plafonner son montant,ou justifier la reventillation HT/TVA.",(IFERROR(VALUE(TRIM(SUBSTITUTE(Y21,CHAR(160),""))),0))=0,"",(IFERROR(VALUE(TRIM(SUBSTITUTE(BB21,CHAR(160),""))),0))=(IFERROR(VALUE(TRIM(SUBSTITUTE(Y21,CHAR(160),""))),0)),"OK",
OR((IFERROR(VALUE(TRIM(SUBSTITUTE(BB21,CHAR(160),""))),0))=0,(IFERROR(VALUE(TRIM(SUBSTITUTE(AZ21,CHAR(160),""))),0))=0),"Attention : montant présenté entièrement écarté",(IFERROR(VALUE(TRIM(SUBSTITUTE(BB21,CHAR(160),""))),0))&lt;(IFERROR(VALUE(TRIM(SUBSTITUTE(Y21,CHAR(160),""))),0)),"Attention : montant présenté partiellement écarté",TRUE,""))</f>
        <v/>
      </c>
      <c r="BF21" s="49" t="str">
        <f t="shared" si="28"/>
        <v/>
      </c>
      <c r="BG21" s="49" t="str">
        <f t="shared" si="29"/>
        <v/>
      </c>
      <c r="BH21" s="21" t="str">
        <f t="shared" si="30"/>
        <v/>
      </c>
      <c r="BI21" s="50"/>
    </row>
    <row r="22" spans="1:61" ht="15" customHeight="1">
      <c r="A22" s="63">
        <v>11</v>
      </c>
      <c r="B22" s="270"/>
      <c r="C22" s="144"/>
      <c r="D22" s="282"/>
      <c r="E22" s="270"/>
      <c r="F22" s="270"/>
      <c r="G22" s="144"/>
      <c r="H22" s="144"/>
      <c r="I22" s="144"/>
      <c r="J22" s="270"/>
      <c r="K22" s="270"/>
      <c r="L22" s="270"/>
      <c r="M22" s="123"/>
      <c r="N22" s="7"/>
      <c r="O22" s="42" t="str">
        <f t="shared" si="0"/>
        <v/>
      </c>
      <c r="P22" s="9"/>
      <c r="Q22" s="7"/>
      <c r="R22" s="42" t="str">
        <f t="shared" si="1"/>
        <v/>
      </c>
      <c r="S22" s="10"/>
      <c r="T22" s="7"/>
      <c r="U22" s="124" t="str">
        <f t="shared" si="2"/>
        <v/>
      </c>
      <c r="V22" s="133"/>
      <c r="W22" s="132" t="str" cm="1">
        <f t="array" ref="W22">IF((_xlfn.IFS(TRIM(SUBSTITUTE(V22,CHAR(160),""))="Devis 1",IFERROR(VALUE(TRIM(SUBSTITUTE(M22,CHAR(160),""))),0),TRIM(SUBSTITUTE(V22,CHAR(160),""))="Devis 2",IFERROR(VALUE(TRIM(SUBSTITUTE(P22,CHAR(160),""))),0),TRIM(SUBSTITUTE(V22,CHAR(160),""))="Devis 3",IFERROR(VALUE(TRIM(SUBSTITUTE(S22,CHAR(160),""))),0),TRUE,0)*IFERROR(VALUE(TRIM(SUBSTITUTE(D22,CHAR(160),""))),0))=0,"",_xlfn.IFS(TRIM(SUBSTITUTE(V22,CHAR(160),""))="Devis 1",IFERROR(VALUE(TRIM(SUBSTITUTE(M22,CHAR(160),""))),0),TRIM(SUBSTITUTE(V22,CHAR(160),""))="Devis 2",IFERROR(VALUE(TRIM(SUBSTITUTE(P22,CHAR(160),""))),0),TRIM(SUBSTITUTE(V22,CHAR(160),""))="Devis 3",IFERROR(VALUE(TRIM(SUBSTITUTE(S22,CHAR(160),""))),0),TRUE,0)*IFERROR(VALUE(TRIM(SUBSTITUTE(D22,CHAR(160),""))),0))</f>
        <v/>
      </c>
      <c r="X22" s="66" t="str" cm="1">
        <f t="array" ref="X22">IF(_xlfn.IFS(TRIM(SUBSTITUTE(V22,CHAR(160),""))="Devis 1",IFERROR(VALUE(TRIM(SUBSTITUTE(N22,CHAR(160),""))),0),TRIM(SUBSTITUTE(V22,CHAR(160),""))="Devis 2",IFERROR(VALUE(TRIM(SUBSTITUTE(Q22,CHAR(160),""))),0),TRIM(SUBSTITUTE(V22,CHAR(160),""))="Devis 3",IFERROR(VALUE(TRIM(SUBSTITUTE(T22,CHAR(160),""))),0),TRUE,0)*IFERROR(VALUE(TRIM(SUBSTITUTE(D22,CHAR(160),""))),0)=0,IF(W22&lt;&gt;"",0,""),_xlfn.IFS(TRIM(SUBSTITUTE(V22,CHAR(160),""))="Devis 1",IFERROR(VALUE(TRIM(SUBSTITUTE(N22,CHAR(160),""))),0),TRIM(SUBSTITUTE(V22,CHAR(160),""))="Devis 2",IFERROR(VALUE(TRIM(SUBSTITUTE(Q22,CHAR(160),""))),0),TRIM(SUBSTITUTE(V22,CHAR(160),""))="Devis 3",IFERROR(VALUE(TRIM(SUBSTITUTE(T22,CHAR(160),""))),0),TRUE,0)*IFERROR(VALUE(TRIM(SUBSTITUTE(D22,CHAR(160),""))),0))</f>
        <v/>
      </c>
      <c r="Y22" s="135" t="str">
        <f t="shared" si="3"/>
        <v/>
      </c>
      <c r="Z22" s="136"/>
      <c r="AA22" s="764" t="str">
        <f t="shared" si="4"/>
        <v/>
      </c>
      <c r="AB22" s="764" t="str">
        <f t="shared" si="5"/>
        <v/>
      </c>
      <c r="AC22" s="764" t="str">
        <f t="shared" si="6"/>
        <v/>
      </c>
      <c r="AD22" s="764" t="str">
        <f t="shared" si="7"/>
        <v/>
      </c>
      <c r="AE22" s="764" t="str">
        <f t="shared" si="8"/>
        <v/>
      </c>
      <c r="AF22" s="764" t="str">
        <f t="shared" si="9"/>
        <v/>
      </c>
      <c r="AG22" s="764" t="str">
        <f t="shared" si="10"/>
        <v/>
      </c>
      <c r="AH22" s="764" t="str">
        <f t="shared" si="11"/>
        <v/>
      </c>
      <c r="AI22" s="764" t="str">
        <f t="shared" si="12"/>
        <v/>
      </c>
      <c r="AJ22" s="764" t="str">
        <f t="shared" si="13"/>
        <v/>
      </c>
      <c r="AK22" s="764" t="str">
        <f t="shared" si="14"/>
        <v/>
      </c>
      <c r="AL22" s="45" t="str">
        <f t="shared" si="15"/>
        <v/>
      </c>
      <c r="AM22" s="20" t="str">
        <f t="shared" si="16"/>
        <v/>
      </c>
      <c r="AN22" s="42" t="str">
        <f t="shared" si="17"/>
        <v/>
      </c>
      <c r="AO22" s="46" t="str">
        <f t="shared" si="18"/>
        <v/>
      </c>
      <c r="AP22" s="20" t="str">
        <f t="shared" si="19"/>
        <v/>
      </c>
      <c r="AQ22" s="42" t="str">
        <f t="shared" si="20"/>
        <v/>
      </c>
      <c r="AR22" s="47" t="str">
        <f t="shared" si="21"/>
        <v/>
      </c>
      <c r="AS22" s="20" t="str">
        <f t="shared" si="22"/>
        <v/>
      </c>
      <c r="AT22" s="48" t="str">
        <f t="shared" si="23"/>
        <v/>
      </c>
      <c r="AU22" s="44" t="str">
        <f t="shared" si="24"/>
        <v/>
      </c>
      <c r="AV22" s="744"/>
      <c r="AW22" s="49" t="str">
        <f t="shared" si="25"/>
        <v/>
      </c>
      <c r="AX22" s="49" t="str">
        <f t="shared" si="26"/>
        <v/>
      </c>
      <c r="AY22" s="49" t="str">
        <f t="shared" si="27"/>
        <v/>
      </c>
      <c r="AZ22" s="67" t="str" cm="1">
        <f t="array" ref="AZ22">IF($AC22="","",IF((IFERROR(_xlfn.IFS($AU22="Devis 1",(IFERROR(VALUE(TRIM(SUBSTITUTE(AL22,CHAR(160),""))),0)),$AU22="Devis 2",(IFERROR(VALUE(TRIM(SUBSTITUTE(AO22,CHAR(160),""))),0)),$AU22="Devis 3",(IFERROR(VALUE(TRIM(SUBSTITUTE(AR22,CHAR(160),""))),0))),0))*(IFERROR(VALUE(TRIM(SUBSTITUTE($AC22,CHAR(160),""))),0))=0,"",(IFERROR(_xlfn.IFS($AU22="Devis 1",(IFERROR(VALUE(TRIM(SUBSTITUTE(AL22,CHAR(160),""))),0)),$AU22="Devis 2",(IFERROR(VALUE(TRIM(SUBSTITUTE(AO22,CHAR(160),""))),0)),$AU22="Devis 3",(IFERROR(VALUE(TRIM(SUBSTITUTE(AR22,CHAR(160),""))),0))),0))*(IFERROR(VALUE(TRIM(SUBSTITUTE($AC22,CHAR(160),""))),0))))</f>
        <v/>
      </c>
      <c r="BA22" s="67" t="str" cm="1">
        <f t="array" ref="BA22">IF($AC22="","",IF((IFERROR(_xlfn.IFS(TRIM(SUBSTITUTE($AU22,CHAR(160),""))="Devis 1", IFERROR(VALUE(TRIM(SUBSTITUTE(AM22,CHAR(160),""))),0),TRIM(SUBSTITUTE($AU22,CHAR(160),""))="Devis 2", IFERROR(VALUE(TRIM(SUBSTITUTE(AP22,CHAR(160),""))),0),TRIM(SUBSTITUTE($AU22,CHAR(160),""))="Devis 3", IFERROR(VALUE(TRIM(SUBSTITUTE(AS22,CHAR(160),""))),0)),0) * IFERROR(VALUE(TRIM(SUBSTITUTE($AC22,CHAR(160),""))),0)) = 0,IF(AZ22&lt;&gt;"",0,""),(IFERROR(_xlfn.IFS(TRIM(SUBSTITUTE($AU22,CHAR(160),""))="Devis 1", IFERROR(VALUE(TRIM(SUBSTITUTE(AM22,CHAR(160),""))),0),TRIM(SUBSTITUTE($AU22,CHAR(160),""))="Devis 2", IFERROR(VALUE(TRIM(SUBSTITUTE(AP22,CHAR(160),""))),0),TRIM(SUBSTITUTE($AU22,CHAR(160),""))="Devis 3", IFERROR(VALUE(TRIM(SUBSTITUTE(AS22,CHAR(160),""))),0)),0) * IFERROR(VALUE(TRIM(SUBSTITUTE($AC22,CHAR(160),""))),0))))</f>
        <v/>
      </c>
      <c r="BB22" s="67" t="str" cm="1">
        <f t="array" ref="BB22">IF($AC22="","",IF(IFERROR(_xlfn.IFS($AU22="Devis 1",IFERROR(VALUE(TRIM(SUBSTITUTE(AN22,CHAR(160),""))),0),$AU22="Devis 2",IFERROR(VALUE(TRIM(SUBSTITUTE(AQ22,CHAR(160),""))),0),$AU22="Devis 3",IFERROR(VALUE(TRIM(SUBSTITUTE(AT22,CHAR(160),""))),0)),0)*IFERROR(VALUE(TRIM(SUBSTITUTE($AC22,CHAR(160),""))),0)=0,"",IFERROR(_xlfn.IFS($AU22="Devis 1",IFERROR(VALUE(TRIM(SUBSTITUTE(AN22,CHAR(160),""))),0),$AU22="Devis 2",IFERROR(VALUE(TRIM(SUBSTITUTE(AQ22,CHAR(160),""))),0),$AU22="Devis 3",IFERROR(VALUE(TRIM(SUBSTITUTE(AT22,CHAR(160),""))),0)),0)*IFERROR(VALUE(TRIM(SUBSTITUTE($AC22,CHAR(160),""))),0)))</f>
        <v/>
      </c>
      <c r="BC22" s="254"/>
      <c r="BD22" s="14" t="str" cm="1">
        <f t="array" ref="BD22">IF(OR(BB22="",AY22="",AZ22="",AW22="",BA22="",AX22=""),"",_xlfn.IFS((IFERROR(VALUE(TRIM(SUBSTITUTE(BB22,CHAR(160),""))),0))&gt;(IFERROR(VALUE(TRIM(SUBSTITUTE(AY22,CHAR(160),""))),0)),"KO : Le montant retenu TTC est supérieur au montant raisonnable TTC. Merci de revoir la ligne de dépense ou plafonner son montant.",(IFERROR(VALUE(TRIM(SUBSTITUTE(AZ22,CHAR(160),""))),0))&gt;(IFERROR(VALUE(TRIM(SUBSTITUTE(AW22,CHAR(160),""))),0)),"Attention : Le montant retenu HT est supérieur au montant HT raisonnable. Merci de revoir la ligne de dépense, plafonner son montant, ou justifier la reventillation HT / TVA.",(IFERROR(VALUE(TRIM(SUBSTITUTE(BA22,CHAR(160),""))),0))&gt;(IFERROR(VALUE(TRIM(SUBSTITUTE(AX22,CHAR(160),""))),0)),"Attention : Le montant TVA retenu est supérieur au montant TVA raisonnable. Merci de revoir la ligne de dépense, plafonner son montant, ou justifier la reventillation HT / TVA.",(IFERROR(VALUE(TRIM(SUBSTITUTE(BB22,CHAR(160),""))),0))=0,"",(IFERROR(VALUE(TRIM(SUBSTITUTE(AY22,CHAR(160),""))),0))=(IFERROR(VALUE(TRIM(SUBSTITUTE(BB22,CHAR(160),""))),0)),"OK",(IFERROR(VALUE(TRIM(SUBSTITUTE(AY22,CHAR(160),""))),0))&gt;(IFERROR(VALUE(TRIM(SUBSTITUTE(BB22,CHAR(160),""))),0))," OK : Montant instruit inférieur au montant raisonnable.",TRUE,""))</f>
        <v/>
      </c>
      <c r="BE22" s="762" t="str" cm="1">
        <f t="array" ref="BE22">IF(OR(BB22="",Y22="",AZ22="",W22="",BA22="",X22=""),"",_xlfn.IFS((IFERROR(VALUE(TRIM(SUBSTITUTE(BB22,CHAR(160),""))),0))&gt;(IFERROR(VALUE(TRIM(SUBSTITUTE(Y22,CHAR(160),""))),0)),"KO : Le montant retenu TTC est supérieur au montant présenté TTC. Merci de revoir la ligne de dépense ou plafonner son montant.",(IFERROR(VALUE(TRIM(SUBSTITUTE(AZ22,CHAR(160),""))),0))&gt;(IFERROR(VALUE(TRIM(SUBSTITUTE(W22,CHAR(160),""))),0)),"Attention : Le montant retenu HT est supérieur au montant HT présenté. Merci de revoir la ligne de dépense,plafonner son montant,ou justifier la reventillation HT/TVA.",(IFERROR(VALUE(TRIM(SUBSTITUTE(BA22,CHAR(160),""))),0))&gt;(IFERROR(VALUE(TRIM(SUBSTITUTE(X22,CHAR(160),""))),0)),"Attention : Le montant TVA retenu est supérieur au montant TVA présenté. Merci de revoir la ligne de dépense,plafonner son montant,ou justifier la reventillation HT/TVA.",(IFERROR(VALUE(TRIM(SUBSTITUTE(Y22,CHAR(160),""))),0))=0,"",(IFERROR(VALUE(TRIM(SUBSTITUTE(BB22,CHAR(160),""))),0))=(IFERROR(VALUE(TRIM(SUBSTITUTE(Y22,CHAR(160),""))),0)),"OK",
OR((IFERROR(VALUE(TRIM(SUBSTITUTE(BB22,CHAR(160),""))),0))=0,(IFERROR(VALUE(TRIM(SUBSTITUTE(AZ22,CHAR(160),""))),0))=0),"Attention : montant présenté entièrement écarté",(IFERROR(VALUE(TRIM(SUBSTITUTE(BB22,CHAR(160),""))),0))&lt;(IFERROR(VALUE(TRIM(SUBSTITUTE(Y22,CHAR(160),""))),0)),"Attention : montant présenté partiellement écarté",TRUE,""))</f>
        <v/>
      </c>
      <c r="BF22" s="49" t="str">
        <f t="shared" si="28"/>
        <v/>
      </c>
      <c r="BG22" s="49" t="str">
        <f t="shared" si="29"/>
        <v/>
      </c>
      <c r="BH22" s="21" t="str">
        <f t="shared" si="30"/>
        <v/>
      </c>
      <c r="BI22" s="50"/>
    </row>
    <row r="23" spans="1:61" ht="15" customHeight="1">
      <c r="A23" s="63">
        <v>12</v>
      </c>
      <c r="B23" s="270"/>
      <c r="C23" s="144"/>
      <c r="D23" s="282"/>
      <c r="E23" s="270"/>
      <c r="F23" s="270"/>
      <c r="G23" s="144"/>
      <c r="H23" s="144"/>
      <c r="I23" s="144"/>
      <c r="J23" s="270"/>
      <c r="K23" s="270"/>
      <c r="L23" s="270"/>
      <c r="M23" s="123"/>
      <c r="N23" s="7"/>
      <c r="O23" s="42" t="str">
        <f t="shared" si="0"/>
        <v/>
      </c>
      <c r="P23" s="9"/>
      <c r="Q23" s="7"/>
      <c r="R23" s="42" t="str">
        <f t="shared" si="1"/>
        <v/>
      </c>
      <c r="S23" s="10"/>
      <c r="T23" s="7"/>
      <c r="U23" s="124" t="str">
        <f t="shared" si="2"/>
        <v/>
      </c>
      <c r="V23" s="133"/>
      <c r="W23" s="132" t="str" cm="1">
        <f t="array" ref="W23">IF((_xlfn.IFS(TRIM(SUBSTITUTE(V23,CHAR(160),""))="Devis 1",IFERROR(VALUE(TRIM(SUBSTITUTE(M23,CHAR(160),""))),0),TRIM(SUBSTITUTE(V23,CHAR(160),""))="Devis 2",IFERROR(VALUE(TRIM(SUBSTITUTE(P23,CHAR(160),""))),0),TRIM(SUBSTITUTE(V23,CHAR(160),""))="Devis 3",IFERROR(VALUE(TRIM(SUBSTITUTE(S23,CHAR(160),""))),0),TRUE,0)*IFERROR(VALUE(TRIM(SUBSTITUTE(D23,CHAR(160),""))),0))=0,"",_xlfn.IFS(TRIM(SUBSTITUTE(V23,CHAR(160),""))="Devis 1",IFERROR(VALUE(TRIM(SUBSTITUTE(M23,CHAR(160),""))),0),TRIM(SUBSTITUTE(V23,CHAR(160),""))="Devis 2",IFERROR(VALUE(TRIM(SUBSTITUTE(P23,CHAR(160),""))),0),TRIM(SUBSTITUTE(V23,CHAR(160),""))="Devis 3",IFERROR(VALUE(TRIM(SUBSTITUTE(S23,CHAR(160),""))),0),TRUE,0)*IFERROR(VALUE(TRIM(SUBSTITUTE(D23,CHAR(160),""))),0))</f>
        <v/>
      </c>
      <c r="X23" s="66" t="str" cm="1">
        <f t="array" ref="X23">IF(_xlfn.IFS(TRIM(SUBSTITUTE(V23,CHAR(160),""))="Devis 1",IFERROR(VALUE(TRIM(SUBSTITUTE(N23,CHAR(160),""))),0),TRIM(SUBSTITUTE(V23,CHAR(160),""))="Devis 2",IFERROR(VALUE(TRIM(SUBSTITUTE(Q23,CHAR(160),""))),0),TRIM(SUBSTITUTE(V23,CHAR(160),""))="Devis 3",IFERROR(VALUE(TRIM(SUBSTITUTE(T23,CHAR(160),""))),0),TRUE,0)*IFERROR(VALUE(TRIM(SUBSTITUTE(D23,CHAR(160),""))),0)=0,IF(W23&lt;&gt;"",0,""),_xlfn.IFS(TRIM(SUBSTITUTE(V23,CHAR(160),""))="Devis 1",IFERROR(VALUE(TRIM(SUBSTITUTE(N23,CHAR(160),""))),0),TRIM(SUBSTITUTE(V23,CHAR(160),""))="Devis 2",IFERROR(VALUE(TRIM(SUBSTITUTE(Q23,CHAR(160),""))),0),TRIM(SUBSTITUTE(V23,CHAR(160),""))="Devis 3",IFERROR(VALUE(TRIM(SUBSTITUTE(T23,CHAR(160),""))),0),TRUE,0)*IFERROR(VALUE(TRIM(SUBSTITUTE(D23,CHAR(160),""))),0))</f>
        <v/>
      </c>
      <c r="Y23" s="135" t="str">
        <f t="shared" si="3"/>
        <v/>
      </c>
      <c r="Z23" s="136"/>
      <c r="AA23" s="764" t="str">
        <f t="shared" si="4"/>
        <v/>
      </c>
      <c r="AB23" s="764" t="str">
        <f t="shared" si="5"/>
        <v/>
      </c>
      <c r="AC23" s="764" t="str">
        <f t="shared" si="6"/>
        <v/>
      </c>
      <c r="AD23" s="764" t="str">
        <f t="shared" si="7"/>
        <v/>
      </c>
      <c r="AE23" s="764" t="str">
        <f t="shared" si="8"/>
        <v/>
      </c>
      <c r="AF23" s="764" t="str">
        <f t="shared" si="9"/>
        <v/>
      </c>
      <c r="AG23" s="764" t="str">
        <f t="shared" si="10"/>
        <v/>
      </c>
      <c r="AH23" s="764" t="str">
        <f t="shared" si="11"/>
        <v/>
      </c>
      <c r="AI23" s="764" t="str">
        <f t="shared" si="12"/>
        <v/>
      </c>
      <c r="AJ23" s="764" t="str">
        <f t="shared" si="13"/>
        <v/>
      </c>
      <c r="AK23" s="764" t="str">
        <f t="shared" si="14"/>
        <v/>
      </c>
      <c r="AL23" s="45" t="str">
        <f t="shared" si="15"/>
        <v/>
      </c>
      <c r="AM23" s="20" t="str">
        <f t="shared" si="16"/>
        <v/>
      </c>
      <c r="AN23" s="42" t="str">
        <f t="shared" si="17"/>
        <v/>
      </c>
      <c r="AO23" s="46" t="str">
        <f t="shared" si="18"/>
        <v/>
      </c>
      <c r="AP23" s="20" t="str">
        <f t="shared" si="19"/>
        <v/>
      </c>
      <c r="AQ23" s="42" t="str">
        <f t="shared" si="20"/>
        <v/>
      </c>
      <c r="AR23" s="47" t="str">
        <f t="shared" si="21"/>
        <v/>
      </c>
      <c r="AS23" s="20" t="str">
        <f t="shared" si="22"/>
        <v/>
      </c>
      <c r="AT23" s="48" t="str">
        <f t="shared" si="23"/>
        <v/>
      </c>
      <c r="AU23" s="44" t="str">
        <f t="shared" si="24"/>
        <v/>
      </c>
      <c r="AV23" s="744"/>
      <c r="AW23" s="49" t="str">
        <f t="shared" si="25"/>
        <v/>
      </c>
      <c r="AX23" s="49" t="str">
        <f t="shared" si="26"/>
        <v/>
      </c>
      <c r="AY23" s="49" t="str">
        <f t="shared" si="27"/>
        <v/>
      </c>
      <c r="AZ23" s="67" t="str" cm="1">
        <f t="array" ref="AZ23">IF($AC23="","",IF((IFERROR(_xlfn.IFS($AU23="Devis 1",(IFERROR(VALUE(TRIM(SUBSTITUTE(AL23,CHAR(160),""))),0)),$AU23="Devis 2",(IFERROR(VALUE(TRIM(SUBSTITUTE(AO23,CHAR(160),""))),0)),$AU23="Devis 3",(IFERROR(VALUE(TRIM(SUBSTITUTE(AR23,CHAR(160),""))),0))),0))*(IFERROR(VALUE(TRIM(SUBSTITUTE($AC23,CHAR(160),""))),0))=0,"",(IFERROR(_xlfn.IFS($AU23="Devis 1",(IFERROR(VALUE(TRIM(SUBSTITUTE(AL23,CHAR(160),""))),0)),$AU23="Devis 2",(IFERROR(VALUE(TRIM(SUBSTITUTE(AO23,CHAR(160),""))),0)),$AU23="Devis 3",(IFERROR(VALUE(TRIM(SUBSTITUTE(AR23,CHAR(160),""))),0))),0))*(IFERROR(VALUE(TRIM(SUBSTITUTE($AC23,CHAR(160),""))),0))))</f>
        <v/>
      </c>
      <c r="BA23" s="67" t="str" cm="1">
        <f t="array" ref="BA23">IF($AC23="","",IF((IFERROR(_xlfn.IFS(TRIM(SUBSTITUTE($AU23,CHAR(160),""))="Devis 1", IFERROR(VALUE(TRIM(SUBSTITUTE(AM23,CHAR(160),""))),0),TRIM(SUBSTITUTE($AU23,CHAR(160),""))="Devis 2", IFERROR(VALUE(TRIM(SUBSTITUTE(AP23,CHAR(160),""))),0),TRIM(SUBSTITUTE($AU23,CHAR(160),""))="Devis 3", IFERROR(VALUE(TRIM(SUBSTITUTE(AS23,CHAR(160),""))),0)),0) * IFERROR(VALUE(TRIM(SUBSTITUTE($AC23,CHAR(160),""))),0)) = 0,IF(AZ23&lt;&gt;"",0,""),(IFERROR(_xlfn.IFS(TRIM(SUBSTITUTE($AU23,CHAR(160),""))="Devis 1", IFERROR(VALUE(TRIM(SUBSTITUTE(AM23,CHAR(160),""))),0),TRIM(SUBSTITUTE($AU23,CHAR(160),""))="Devis 2", IFERROR(VALUE(TRIM(SUBSTITUTE(AP23,CHAR(160),""))),0),TRIM(SUBSTITUTE($AU23,CHAR(160),""))="Devis 3", IFERROR(VALUE(TRIM(SUBSTITUTE(AS23,CHAR(160),""))),0)),0) * IFERROR(VALUE(TRIM(SUBSTITUTE($AC23,CHAR(160),""))),0))))</f>
        <v/>
      </c>
      <c r="BB23" s="67" t="str" cm="1">
        <f t="array" ref="BB23">IF($AC23="","",IF(IFERROR(_xlfn.IFS($AU23="Devis 1",IFERROR(VALUE(TRIM(SUBSTITUTE(AN23,CHAR(160),""))),0),$AU23="Devis 2",IFERROR(VALUE(TRIM(SUBSTITUTE(AQ23,CHAR(160),""))),0),$AU23="Devis 3",IFERROR(VALUE(TRIM(SUBSTITUTE(AT23,CHAR(160),""))),0)),0)*IFERROR(VALUE(TRIM(SUBSTITUTE($AC23,CHAR(160),""))),0)=0,"",IFERROR(_xlfn.IFS($AU23="Devis 1",IFERROR(VALUE(TRIM(SUBSTITUTE(AN23,CHAR(160),""))),0),$AU23="Devis 2",IFERROR(VALUE(TRIM(SUBSTITUTE(AQ23,CHAR(160),""))),0),$AU23="Devis 3",IFERROR(VALUE(TRIM(SUBSTITUTE(AT23,CHAR(160),""))),0)),0)*IFERROR(VALUE(TRIM(SUBSTITUTE($AC23,CHAR(160),""))),0)))</f>
        <v/>
      </c>
      <c r="BC23" s="254"/>
      <c r="BD23" s="14" t="str" cm="1">
        <f t="array" ref="BD23">IF(OR(BB23="",AY23="",AZ23="",AW23="",BA23="",AX23=""),"",_xlfn.IFS((IFERROR(VALUE(TRIM(SUBSTITUTE(BB23,CHAR(160),""))),0))&gt;(IFERROR(VALUE(TRIM(SUBSTITUTE(AY23,CHAR(160),""))),0)),"KO : Le montant retenu TTC est supérieur au montant raisonnable TTC. Merci de revoir la ligne de dépense ou plafonner son montant.",(IFERROR(VALUE(TRIM(SUBSTITUTE(AZ23,CHAR(160),""))),0))&gt;(IFERROR(VALUE(TRIM(SUBSTITUTE(AW23,CHAR(160),""))),0)),"Attention : Le montant retenu HT est supérieur au montant HT raisonnable. Merci de revoir la ligne de dépense, plafonner son montant, ou justifier la reventillation HT / TVA.",(IFERROR(VALUE(TRIM(SUBSTITUTE(BA23,CHAR(160),""))),0))&gt;(IFERROR(VALUE(TRIM(SUBSTITUTE(AX23,CHAR(160),""))),0)),"Attention : Le montant TVA retenu est supérieur au montant TVA raisonnable. Merci de revoir la ligne de dépense, plafonner son montant, ou justifier la reventillation HT / TVA.",(IFERROR(VALUE(TRIM(SUBSTITUTE(BB23,CHAR(160),""))),0))=0,"",(IFERROR(VALUE(TRIM(SUBSTITUTE(AY23,CHAR(160),""))),0))=(IFERROR(VALUE(TRIM(SUBSTITUTE(BB23,CHAR(160),""))),0)),"OK",(IFERROR(VALUE(TRIM(SUBSTITUTE(AY23,CHAR(160),""))),0))&gt;(IFERROR(VALUE(TRIM(SUBSTITUTE(BB23,CHAR(160),""))),0))," OK : Montant instruit inférieur au montant raisonnable.",TRUE,""))</f>
        <v/>
      </c>
      <c r="BE23" s="762" t="str" cm="1">
        <f t="array" ref="BE23">IF(OR(BB23="",Y23="",AZ23="",W23="",BA23="",X23=""),"",_xlfn.IFS((IFERROR(VALUE(TRIM(SUBSTITUTE(BB23,CHAR(160),""))),0))&gt;(IFERROR(VALUE(TRIM(SUBSTITUTE(Y23,CHAR(160),""))),0)),"KO : Le montant retenu TTC est supérieur au montant présenté TTC. Merci de revoir la ligne de dépense ou plafonner son montant.",(IFERROR(VALUE(TRIM(SUBSTITUTE(AZ23,CHAR(160),""))),0))&gt;(IFERROR(VALUE(TRIM(SUBSTITUTE(W23,CHAR(160),""))),0)),"Attention : Le montant retenu HT est supérieur au montant HT présenté. Merci de revoir la ligne de dépense,plafonner son montant,ou justifier la reventillation HT/TVA.",(IFERROR(VALUE(TRIM(SUBSTITUTE(BA23,CHAR(160),""))),0))&gt;(IFERROR(VALUE(TRIM(SUBSTITUTE(X23,CHAR(160),""))),0)),"Attention : Le montant TVA retenu est supérieur au montant TVA présenté. Merci de revoir la ligne de dépense,plafonner son montant,ou justifier la reventillation HT/TVA.",(IFERROR(VALUE(TRIM(SUBSTITUTE(Y23,CHAR(160),""))),0))=0,"",(IFERROR(VALUE(TRIM(SUBSTITUTE(BB23,CHAR(160),""))),0))=(IFERROR(VALUE(TRIM(SUBSTITUTE(Y23,CHAR(160),""))),0)),"OK",
OR((IFERROR(VALUE(TRIM(SUBSTITUTE(BB23,CHAR(160),""))),0))=0,(IFERROR(VALUE(TRIM(SUBSTITUTE(AZ23,CHAR(160),""))),0))=0),"Attention : montant présenté entièrement écarté",(IFERROR(VALUE(TRIM(SUBSTITUTE(BB23,CHAR(160),""))),0))&lt;(IFERROR(VALUE(TRIM(SUBSTITUTE(Y23,CHAR(160),""))),0)),"Attention : montant présenté partiellement écarté",TRUE,""))</f>
        <v/>
      </c>
      <c r="BF23" s="49" t="str">
        <f t="shared" si="28"/>
        <v/>
      </c>
      <c r="BG23" s="49" t="str">
        <f t="shared" si="29"/>
        <v/>
      </c>
      <c r="BH23" s="21" t="str">
        <f t="shared" si="30"/>
        <v/>
      </c>
      <c r="BI23" s="50"/>
    </row>
    <row r="24" spans="1:61" ht="15" customHeight="1">
      <c r="A24" s="63">
        <v>13</v>
      </c>
      <c r="B24" s="270"/>
      <c r="C24" s="144"/>
      <c r="D24" s="282"/>
      <c r="E24" s="270"/>
      <c r="F24" s="270"/>
      <c r="G24" s="144"/>
      <c r="H24" s="144"/>
      <c r="I24" s="144"/>
      <c r="J24" s="270"/>
      <c r="K24" s="270"/>
      <c r="L24" s="270"/>
      <c r="M24" s="123"/>
      <c r="N24" s="7"/>
      <c r="O24" s="42" t="str">
        <f t="shared" si="0"/>
        <v/>
      </c>
      <c r="P24" s="9"/>
      <c r="Q24" s="7"/>
      <c r="R24" s="42" t="str">
        <f t="shared" si="1"/>
        <v/>
      </c>
      <c r="S24" s="10"/>
      <c r="T24" s="7"/>
      <c r="U24" s="124" t="str">
        <f t="shared" si="2"/>
        <v/>
      </c>
      <c r="V24" s="133"/>
      <c r="W24" s="132" t="str" cm="1">
        <f t="array" ref="W24">IF((_xlfn.IFS(TRIM(SUBSTITUTE(V24,CHAR(160),""))="Devis 1",IFERROR(VALUE(TRIM(SUBSTITUTE(M24,CHAR(160),""))),0),TRIM(SUBSTITUTE(V24,CHAR(160),""))="Devis 2",IFERROR(VALUE(TRIM(SUBSTITUTE(P24,CHAR(160),""))),0),TRIM(SUBSTITUTE(V24,CHAR(160),""))="Devis 3",IFERROR(VALUE(TRIM(SUBSTITUTE(S24,CHAR(160),""))),0),TRUE,0)*IFERROR(VALUE(TRIM(SUBSTITUTE(D24,CHAR(160),""))),0))=0,"",_xlfn.IFS(TRIM(SUBSTITUTE(V24,CHAR(160),""))="Devis 1",IFERROR(VALUE(TRIM(SUBSTITUTE(M24,CHAR(160),""))),0),TRIM(SUBSTITUTE(V24,CHAR(160),""))="Devis 2",IFERROR(VALUE(TRIM(SUBSTITUTE(P24,CHAR(160),""))),0),TRIM(SUBSTITUTE(V24,CHAR(160),""))="Devis 3",IFERROR(VALUE(TRIM(SUBSTITUTE(S24,CHAR(160),""))),0),TRUE,0)*IFERROR(VALUE(TRIM(SUBSTITUTE(D24,CHAR(160),""))),0))</f>
        <v/>
      </c>
      <c r="X24" s="66" t="str" cm="1">
        <f t="array" ref="X24">IF(_xlfn.IFS(TRIM(SUBSTITUTE(V24,CHAR(160),""))="Devis 1",IFERROR(VALUE(TRIM(SUBSTITUTE(N24,CHAR(160),""))),0),TRIM(SUBSTITUTE(V24,CHAR(160),""))="Devis 2",IFERROR(VALUE(TRIM(SUBSTITUTE(Q24,CHAR(160),""))),0),TRIM(SUBSTITUTE(V24,CHAR(160),""))="Devis 3",IFERROR(VALUE(TRIM(SUBSTITUTE(T24,CHAR(160),""))),0),TRUE,0)*IFERROR(VALUE(TRIM(SUBSTITUTE(D24,CHAR(160),""))),0)=0,IF(W24&lt;&gt;"",0,""),_xlfn.IFS(TRIM(SUBSTITUTE(V24,CHAR(160),""))="Devis 1",IFERROR(VALUE(TRIM(SUBSTITUTE(N24,CHAR(160),""))),0),TRIM(SUBSTITUTE(V24,CHAR(160),""))="Devis 2",IFERROR(VALUE(TRIM(SUBSTITUTE(Q24,CHAR(160),""))),0),TRIM(SUBSTITUTE(V24,CHAR(160),""))="Devis 3",IFERROR(VALUE(TRIM(SUBSTITUTE(T24,CHAR(160),""))),0),TRUE,0)*IFERROR(VALUE(TRIM(SUBSTITUTE(D24,CHAR(160),""))),0))</f>
        <v/>
      </c>
      <c r="Y24" s="135" t="str">
        <f t="shared" si="3"/>
        <v/>
      </c>
      <c r="Z24" s="136"/>
      <c r="AA24" s="764" t="str">
        <f t="shared" si="4"/>
        <v/>
      </c>
      <c r="AB24" s="764" t="str">
        <f t="shared" si="5"/>
        <v/>
      </c>
      <c r="AC24" s="764" t="str">
        <f t="shared" si="6"/>
        <v/>
      </c>
      <c r="AD24" s="764" t="str">
        <f t="shared" si="7"/>
        <v/>
      </c>
      <c r="AE24" s="764" t="str">
        <f t="shared" si="8"/>
        <v/>
      </c>
      <c r="AF24" s="764" t="str">
        <f t="shared" si="9"/>
        <v/>
      </c>
      <c r="AG24" s="764" t="str">
        <f t="shared" si="10"/>
        <v/>
      </c>
      <c r="AH24" s="764" t="str">
        <f t="shared" si="11"/>
        <v/>
      </c>
      <c r="AI24" s="764" t="str">
        <f t="shared" si="12"/>
        <v/>
      </c>
      <c r="AJ24" s="764" t="str">
        <f t="shared" si="13"/>
        <v/>
      </c>
      <c r="AK24" s="764" t="str">
        <f t="shared" si="14"/>
        <v/>
      </c>
      <c r="AL24" s="45" t="str">
        <f t="shared" si="15"/>
        <v/>
      </c>
      <c r="AM24" s="20" t="str">
        <f t="shared" si="16"/>
        <v/>
      </c>
      <c r="AN24" s="42" t="str">
        <f t="shared" si="17"/>
        <v/>
      </c>
      <c r="AO24" s="46" t="str">
        <f t="shared" si="18"/>
        <v/>
      </c>
      <c r="AP24" s="20" t="str">
        <f t="shared" si="19"/>
        <v/>
      </c>
      <c r="AQ24" s="42" t="str">
        <f t="shared" si="20"/>
        <v/>
      </c>
      <c r="AR24" s="47" t="str">
        <f t="shared" si="21"/>
        <v/>
      </c>
      <c r="AS24" s="20" t="str">
        <f t="shared" si="22"/>
        <v/>
      </c>
      <c r="AT24" s="48" t="str">
        <f t="shared" si="23"/>
        <v/>
      </c>
      <c r="AU24" s="44" t="str">
        <f t="shared" si="24"/>
        <v/>
      </c>
      <c r="AV24" s="744"/>
      <c r="AW24" s="49" t="str">
        <f t="shared" si="25"/>
        <v/>
      </c>
      <c r="AX24" s="49" t="str">
        <f t="shared" si="26"/>
        <v/>
      </c>
      <c r="AY24" s="49" t="str">
        <f t="shared" si="27"/>
        <v/>
      </c>
      <c r="AZ24" s="67" t="str" cm="1">
        <f t="array" ref="AZ24">IF($AC24="","",IF((IFERROR(_xlfn.IFS($AU24="Devis 1",(IFERROR(VALUE(TRIM(SUBSTITUTE(AL24,CHAR(160),""))),0)),$AU24="Devis 2",(IFERROR(VALUE(TRIM(SUBSTITUTE(AO24,CHAR(160),""))),0)),$AU24="Devis 3",(IFERROR(VALUE(TRIM(SUBSTITUTE(AR24,CHAR(160),""))),0))),0))*(IFERROR(VALUE(TRIM(SUBSTITUTE($AC24,CHAR(160),""))),0))=0,"",(IFERROR(_xlfn.IFS($AU24="Devis 1",(IFERROR(VALUE(TRIM(SUBSTITUTE(AL24,CHAR(160),""))),0)),$AU24="Devis 2",(IFERROR(VALUE(TRIM(SUBSTITUTE(AO24,CHAR(160),""))),0)),$AU24="Devis 3",(IFERROR(VALUE(TRIM(SUBSTITUTE(AR24,CHAR(160),""))),0))),0))*(IFERROR(VALUE(TRIM(SUBSTITUTE($AC24,CHAR(160),""))),0))))</f>
        <v/>
      </c>
      <c r="BA24" s="67" t="str" cm="1">
        <f t="array" ref="BA24">IF($AC24="","",IF((IFERROR(_xlfn.IFS(TRIM(SUBSTITUTE($AU24,CHAR(160),""))="Devis 1", IFERROR(VALUE(TRIM(SUBSTITUTE(AM24,CHAR(160),""))),0),TRIM(SUBSTITUTE($AU24,CHAR(160),""))="Devis 2", IFERROR(VALUE(TRIM(SUBSTITUTE(AP24,CHAR(160),""))),0),TRIM(SUBSTITUTE($AU24,CHAR(160),""))="Devis 3", IFERROR(VALUE(TRIM(SUBSTITUTE(AS24,CHAR(160),""))),0)),0) * IFERROR(VALUE(TRIM(SUBSTITUTE($AC24,CHAR(160),""))),0)) = 0,IF(AZ24&lt;&gt;"",0,""),(IFERROR(_xlfn.IFS(TRIM(SUBSTITUTE($AU24,CHAR(160),""))="Devis 1", IFERROR(VALUE(TRIM(SUBSTITUTE(AM24,CHAR(160),""))),0),TRIM(SUBSTITUTE($AU24,CHAR(160),""))="Devis 2", IFERROR(VALUE(TRIM(SUBSTITUTE(AP24,CHAR(160),""))),0),TRIM(SUBSTITUTE($AU24,CHAR(160),""))="Devis 3", IFERROR(VALUE(TRIM(SUBSTITUTE(AS24,CHAR(160),""))),0)),0) * IFERROR(VALUE(TRIM(SUBSTITUTE($AC24,CHAR(160),""))),0))))</f>
        <v/>
      </c>
      <c r="BB24" s="67" t="str" cm="1">
        <f t="array" ref="BB24">IF($AC24="","",IF(IFERROR(_xlfn.IFS($AU24="Devis 1",IFERROR(VALUE(TRIM(SUBSTITUTE(AN24,CHAR(160),""))),0),$AU24="Devis 2",IFERROR(VALUE(TRIM(SUBSTITUTE(AQ24,CHAR(160),""))),0),$AU24="Devis 3",IFERROR(VALUE(TRIM(SUBSTITUTE(AT24,CHAR(160),""))),0)),0)*IFERROR(VALUE(TRIM(SUBSTITUTE($AC24,CHAR(160),""))),0)=0,"",IFERROR(_xlfn.IFS($AU24="Devis 1",IFERROR(VALUE(TRIM(SUBSTITUTE(AN24,CHAR(160),""))),0),$AU24="Devis 2",IFERROR(VALUE(TRIM(SUBSTITUTE(AQ24,CHAR(160),""))),0),$AU24="Devis 3",IFERROR(VALUE(TRIM(SUBSTITUTE(AT24,CHAR(160),""))),0)),0)*IFERROR(VALUE(TRIM(SUBSTITUTE($AC24,CHAR(160),""))),0)))</f>
        <v/>
      </c>
      <c r="BC24" s="254"/>
      <c r="BD24" s="14" t="str" cm="1">
        <f t="array" ref="BD24">IF(OR(BB24="",AY24="",AZ24="",AW24="",BA24="",AX24=""),"",_xlfn.IFS((IFERROR(VALUE(TRIM(SUBSTITUTE(BB24,CHAR(160),""))),0))&gt;(IFERROR(VALUE(TRIM(SUBSTITUTE(AY24,CHAR(160),""))),0)),"KO : Le montant retenu TTC est supérieur au montant raisonnable TTC. Merci de revoir la ligne de dépense ou plafonner son montant.",(IFERROR(VALUE(TRIM(SUBSTITUTE(AZ24,CHAR(160),""))),0))&gt;(IFERROR(VALUE(TRIM(SUBSTITUTE(AW24,CHAR(160),""))),0)),"Attention : Le montant retenu HT est supérieur au montant HT raisonnable. Merci de revoir la ligne de dépense, plafonner son montant, ou justifier la reventillation HT / TVA.",(IFERROR(VALUE(TRIM(SUBSTITUTE(BA24,CHAR(160),""))),0))&gt;(IFERROR(VALUE(TRIM(SUBSTITUTE(AX24,CHAR(160),""))),0)),"Attention : Le montant TVA retenu est supérieur au montant TVA raisonnable. Merci de revoir la ligne de dépense, plafonner son montant, ou justifier la reventillation HT / TVA.",(IFERROR(VALUE(TRIM(SUBSTITUTE(BB24,CHAR(160),""))),0))=0,"",(IFERROR(VALUE(TRIM(SUBSTITUTE(AY24,CHAR(160),""))),0))=(IFERROR(VALUE(TRIM(SUBSTITUTE(BB24,CHAR(160),""))),0)),"OK",(IFERROR(VALUE(TRIM(SUBSTITUTE(AY24,CHAR(160),""))),0))&gt;(IFERROR(VALUE(TRIM(SUBSTITUTE(BB24,CHAR(160),""))),0))," OK : Montant instruit inférieur au montant raisonnable.",TRUE,""))</f>
        <v/>
      </c>
      <c r="BE24" s="762" t="str" cm="1">
        <f t="array" ref="BE24">IF(OR(BB24="",Y24="",AZ24="",W24="",BA24="",X24=""),"",_xlfn.IFS((IFERROR(VALUE(TRIM(SUBSTITUTE(BB24,CHAR(160),""))),0))&gt;(IFERROR(VALUE(TRIM(SUBSTITUTE(Y24,CHAR(160),""))),0)),"KO : Le montant retenu TTC est supérieur au montant présenté TTC. Merci de revoir la ligne de dépense ou plafonner son montant.",(IFERROR(VALUE(TRIM(SUBSTITUTE(AZ24,CHAR(160),""))),0))&gt;(IFERROR(VALUE(TRIM(SUBSTITUTE(W24,CHAR(160),""))),0)),"Attention : Le montant retenu HT est supérieur au montant HT présenté. Merci de revoir la ligne de dépense,plafonner son montant,ou justifier la reventillation HT/TVA.",(IFERROR(VALUE(TRIM(SUBSTITUTE(BA24,CHAR(160),""))),0))&gt;(IFERROR(VALUE(TRIM(SUBSTITUTE(X24,CHAR(160),""))),0)),"Attention : Le montant TVA retenu est supérieur au montant TVA présenté. Merci de revoir la ligne de dépense,plafonner son montant,ou justifier la reventillation HT/TVA.",(IFERROR(VALUE(TRIM(SUBSTITUTE(Y24,CHAR(160),""))),0))=0,"",(IFERROR(VALUE(TRIM(SUBSTITUTE(BB24,CHAR(160),""))),0))=(IFERROR(VALUE(TRIM(SUBSTITUTE(Y24,CHAR(160),""))),0)),"OK",
OR((IFERROR(VALUE(TRIM(SUBSTITUTE(BB24,CHAR(160),""))),0))=0,(IFERROR(VALUE(TRIM(SUBSTITUTE(AZ24,CHAR(160),""))),0))=0),"Attention : montant présenté entièrement écarté",(IFERROR(VALUE(TRIM(SUBSTITUTE(BB24,CHAR(160),""))),0))&lt;(IFERROR(VALUE(TRIM(SUBSTITUTE(Y24,CHAR(160),""))),0)),"Attention : montant présenté partiellement écarté",TRUE,""))</f>
        <v/>
      </c>
      <c r="BF24" s="49" t="str">
        <f t="shared" si="28"/>
        <v/>
      </c>
      <c r="BG24" s="49" t="str">
        <f t="shared" si="29"/>
        <v/>
      </c>
      <c r="BH24" s="21" t="str">
        <f t="shared" si="30"/>
        <v/>
      </c>
      <c r="BI24" s="50"/>
    </row>
    <row r="25" spans="1:61" ht="15" customHeight="1">
      <c r="A25" s="63">
        <v>14</v>
      </c>
      <c r="B25" s="270"/>
      <c r="C25" s="144"/>
      <c r="D25" s="282"/>
      <c r="E25" s="270"/>
      <c r="F25" s="270"/>
      <c r="G25" s="144"/>
      <c r="H25" s="144"/>
      <c r="I25" s="144"/>
      <c r="J25" s="270"/>
      <c r="K25" s="270"/>
      <c r="L25" s="270"/>
      <c r="M25" s="123"/>
      <c r="N25" s="7"/>
      <c r="O25" s="42" t="str">
        <f t="shared" si="0"/>
        <v/>
      </c>
      <c r="P25" s="9"/>
      <c r="Q25" s="7"/>
      <c r="R25" s="42" t="str">
        <f t="shared" si="1"/>
        <v/>
      </c>
      <c r="S25" s="10"/>
      <c r="T25" s="7"/>
      <c r="U25" s="124" t="str">
        <f t="shared" si="2"/>
        <v/>
      </c>
      <c r="V25" s="133"/>
      <c r="W25" s="132" t="str" cm="1">
        <f t="array" ref="W25">IF((_xlfn.IFS(TRIM(SUBSTITUTE(V25,CHAR(160),""))="Devis 1",IFERROR(VALUE(TRIM(SUBSTITUTE(M25,CHAR(160),""))),0),TRIM(SUBSTITUTE(V25,CHAR(160),""))="Devis 2",IFERROR(VALUE(TRIM(SUBSTITUTE(P25,CHAR(160),""))),0),TRIM(SUBSTITUTE(V25,CHAR(160),""))="Devis 3",IFERROR(VALUE(TRIM(SUBSTITUTE(S25,CHAR(160),""))),0),TRUE,0)*IFERROR(VALUE(TRIM(SUBSTITUTE(D25,CHAR(160),""))),0))=0,"",_xlfn.IFS(TRIM(SUBSTITUTE(V25,CHAR(160),""))="Devis 1",IFERROR(VALUE(TRIM(SUBSTITUTE(M25,CHAR(160),""))),0),TRIM(SUBSTITUTE(V25,CHAR(160),""))="Devis 2",IFERROR(VALUE(TRIM(SUBSTITUTE(P25,CHAR(160),""))),0),TRIM(SUBSTITUTE(V25,CHAR(160),""))="Devis 3",IFERROR(VALUE(TRIM(SUBSTITUTE(S25,CHAR(160),""))),0),TRUE,0)*IFERROR(VALUE(TRIM(SUBSTITUTE(D25,CHAR(160),""))),0))</f>
        <v/>
      </c>
      <c r="X25" s="66" t="str" cm="1">
        <f t="array" ref="X25">IF(_xlfn.IFS(TRIM(SUBSTITUTE(V25,CHAR(160),""))="Devis 1",IFERROR(VALUE(TRIM(SUBSTITUTE(N25,CHAR(160),""))),0),TRIM(SUBSTITUTE(V25,CHAR(160),""))="Devis 2",IFERROR(VALUE(TRIM(SUBSTITUTE(Q25,CHAR(160),""))),0),TRIM(SUBSTITUTE(V25,CHAR(160),""))="Devis 3",IFERROR(VALUE(TRIM(SUBSTITUTE(T25,CHAR(160),""))),0),TRUE,0)*IFERROR(VALUE(TRIM(SUBSTITUTE(D25,CHAR(160),""))),0)=0,IF(W25&lt;&gt;"",0,""),_xlfn.IFS(TRIM(SUBSTITUTE(V25,CHAR(160),""))="Devis 1",IFERROR(VALUE(TRIM(SUBSTITUTE(N25,CHAR(160),""))),0),TRIM(SUBSTITUTE(V25,CHAR(160),""))="Devis 2",IFERROR(VALUE(TRIM(SUBSTITUTE(Q25,CHAR(160),""))),0),TRIM(SUBSTITUTE(V25,CHAR(160),""))="Devis 3",IFERROR(VALUE(TRIM(SUBSTITUTE(T25,CHAR(160),""))),0),TRUE,0)*IFERROR(VALUE(TRIM(SUBSTITUTE(D25,CHAR(160),""))),0))</f>
        <v/>
      </c>
      <c r="Y25" s="135" t="str">
        <f t="shared" si="3"/>
        <v/>
      </c>
      <c r="Z25" s="136"/>
      <c r="AA25" s="764" t="str">
        <f t="shared" si="4"/>
        <v/>
      </c>
      <c r="AB25" s="764" t="str">
        <f t="shared" si="5"/>
        <v/>
      </c>
      <c r="AC25" s="764" t="str">
        <f t="shared" si="6"/>
        <v/>
      </c>
      <c r="AD25" s="764" t="str">
        <f t="shared" si="7"/>
        <v/>
      </c>
      <c r="AE25" s="764" t="str">
        <f t="shared" si="8"/>
        <v/>
      </c>
      <c r="AF25" s="764" t="str">
        <f t="shared" si="9"/>
        <v/>
      </c>
      <c r="AG25" s="764" t="str">
        <f t="shared" si="10"/>
        <v/>
      </c>
      <c r="AH25" s="764" t="str">
        <f t="shared" si="11"/>
        <v/>
      </c>
      <c r="AI25" s="764" t="str">
        <f t="shared" si="12"/>
        <v/>
      </c>
      <c r="AJ25" s="764" t="str">
        <f t="shared" si="13"/>
        <v/>
      </c>
      <c r="AK25" s="764" t="str">
        <f t="shared" si="14"/>
        <v/>
      </c>
      <c r="AL25" s="45" t="str">
        <f t="shared" si="15"/>
        <v/>
      </c>
      <c r="AM25" s="20" t="str">
        <f t="shared" si="16"/>
        <v/>
      </c>
      <c r="AN25" s="42" t="str">
        <f t="shared" si="17"/>
        <v/>
      </c>
      <c r="AO25" s="46" t="str">
        <f t="shared" si="18"/>
        <v/>
      </c>
      <c r="AP25" s="20" t="str">
        <f t="shared" si="19"/>
        <v/>
      </c>
      <c r="AQ25" s="42" t="str">
        <f t="shared" si="20"/>
        <v/>
      </c>
      <c r="AR25" s="47" t="str">
        <f t="shared" si="21"/>
        <v/>
      </c>
      <c r="AS25" s="20" t="str">
        <f t="shared" si="22"/>
        <v/>
      </c>
      <c r="AT25" s="48" t="str">
        <f t="shared" si="23"/>
        <v/>
      </c>
      <c r="AU25" s="44" t="str">
        <f t="shared" si="24"/>
        <v/>
      </c>
      <c r="AV25" s="744"/>
      <c r="AW25" s="49" t="str">
        <f t="shared" si="25"/>
        <v/>
      </c>
      <c r="AX25" s="49" t="str">
        <f t="shared" si="26"/>
        <v/>
      </c>
      <c r="AY25" s="49" t="str">
        <f t="shared" si="27"/>
        <v/>
      </c>
      <c r="AZ25" s="67" t="str" cm="1">
        <f t="array" ref="AZ25">IF($AC25="","",IF((IFERROR(_xlfn.IFS($AU25="Devis 1",(IFERROR(VALUE(TRIM(SUBSTITUTE(AL25,CHAR(160),""))),0)),$AU25="Devis 2",(IFERROR(VALUE(TRIM(SUBSTITUTE(AO25,CHAR(160),""))),0)),$AU25="Devis 3",(IFERROR(VALUE(TRIM(SUBSTITUTE(AR25,CHAR(160),""))),0))),0))*(IFERROR(VALUE(TRIM(SUBSTITUTE($AC25,CHAR(160),""))),0))=0,"",(IFERROR(_xlfn.IFS($AU25="Devis 1",(IFERROR(VALUE(TRIM(SUBSTITUTE(AL25,CHAR(160),""))),0)),$AU25="Devis 2",(IFERROR(VALUE(TRIM(SUBSTITUTE(AO25,CHAR(160),""))),0)),$AU25="Devis 3",(IFERROR(VALUE(TRIM(SUBSTITUTE(AR25,CHAR(160),""))),0))),0))*(IFERROR(VALUE(TRIM(SUBSTITUTE($AC25,CHAR(160),""))),0))))</f>
        <v/>
      </c>
      <c r="BA25" s="67" t="str" cm="1">
        <f t="array" ref="BA25">IF($AC25="","",IF((IFERROR(_xlfn.IFS(TRIM(SUBSTITUTE($AU25,CHAR(160),""))="Devis 1", IFERROR(VALUE(TRIM(SUBSTITUTE(AM25,CHAR(160),""))),0),TRIM(SUBSTITUTE($AU25,CHAR(160),""))="Devis 2", IFERROR(VALUE(TRIM(SUBSTITUTE(AP25,CHAR(160),""))),0),TRIM(SUBSTITUTE($AU25,CHAR(160),""))="Devis 3", IFERROR(VALUE(TRIM(SUBSTITUTE(AS25,CHAR(160),""))),0)),0) * IFERROR(VALUE(TRIM(SUBSTITUTE($AC25,CHAR(160),""))),0)) = 0,IF(AZ25&lt;&gt;"",0,""),(IFERROR(_xlfn.IFS(TRIM(SUBSTITUTE($AU25,CHAR(160),""))="Devis 1", IFERROR(VALUE(TRIM(SUBSTITUTE(AM25,CHAR(160),""))),0),TRIM(SUBSTITUTE($AU25,CHAR(160),""))="Devis 2", IFERROR(VALUE(TRIM(SUBSTITUTE(AP25,CHAR(160),""))),0),TRIM(SUBSTITUTE($AU25,CHAR(160),""))="Devis 3", IFERROR(VALUE(TRIM(SUBSTITUTE(AS25,CHAR(160),""))),0)),0) * IFERROR(VALUE(TRIM(SUBSTITUTE($AC25,CHAR(160),""))),0))))</f>
        <v/>
      </c>
      <c r="BB25" s="67" t="str" cm="1">
        <f t="array" ref="BB25">IF($AC25="","",IF(IFERROR(_xlfn.IFS($AU25="Devis 1",IFERROR(VALUE(TRIM(SUBSTITUTE(AN25,CHAR(160),""))),0),$AU25="Devis 2",IFERROR(VALUE(TRIM(SUBSTITUTE(AQ25,CHAR(160),""))),0),$AU25="Devis 3",IFERROR(VALUE(TRIM(SUBSTITUTE(AT25,CHAR(160),""))),0)),0)*IFERROR(VALUE(TRIM(SUBSTITUTE($AC25,CHAR(160),""))),0)=0,"",IFERROR(_xlfn.IFS($AU25="Devis 1",IFERROR(VALUE(TRIM(SUBSTITUTE(AN25,CHAR(160),""))),0),$AU25="Devis 2",IFERROR(VALUE(TRIM(SUBSTITUTE(AQ25,CHAR(160),""))),0),$AU25="Devis 3",IFERROR(VALUE(TRIM(SUBSTITUTE(AT25,CHAR(160),""))),0)),0)*IFERROR(VALUE(TRIM(SUBSTITUTE($AC25,CHAR(160),""))),0)))</f>
        <v/>
      </c>
      <c r="BC25" s="254"/>
      <c r="BD25" s="14" t="str" cm="1">
        <f t="array" ref="BD25">IF(OR(BB25="",AY25="",AZ25="",AW25="",BA25="",AX25=""),"",_xlfn.IFS((IFERROR(VALUE(TRIM(SUBSTITUTE(BB25,CHAR(160),""))),0))&gt;(IFERROR(VALUE(TRIM(SUBSTITUTE(AY25,CHAR(160),""))),0)),"KO : Le montant retenu TTC est supérieur au montant raisonnable TTC. Merci de revoir la ligne de dépense ou plafonner son montant.",(IFERROR(VALUE(TRIM(SUBSTITUTE(AZ25,CHAR(160),""))),0))&gt;(IFERROR(VALUE(TRIM(SUBSTITUTE(AW25,CHAR(160),""))),0)),"Attention : Le montant retenu HT est supérieur au montant HT raisonnable. Merci de revoir la ligne de dépense, plafonner son montant, ou justifier la reventillation HT / TVA.",(IFERROR(VALUE(TRIM(SUBSTITUTE(BA25,CHAR(160),""))),0))&gt;(IFERROR(VALUE(TRIM(SUBSTITUTE(AX25,CHAR(160),""))),0)),"Attention : Le montant TVA retenu est supérieur au montant TVA raisonnable. Merci de revoir la ligne de dépense, plafonner son montant, ou justifier la reventillation HT / TVA.",(IFERROR(VALUE(TRIM(SUBSTITUTE(BB25,CHAR(160),""))),0))=0,"",(IFERROR(VALUE(TRIM(SUBSTITUTE(AY25,CHAR(160),""))),0))=(IFERROR(VALUE(TRIM(SUBSTITUTE(BB25,CHAR(160),""))),0)),"OK",(IFERROR(VALUE(TRIM(SUBSTITUTE(AY25,CHAR(160),""))),0))&gt;(IFERROR(VALUE(TRIM(SUBSTITUTE(BB25,CHAR(160),""))),0))," OK : Montant instruit inférieur au montant raisonnable.",TRUE,""))</f>
        <v/>
      </c>
      <c r="BE25" s="762" t="str" cm="1">
        <f t="array" ref="BE25">IF(OR(BB25="",Y25="",AZ25="",W25="",BA25="",X25=""),"",_xlfn.IFS((IFERROR(VALUE(TRIM(SUBSTITUTE(BB25,CHAR(160),""))),0))&gt;(IFERROR(VALUE(TRIM(SUBSTITUTE(Y25,CHAR(160),""))),0)),"KO : Le montant retenu TTC est supérieur au montant présenté TTC. Merci de revoir la ligne de dépense ou plafonner son montant.",(IFERROR(VALUE(TRIM(SUBSTITUTE(AZ25,CHAR(160),""))),0))&gt;(IFERROR(VALUE(TRIM(SUBSTITUTE(W25,CHAR(160),""))),0)),"Attention : Le montant retenu HT est supérieur au montant HT présenté. Merci de revoir la ligne de dépense,plafonner son montant,ou justifier la reventillation HT/TVA.",(IFERROR(VALUE(TRIM(SUBSTITUTE(BA25,CHAR(160),""))),0))&gt;(IFERROR(VALUE(TRIM(SUBSTITUTE(X25,CHAR(160),""))),0)),"Attention : Le montant TVA retenu est supérieur au montant TVA présenté. Merci de revoir la ligne de dépense,plafonner son montant,ou justifier la reventillation HT/TVA.",(IFERROR(VALUE(TRIM(SUBSTITUTE(Y25,CHAR(160),""))),0))=0,"",(IFERROR(VALUE(TRIM(SUBSTITUTE(BB25,CHAR(160),""))),0))=(IFERROR(VALUE(TRIM(SUBSTITUTE(Y25,CHAR(160),""))),0)),"OK",
OR((IFERROR(VALUE(TRIM(SUBSTITUTE(BB25,CHAR(160),""))),0))=0,(IFERROR(VALUE(TRIM(SUBSTITUTE(AZ25,CHAR(160),""))),0))=0),"Attention : montant présenté entièrement écarté",(IFERROR(VALUE(TRIM(SUBSTITUTE(BB25,CHAR(160),""))),0))&lt;(IFERROR(VALUE(TRIM(SUBSTITUTE(Y25,CHAR(160),""))),0)),"Attention : montant présenté partiellement écarté",TRUE,""))</f>
        <v/>
      </c>
      <c r="BF25" s="49" t="str">
        <f t="shared" si="28"/>
        <v/>
      </c>
      <c r="BG25" s="49" t="str">
        <f t="shared" si="29"/>
        <v/>
      </c>
      <c r="BH25" s="21" t="str">
        <f t="shared" si="30"/>
        <v/>
      </c>
      <c r="BI25" s="50"/>
    </row>
    <row r="26" spans="1:61" ht="15" customHeight="1">
      <c r="A26" s="63">
        <v>15</v>
      </c>
      <c r="B26" s="270"/>
      <c r="C26" s="144"/>
      <c r="D26" s="282"/>
      <c r="E26" s="270"/>
      <c r="F26" s="270"/>
      <c r="G26" s="144"/>
      <c r="H26" s="144"/>
      <c r="I26" s="144"/>
      <c r="J26" s="270"/>
      <c r="K26" s="270"/>
      <c r="L26" s="270"/>
      <c r="M26" s="123"/>
      <c r="N26" s="7"/>
      <c r="O26" s="42" t="str">
        <f t="shared" si="0"/>
        <v/>
      </c>
      <c r="P26" s="9"/>
      <c r="Q26" s="7"/>
      <c r="R26" s="42" t="str">
        <f t="shared" si="1"/>
        <v/>
      </c>
      <c r="S26" s="10"/>
      <c r="T26" s="7"/>
      <c r="U26" s="124" t="str">
        <f t="shared" si="2"/>
        <v/>
      </c>
      <c r="V26" s="133"/>
      <c r="W26" s="132" t="str" cm="1">
        <f t="array" ref="W26">IF((_xlfn.IFS(TRIM(SUBSTITUTE(V26,CHAR(160),""))="Devis 1",IFERROR(VALUE(TRIM(SUBSTITUTE(M26,CHAR(160),""))),0),TRIM(SUBSTITUTE(V26,CHAR(160),""))="Devis 2",IFERROR(VALUE(TRIM(SUBSTITUTE(P26,CHAR(160),""))),0),TRIM(SUBSTITUTE(V26,CHAR(160),""))="Devis 3",IFERROR(VALUE(TRIM(SUBSTITUTE(S26,CHAR(160),""))),0),TRUE,0)*IFERROR(VALUE(TRIM(SUBSTITUTE(D26,CHAR(160),""))),0))=0,"",_xlfn.IFS(TRIM(SUBSTITUTE(V26,CHAR(160),""))="Devis 1",IFERROR(VALUE(TRIM(SUBSTITUTE(M26,CHAR(160),""))),0),TRIM(SUBSTITUTE(V26,CHAR(160),""))="Devis 2",IFERROR(VALUE(TRIM(SUBSTITUTE(P26,CHAR(160),""))),0),TRIM(SUBSTITUTE(V26,CHAR(160),""))="Devis 3",IFERROR(VALUE(TRIM(SUBSTITUTE(S26,CHAR(160),""))),0),TRUE,0)*IFERROR(VALUE(TRIM(SUBSTITUTE(D26,CHAR(160),""))),0))</f>
        <v/>
      </c>
      <c r="X26" s="66" t="str" cm="1">
        <f t="array" ref="X26">IF(_xlfn.IFS(TRIM(SUBSTITUTE(V26,CHAR(160),""))="Devis 1",IFERROR(VALUE(TRIM(SUBSTITUTE(N26,CHAR(160),""))),0),TRIM(SUBSTITUTE(V26,CHAR(160),""))="Devis 2",IFERROR(VALUE(TRIM(SUBSTITUTE(Q26,CHAR(160),""))),0),TRIM(SUBSTITUTE(V26,CHAR(160),""))="Devis 3",IFERROR(VALUE(TRIM(SUBSTITUTE(T26,CHAR(160),""))),0),TRUE,0)*IFERROR(VALUE(TRIM(SUBSTITUTE(D26,CHAR(160),""))),0)=0,IF(W26&lt;&gt;"",0,""),_xlfn.IFS(TRIM(SUBSTITUTE(V26,CHAR(160),""))="Devis 1",IFERROR(VALUE(TRIM(SUBSTITUTE(N26,CHAR(160),""))),0),TRIM(SUBSTITUTE(V26,CHAR(160),""))="Devis 2",IFERROR(VALUE(TRIM(SUBSTITUTE(Q26,CHAR(160),""))),0),TRIM(SUBSTITUTE(V26,CHAR(160),""))="Devis 3",IFERROR(VALUE(TRIM(SUBSTITUTE(T26,CHAR(160),""))),0),TRUE,0)*IFERROR(VALUE(TRIM(SUBSTITUTE(D26,CHAR(160),""))),0))</f>
        <v/>
      </c>
      <c r="Y26" s="135" t="str">
        <f t="shared" si="3"/>
        <v/>
      </c>
      <c r="Z26" s="136"/>
      <c r="AA26" s="764" t="str">
        <f t="shared" si="4"/>
        <v/>
      </c>
      <c r="AB26" s="764" t="str">
        <f t="shared" si="5"/>
        <v/>
      </c>
      <c r="AC26" s="764" t="str">
        <f t="shared" si="6"/>
        <v/>
      </c>
      <c r="AD26" s="764" t="str">
        <f t="shared" si="7"/>
        <v/>
      </c>
      <c r="AE26" s="764" t="str">
        <f t="shared" si="8"/>
        <v/>
      </c>
      <c r="AF26" s="764" t="str">
        <f t="shared" si="9"/>
        <v/>
      </c>
      <c r="AG26" s="764" t="str">
        <f t="shared" si="10"/>
        <v/>
      </c>
      <c r="AH26" s="764" t="str">
        <f t="shared" si="11"/>
        <v/>
      </c>
      <c r="AI26" s="764" t="str">
        <f t="shared" si="12"/>
        <v/>
      </c>
      <c r="AJ26" s="764" t="str">
        <f t="shared" si="13"/>
        <v/>
      </c>
      <c r="AK26" s="764" t="str">
        <f t="shared" si="14"/>
        <v/>
      </c>
      <c r="AL26" s="45" t="str">
        <f t="shared" si="15"/>
        <v/>
      </c>
      <c r="AM26" s="20" t="str">
        <f t="shared" si="16"/>
        <v/>
      </c>
      <c r="AN26" s="42" t="str">
        <f t="shared" si="17"/>
        <v/>
      </c>
      <c r="AO26" s="46" t="str">
        <f t="shared" si="18"/>
        <v/>
      </c>
      <c r="AP26" s="20" t="str">
        <f t="shared" si="19"/>
        <v/>
      </c>
      <c r="AQ26" s="42" t="str">
        <f t="shared" si="20"/>
        <v/>
      </c>
      <c r="AR26" s="47" t="str">
        <f t="shared" si="21"/>
        <v/>
      </c>
      <c r="AS26" s="20" t="str">
        <f t="shared" si="22"/>
        <v/>
      </c>
      <c r="AT26" s="48" t="str">
        <f t="shared" si="23"/>
        <v/>
      </c>
      <c r="AU26" s="44" t="str">
        <f t="shared" si="24"/>
        <v/>
      </c>
      <c r="AV26" s="744"/>
      <c r="AW26" s="49" t="str">
        <f t="shared" si="25"/>
        <v/>
      </c>
      <c r="AX26" s="49" t="str">
        <f t="shared" si="26"/>
        <v/>
      </c>
      <c r="AY26" s="49" t="str">
        <f t="shared" si="27"/>
        <v/>
      </c>
      <c r="AZ26" s="67" t="str" cm="1">
        <f t="array" ref="AZ26">IF($AC26="","",IF((IFERROR(_xlfn.IFS($AU26="Devis 1",(IFERROR(VALUE(TRIM(SUBSTITUTE(AL26,CHAR(160),""))),0)),$AU26="Devis 2",(IFERROR(VALUE(TRIM(SUBSTITUTE(AO26,CHAR(160),""))),0)),$AU26="Devis 3",(IFERROR(VALUE(TRIM(SUBSTITUTE(AR26,CHAR(160),""))),0))),0))*(IFERROR(VALUE(TRIM(SUBSTITUTE($AC26,CHAR(160),""))),0))=0,"",(IFERROR(_xlfn.IFS($AU26="Devis 1",(IFERROR(VALUE(TRIM(SUBSTITUTE(AL26,CHAR(160),""))),0)),$AU26="Devis 2",(IFERROR(VALUE(TRIM(SUBSTITUTE(AO26,CHAR(160),""))),0)),$AU26="Devis 3",(IFERROR(VALUE(TRIM(SUBSTITUTE(AR26,CHAR(160),""))),0))),0))*(IFERROR(VALUE(TRIM(SUBSTITUTE($AC26,CHAR(160),""))),0))))</f>
        <v/>
      </c>
      <c r="BA26" s="67" t="str" cm="1">
        <f t="array" ref="BA26">IF($AC26="","",IF((IFERROR(_xlfn.IFS(TRIM(SUBSTITUTE($AU26,CHAR(160),""))="Devis 1", IFERROR(VALUE(TRIM(SUBSTITUTE(AM26,CHAR(160),""))),0),TRIM(SUBSTITUTE($AU26,CHAR(160),""))="Devis 2", IFERROR(VALUE(TRIM(SUBSTITUTE(AP26,CHAR(160),""))),0),TRIM(SUBSTITUTE($AU26,CHAR(160),""))="Devis 3", IFERROR(VALUE(TRIM(SUBSTITUTE(AS26,CHAR(160),""))),0)),0) * IFERROR(VALUE(TRIM(SUBSTITUTE($AC26,CHAR(160),""))),0)) = 0,IF(AZ26&lt;&gt;"",0,""),(IFERROR(_xlfn.IFS(TRIM(SUBSTITUTE($AU26,CHAR(160),""))="Devis 1", IFERROR(VALUE(TRIM(SUBSTITUTE(AM26,CHAR(160),""))),0),TRIM(SUBSTITUTE($AU26,CHAR(160),""))="Devis 2", IFERROR(VALUE(TRIM(SUBSTITUTE(AP26,CHAR(160),""))),0),TRIM(SUBSTITUTE($AU26,CHAR(160),""))="Devis 3", IFERROR(VALUE(TRIM(SUBSTITUTE(AS26,CHAR(160),""))),0)),0) * IFERROR(VALUE(TRIM(SUBSTITUTE($AC26,CHAR(160),""))),0))))</f>
        <v/>
      </c>
      <c r="BB26" s="67" t="str" cm="1">
        <f t="array" ref="BB26">IF($AC26="","",IF(IFERROR(_xlfn.IFS($AU26="Devis 1",IFERROR(VALUE(TRIM(SUBSTITUTE(AN26,CHAR(160),""))),0),$AU26="Devis 2",IFERROR(VALUE(TRIM(SUBSTITUTE(AQ26,CHAR(160),""))),0),$AU26="Devis 3",IFERROR(VALUE(TRIM(SUBSTITUTE(AT26,CHAR(160),""))),0)),0)*IFERROR(VALUE(TRIM(SUBSTITUTE($AC26,CHAR(160),""))),0)=0,"",IFERROR(_xlfn.IFS($AU26="Devis 1",IFERROR(VALUE(TRIM(SUBSTITUTE(AN26,CHAR(160),""))),0),$AU26="Devis 2",IFERROR(VALUE(TRIM(SUBSTITUTE(AQ26,CHAR(160),""))),0),$AU26="Devis 3",IFERROR(VALUE(TRIM(SUBSTITUTE(AT26,CHAR(160),""))),0)),0)*IFERROR(VALUE(TRIM(SUBSTITUTE($AC26,CHAR(160),""))),0)))</f>
        <v/>
      </c>
      <c r="BC26" s="254"/>
      <c r="BD26" s="14" t="str" cm="1">
        <f t="array" ref="BD26">IF(OR(BB26="",AY26="",AZ26="",AW26="",BA26="",AX26=""),"",_xlfn.IFS((IFERROR(VALUE(TRIM(SUBSTITUTE(BB26,CHAR(160),""))),0))&gt;(IFERROR(VALUE(TRIM(SUBSTITUTE(AY26,CHAR(160),""))),0)),"KO : Le montant retenu TTC est supérieur au montant raisonnable TTC. Merci de revoir la ligne de dépense ou plafonner son montant.",(IFERROR(VALUE(TRIM(SUBSTITUTE(AZ26,CHAR(160),""))),0))&gt;(IFERROR(VALUE(TRIM(SUBSTITUTE(AW26,CHAR(160),""))),0)),"Attention : Le montant retenu HT est supérieur au montant HT raisonnable. Merci de revoir la ligne de dépense, plafonner son montant, ou justifier la reventillation HT / TVA.",(IFERROR(VALUE(TRIM(SUBSTITUTE(BA26,CHAR(160),""))),0))&gt;(IFERROR(VALUE(TRIM(SUBSTITUTE(AX26,CHAR(160),""))),0)),"Attention : Le montant TVA retenu est supérieur au montant TVA raisonnable. Merci de revoir la ligne de dépense, plafonner son montant, ou justifier la reventillation HT / TVA.",(IFERROR(VALUE(TRIM(SUBSTITUTE(BB26,CHAR(160),""))),0))=0,"",(IFERROR(VALUE(TRIM(SUBSTITUTE(AY26,CHAR(160),""))),0))=(IFERROR(VALUE(TRIM(SUBSTITUTE(BB26,CHAR(160),""))),0)),"OK",(IFERROR(VALUE(TRIM(SUBSTITUTE(AY26,CHAR(160),""))),0))&gt;(IFERROR(VALUE(TRIM(SUBSTITUTE(BB26,CHAR(160),""))),0))," OK : Montant instruit inférieur au montant raisonnable.",TRUE,""))</f>
        <v/>
      </c>
      <c r="BE26" s="762" t="str" cm="1">
        <f t="array" ref="BE26">IF(OR(BB26="",Y26="",AZ26="",W26="",BA26="",X26=""),"",_xlfn.IFS((IFERROR(VALUE(TRIM(SUBSTITUTE(BB26,CHAR(160),""))),0))&gt;(IFERROR(VALUE(TRIM(SUBSTITUTE(Y26,CHAR(160),""))),0)),"KO : Le montant retenu TTC est supérieur au montant présenté TTC. Merci de revoir la ligne de dépense ou plafonner son montant.",(IFERROR(VALUE(TRIM(SUBSTITUTE(AZ26,CHAR(160),""))),0))&gt;(IFERROR(VALUE(TRIM(SUBSTITUTE(W26,CHAR(160),""))),0)),"Attention : Le montant retenu HT est supérieur au montant HT présenté. Merci de revoir la ligne de dépense,plafonner son montant,ou justifier la reventillation HT/TVA.",(IFERROR(VALUE(TRIM(SUBSTITUTE(BA26,CHAR(160),""))),0))&gt;(IFERROR(VALUE(TRIM(SUBSTITUTE(X26,CHAR(160),""))),0)),"Attention : Le montant TVA retenu est supérieur au montant TVA présenté. Merci de revoir la ligne de dépense,plafonner son montant,ou justifier la reventillation HT/TVA.",(IFERROR(VALUE(TRIM(SUBSTITUTE(Y26,CHAR(160),""))),0))=0,"",(IFERROR(VALUE(TRIM(SUBSTITUTE(BB26,CHAR(160),""))),0))=(IFERROR(VALUE(TRIM(SUBSTITUTE(Y26,CHAR(160),""))),0)),"OK",
OR((IFERROR(VALUE(TRIM(SUBSTITUTE(BB26,CHAR(160),""))),0))=0,(IFERROR(VALUE(TRIM(SUBSTITUTE(AZ26,CHAR(160),""))),0))=0),"Attention : montant présenté entièrement écarté",(IFERROR(VALUE(TRIM(SUBSTITUTE(BB26,CHAR(160),""))),0))&lt;(IFERROR(VALUE(TRIM(SUBSTITUTE(Y26,CHAR(160),""))),0)),"Attention : montant présenté partiellement écarté",TRUE,""))</f>
        <v/>
      </c>
      <c r="BF26" s="49" t="str">
        <f t="shared" si="28"/>
        <v/>
      </c>
      <c r="BG26" s="49" t="str">
        <f t="shared" si="29"/>
        <v/>
      </c>
      <c r="BH26" s="21" t="str">
        <f t="shared" si="30"/>
        <v/>
      </c>
      <c r="BI26" s="51"/>
    </row>
    <row r="27" spans="1:61" ht="15" customHeight="1">
      <c r="A27" s="63">
        <v>16</v>
      </c>
      <c r="B27" s="270"/>
      <c r="C27" s="144"/>
      <c r="D27" s="282"/>
      <c r="E27" s="270"/>
      <c r="F27" s="270"/>
      <c r="G27" s="144"/>
      <c r="H27" s="144"/>
      <c r="I27" s="144"/>
      <c r="J27" s="270"/>
      <c r="K27" s="270"/>
      <c r="L27" s="270"/>
      <c r="M27" s="123"/>
      <c r="N27" s="7"/>
      <c r="O27" s="42" t="str">
        <f t="shared" si="0"/>
        <v/>
      </c>
      <c r="P27" s="9"/>
      <c r="Q27" s="7"/>
      <c r="R27" s="42" t="str">
        <f t="shared" si="1"/>
        <v/>
      </c>
      <c r="S27" s="10"/>
      <c r="T27" s="7"/>
      <c r="U27" s="124" t="str">
        <f t="shared" si="2"/>
        <v/>
      </c>
      <c r="V27" s="133"/>
      <c r="W27" s="132" t="str" cm="1">
        <f t="array" ref="W27">IF((_xlfn.IFS(TRIM(SUBSTITUTE(V27,CHAR(160),""))="Devis 1",IFERROR(VALUE(TRIM(SUBSTITUTE(M27,CHAR(160),""))),0),TRIM(SUBSTITUTE(V27,CHAR(160),""))="Devis 2",IFERROR(VALUE(TRIM(SUBSTITUTE(P27,CHAR(160),""))),0),TRIM(SUBSTITUTE(V27,CHAR(160),""))="Devis 3",IFERROR(VALUE(TRIM(SUBSTITUTE(S27,CHAR(160),""))),0),TRUE,0)*IFERROR(VALUE(TRIM(SUBSTITUTE(D27,CHAR(160),""))),0))=0,"",_xlfn.IFS(TRIM(SUBSTITUTE(V27,CHAR(160),""))="Devis 1",IFERROR(VALUE(TRIM(SUBSTITUTE(M27,CHAR(160),""))),0),TRIM(SUBSTITUTE(V27,CHAR(160),""))="Devis 2",IFERROR(VALUE(TRIM(SUBSTITUTE(P27,CHAR(160),""))),0),TRIM(SUBSTITUTE(V27,CHAR(160),""))="Devis 3",IFERROR(VALUE(TRIM(SUBSTITUTE(S27,CHAR(160),""))),0),TRUE,0)*IFERROR(VALUE(TRIM(SUBSTITUTE(D27,CHAR(160),""))),0))</f>
        <v/>
      </c>
      <c r="X27" s="66" t="str" cm="1">
        <f t="array" ref="X27">IF(_xlfn.IFS(TRIM(SUBSTITUTE(V27,CHAR(160),""))="Devis 1",IFERROR(VALUE(TRIM(SUBSTITUTE(N27,CHAR(160),""))),0),TRIM(SUBSTITUTE(V27,CHAR(160),""))="Devis 2",IFERROR(VALUE(TRIM(SUBSTITUTE(Q27,CHAR(160),""))),0),TRIM(SUBSTITUTE(V27,CHAR(160),""))="Devis 3",IFERROR(VALUE(TRIM(SUBSTITUTE(T27,CHAR(160),""))),0),TRUE,0)*IFERROR(VALUE(TRIM(SUBSTITUTE(D27,CHAR(160),""))),0)=0,IF(W27&lt;&gt;"",0,""),_xlfn.IFS(TRIM(SUBSTITUTE(V27,CHAR(160),""))="Devis 1",IFERROR(VALUE(TRIM(SUBSTITUTE(N27,CHAR(160),""))),0),TRIM(SUBSTITUTE(V27,CHAR(160),""))="Devis 2",IFERROR(VALUE(TRIM(SUBSTITUTE(Q27,CHAR(160),""))),0),TRIM(SUBSTITUTE(V27,CHAR(160),""))="Devis 3",IFERROR(VALUE(TRIM(SUBSTITUTE(T27,CHAR(160),""))),0),TRUE,0)*IFERROR(VALUE(TRIM(SUBSTITUTE(D27,CHAR(160),""))),0))</f>
        <v/>
      </c>
      <c r="Y27" s="135" t="str">
        <f t="shared" si="3"/>
        <v/>
      </c>
      <c r="Z27" s="136"/>
      <c r="AA27" s="764" t="str">
        <f t="shared" si="4"/>
        <v/>
      </c>
      <c r="AB27" s="764" t="str">
        <f t="shared" si="5"/>
        <v/>
      </c>
      <c r="AC27" s="764" t="str">
        <f t="shared" si="6"/>
        <v/>
      </c>
      <c r="AD27" s="764" t="str">
        <f t="shared" si="7"/>
        <v/>
      </c>
      <c r="AE27" s="764" t="str">
        <f t="shared" si="8"/>
        <v/>
      </c>
      <c r="AF27" s="764" t="str">
        <f t="shared" si="9"/>
        <v/>
      </c>
      <c r="AG27" s="764" t="str">
        <f t="shared" si="10"/>
        <v/>
      </c>
      <c r="AH27" s="764" t="str">
        <f t="shared" si="11"/>
        <v/>
      </c>
      <c r="AI27" s="764" t="str">
        <f t="shared" si="12"/>
        <v/>
      </c>
      <c r="AJ27" s="764" t="str">
        <f t="shared" si="13"/>
        <v/>
      </c>
      <c r="AK27" s="764" t="str">
        <f t="shared" si="14"/>
        <v/>
      </c>
      <c r="AL27" s="45" t="str">
        <f t="shared" si="15"/>
        <v/>
      </c>
      <c r="AM27" s="20" t="str">
        <f t="shared" si="16"/>
        <v/>
      </c>
      <c r="AN27" s="42" t="str">
        <f t="shared" si="17"/>
        <v/>
      </c>
      <c r="AO27" s="46" t="str">
        <f t="shared" si="18"/>
        <v/>
      </c>
      <c r="AP27" s="20" t="str">
        <f t="shared" si="19"/>
        <v/>
      </c>
      <c r="AQ27" s="42" t="str">
        <f t="shared" si="20"/>
        <v/>
      </c>
      <c r="AR27" s="47" t="str">
        <f t="shared" si="21"/>
        <v/>
      </c>
      <c r="AS27" s="20" t="str">
        <f t="shared" si="22"/>
        <v/>
      </c>
      <c r="AT27" s="48" t="str">
        <f t="shared" si="23"/>
        <v/>
      </c>
      <c r="AU27" s="44" t="str">
        <f t="shared" si="24"/>
        <v/>
      </c>
      <c r="AV27" s="744"/>
      <c r="AW27" s="49" t="str">
        <f t="shared" si="25"/>
        <v/>
      </c>
      <c r="AX27" s="49" t="str">
        <f t="shared" si="26"/>
        <v/>
      </c>
      <c r="AY27" s="49" t="str">
        <f t="shared" si="27"/>
        <v/>
      </c>
      <c r="AZ27" s="67" t="str" cm="1">
        <f t="array" ref="AZ27">IF($AC27="","",IF((IFERROR(_xlfn.IFS($AU27="Devis 1",(IFERROR(VALUE(TRIM(SUBSTITUTE(AL27,CHAR(160),""))),0)),$AU27="Devis 2",(IFERROR(VALUE(TRIM(SUBSTITUTE(AO27,CHAR(160),""))),0)),$AU27="Devis 3",(IFERROR(VALUE(TRIM(SUBSTITUTE(AR27,CHAR(160),""))),0))),0))*(IFERROR(VALUE(TRIM(SUBSTITUTE($AC27,CHAR(160),""))),0))=0,"",(IFERROR(_xlfn.IFS($AU27="Devis 1",(IFERROR(VALUE(TRIM(SUBSTITUTE(AL27,CHAR(160),""))),0)),$AU27="Devis 2",(IFERROR(VALUE(TRIM(SUBSTITUTE(AO27,CHAR(160),""))),0)),$AU27="Devis 3",(IFERROR(VALUE(TRIM(SUBSTITUTE(AR27,CHAR(160),""))),0))),0))*(IFERROR(VALUE(TRIM(SUBSTITUTE($AC27,CHAR(160),""))),0))))</f>
        <v/>
      </c>
      <c r="BA27" s="67" t="str" cm="1">
        <f t="array" ref="BA27">IF($AC27="","",IF((IFERROR(_xlfn.IFS(TRIM(SUBSTITUTE($AU27,CHAR(160),""))="Devis 1", IFERROR(VALUE(TRIM(SUBSTITUTE(AM27,CHAR(160),""))),0),TRIM(SUBSTITUTE($AU27,CHAR(160),""))="Devis 2", IFERROR(VALUE(TRIM(SUBSTITUTE(AP27,CHAR(160),""))),0),TRIM(SUBSTITUTE($AU27,CHAR(160),""))="Devis 3", IFERROR(VALUE(TRIM(SUBSTITUTE(AS27,CHAR(160),""))),0)),0) * IFERROR(VALUE(TRIM(SUBSTITUTE($AC27,CHAR(160),""))),0)) = 0,IF(AZ27&lt;&gt;"",0,""),(IFERROR(_xlfn.IFS(TRIM(SUBSTITUTE($AU27,CHAR(160),""))="Devis 1", IFERROR(VALUE(TRIM(SUBSTITUTE(AM27,CHAR(160),""))),0),TRIM(SUBSTITUTE($AU27,CHAR(160),""))="Devis 2", IFERROR(VALUE(TRIM(SUBSTITUTE(AP27,CHAR(160),""))),0),TRIM(SUBSTITUTE($AU27,CHAR(160),""))="Devis 3", IFERROR(VALUE(TRIM(SUBSTITUTE(AS27,CHAR(160),""))),0)),0) * IFERROR(VALUE(TRIM(SUBSTITUTE($AC27,CHAR(160),""))),0))))</f>
        <v/>
      </c>
      <c r="BB27" s="67" t="str" cm="1">
        <f t="array" ref="BB27">IF($AC27="","",IF(IFERROR(_xlfn.IFS($AU27="Devis 1",IFERROR(VALUE(TRIM(SUBSTITUTE(AN27,CHAR(160),""))),0),$AU27="Devis 2",IFERROR(VALUE(TRIM(SUBSTITUTE(AQ27,CHAR(160),""))),0),$AU27="Devis 3",IFERROR(VALUE(TRIM(SUBSTITUTE(AT27,CHAR(160),""))),0)),0)*IFERROR(VALUE(TRIM(SUBSTITUTE($AC27,CHAR(160),""))),0)=0,"",IFERROR(_xlfn.IFS($AU27="Devis 1",IFERROR(VALUE(TRIM(SUBSTITUTE(AN27,CHAR(160),""))),0),$AU27="Devis 2",IFERROR(VALUE(TRIM(SUBSTITUTE(AQ27,CHAR(160),""))),0),$AU27="Devis 3",IFERROR(VALUE(TRIM(SUBSTITUTE(AT27,CHAR(160),""))),0)),0)*IFERROR(VALUE(TRIM(SUBSTITUTE($AC27,CHAR(160),""))),0)))</f>
        <v/>
      </c>
      <c r="BC27" s="254"/>
      <c r="BD27" s="14" t="str" cm="1">
        <f t="array" ref="BD27">IF(OR(BB27="",AY27="",AZ27="",AW27="",BA27="",AX27=""),"",_xlfn.IFS((IFERROR(VALUE(TRIM(SUBSTITUTE(BB27,CHAR(160),""))),0))&gt;(IFERROR(VALUE(TRIM(SUBSTITUTE(AY27,CHAR(160),""))),0)),"KO : Le montant retenu TTC est supérieur au montant raisonnable TTC. Merci de revoir la ligne de dépense ou plafonner son montant.",(IFERROR(VALUE(TRIM(SUBSTITUTE(AZ27,CHAR(160),""))),0))&gt;(IFERROR(VALUE(TRIM(SUBSTITUTE(AW27,CHAR(160),""))),0)),"Attention : Le montant retenu HT est supérieur au montant HT raisonnable. Merci de revoir la ligne de dépense, plafonner son montant, ou justifier la reventillation HT / TVA.",(IFERROR(VALUE(TRIM(SUBSTITUTE(BA27,CHAR(160),""))),0))&gt;(IFERROR(VALUE(TRIM(SUBSTITUTE(AX27,CHAR(160),""))),0)),"Attention : Le montant TVA retenu est supérieur au montant TVA raisonnable. Merci de revoir la ligne de dépense, plafonner son montant, ou justifier la reventillation HT / TVA.",(IFERROR(VALUE(TRIM(SUBSTITUTE(BB27,CHAR(160),""))),0))=0,"",(IFERROR(VALUE(TRIM(SUBSTITUTE(AY27,CHAR(160),""))),0))=(IFERROR(VALUE(TRIM(SUBSTITUTE(BB27,CHAR(160),""))),0)),"OK",(IFERROR(VALUE(TRIM(SUBSTITUTE(AY27,CHAR(160),""))),0))&gt;(IFERROR(VALUE(TRIM(SUBSTITUTE(BB27,CHAR(160),""))),0))," OK : Montant instruit inférieur au montant raisonnable.",TRUE,""))</f>
        <v/>
      </c>
      <c r="BE27" s="762" t="str" cm="1">
        <f t="array" ref="BE27">IF(OR(BB27="",Y27="",AZ27="",W27="",BA27="",X27=""),"",_xlfn.IFS((IFERROR(VALUE(TRIM(SUBSTITUTE(BB27,CHAR(160),""))),0))&gt;(IFERROR(VALUE(TRIM(SUBSTITUTE(Y27,CHAR(160),""))),0)),"KO : Le montant retenu TTC est supérieur au montant présenté TTC. Merci de revoir la ligne de dépense ou plafonner son montant.",(IFERROR(VALUE(TRIM(SUBSTITUTE(AZ27,CHAR(160),""))),0))&gt;(IFERROR(VALUE(TRIM(SUBSTITUTE(W27,CHAR(160),""))),0)),"Attention : Le montant retenu HT est supérieur au montant HT présenté. Merci de revoir la ligne de dépense,plafonner son montant,ou justifier la reventillation HT/TVA.",(IFERROR(VALUE(TRIM(SUBSTITUTE(BA27,CHAR(160),""))),0))&gt;(IFERROR(VALUE(TRIM(SUBSTITUTE(X27,CHAR(160),""))),0)),"Attention : Le montant TVA retenu est supérieur au montant TVA présenté. Merci de revoir la ligne de dépense,plafonner son montant,ou justifier la reventillation HT/TVA.",(IFERROR(VALUE(TRIM(SUBSTITUTE(Y27,CHAR(160),""))),0))=0,"",(IFERROR(VALUE(TRIM(SUBSTITUTE(BB27,CHAR(160),""))),0))=(IFERROR(VALUE(TRIM(SUBSTITUTE(Y27,CHAR(160),""))),0)),"OK",
OR((IFERROR(VALUE(TRIM(SUBSTITUTE(BB27,CHAR(160),""))),0))=0,(IFERROR(VALUE(TRIM(SUBSTITUTE(AZ27,CHAR(160),""))),0))=0),"Attention : montant présenté entièrement écarté",(IFERROR(VALUE(TRIM(SUBSTITUTE(BB27,CHAR(160),""))),0))&lt;(IFERROR(VALUE(TRIM(SUBSTITUTE(Y27,CHAR(160),""))),0)),"Attention : montant présenté partiellement écarté",TRUE,""))</f>
        <v/>
      </c>
      <c r="BF27" s="49" t="str">
        <f t="shared" si="28"/>
        <v/>
      </c>
      <c r="BG27" s="49" t="str">
        <f t="shared" si="29"/>
        <v/>
      </c>
      <c r="BH27" s="21" t="str">
        <f t="shared" si="30"/>
        <v/>
      </c>
      <c r="BI27" s="51"/>
    </row>
    <row r="28" spans="1:61" ht="15" customHeight="1">
      <c r="A28" s="63">
        <v>17</v>
      </c>
      <c r="B28" s="270"/>
      <c r="C28" s="144"/>
      <c r="D28" s="282"/>
      <c r="E28" s="270"/>
      <c r="F28" s="270"/>
      <c r="G28" s="144"/>
      <c r="H28" s="144"/>
      <c r="I28" s="144"/>
      <c r="J28" s="270"/>
      <c r="K28" s="270"/>
      <c r="L28" s="270"/>
      <c r="M28" s="123"/>
      <c r="N28" s="7"/>
      <c r="O28" s="42" t="str">
        <f t="shared" si="0"/>
        <v/>
      </c>
      <c r="P28" s="9"/>
      <c r="Q28" s="7"/>
      <c r="R28" s="42" t="str">
        <f t="shared" si="1"/>
        <v/>
      </c>
      <c r="S28" s="10"/>
      <c r="T28" s="7"/>
      <c r="U28" s="124" t="str">
        <f t="shared" si="2"/>
        <v/>
      </c>
      <c r="V28" s="133"/>
      <c r="W28" s="132" t="str" cm="1">
        <f t="array" ref="W28">IF((_xlfn.IFS(TRIM(SUBSTITUTE(V28,CHAR(160),""))="Devis 1",IFERROR(VALUE(TRIM(SUBSTITUTE(M28,CHAR(160),""))),0),TRIM(SUBSTITUTE(V28,CHAR(160),""))="Devis 2",IFERROR(VALUE(TRIM(SUBSTITUTE(P28,CHAR(160),""))),0),TRIM(SUBSTITUTE(V28,CHAR(160),""))="Devis 3",IFERROR(VALUE(TRIM(SUBSTITUTE(S28,CHAR(160),""))),0),TRUE,0)*IFERROR(VALUE(TRIM(SUBSTITUTE(D28,CHAR(160),""))),0))=0,"",_xlfn.IFS(TRIM(SUBSTITUTE(V28,CHAR(160),""))="Devis 1",IFERROR(VALUE(TRIM(SUBSTITUTE(M28,CHAR(160),""))),0),TRIM(SUBSTITUTE(V28,CHAR(160),""))="Devis 2",IFERROR(VALUE(TRIM(SUBSTITUTE(P28,CHAR(160),""))),0),TRIM(SUBSTITUTE(V28,CHAR(160),""))="Devis 3",IFERROR(VALUE(TRIM(SUBSTITUTE(S28,CHAR(160),""))),0),TRUE,0)*IFERROR(VALUE(TRIM(SUBSTITUTE(D28,CHAR(160),""))),0))</f>
        <v/>
      </c>
      <c r="X28" s="66" t="str" cm="1">
        <f t="array" ref="X28">IF(_xlfn.IFS(TRIM(SUBSTITUTE(V28,CHAR(160),""))="Devis 1",IFERROR(VALUE(TRIM(SUBSTITUTE(N28,CHAR(160),""))),0),TRIM(SUBSTITUTE(V28,CHAR(160),""))="Devis 2",IFERROR(VALUE(TRIM(SUBSTITUTE(Q28,CHAR(160),""))),0),TRIM(SUBSTITUTE(V28,CHAR(160),""))="Devis 3",IFERROR(VALUE(TRIM(SUBSTITUTE(T28,CHAR(160),""))),0),TRUE,0)*IFERROR(VALUE(TRIM(SUBSTITUTE(D28,CHAR(160),""))),0)=0,IF(W28&lt;&gt;"",0,""),_xlfn.IFS(TRIM(SUBSTITUTE(V28,CHAR(160),""))="Devis 1",IFERROR(VALUE(TRIM(SUBSTITUTE(N28,CHAR(160),""))),0),TRIM(SUBSTITUTE(V28,CHAR(160),""))="Devis 2",IFERROR(VALUE(TRIM(SUBSTITUTE(Q28,CHAR(160),""))),0),TRIM(SUBSTITUTE(V28,CHAR(160),""))="Devis 3",IFERROR(VALUE(TRIM(SUBSTITUTE(T28,CHAR(160),""))),0),TRUE,0)*IFERROR(VALUE(TRIM(SUBSTITUTE(D28,CHAR(160),""))),0))</f>
        <v/>
      </c>
      <c r="Y28" s="135" t="str">
        <f t="shared" si="3"/>
        <v/>
      </c>
      <c r="Z28" s="136"/>
      <c r="AA28" s="764" t="str">
        <f t="shared" si="4"/>
        <v/>
      </c>
      <c r="AB28" s="764" t="str">
        <f t="shared" si="5"/>
        <v/>
      </c>
      <c r="AC28" s="764" t="str">
        <f t="shared" si="6"/>
        <v/>
      </c>
      <c r="AD28" s="764" t="str">
        <f t="shared" si="7"/>
        <v/>
      </c>
      <c r="AE28" s="764" t="str">
        <f t="shared" si="8"/>
        <v/>
      </c>
      <c r="AF28" s="764" t="str">
        <f t="shared" si="9"/>
        <v/>
      </c>
      <c r="AG28" s="764" t="str">
        <f t="shared" si="10"/>
        <v/>
      </c>
      <c r="AH28" s="764" t="str">
        <f t="shared" si="11"/>
        <v/>
      </c>
      <c r="AI28" s="764" t="str">
        <f t="shared" si="12"/>
        <v/>
      </c>
      <c r="AJ28" s="764" t="str">
        <f t="shared" si="13"/>
        <v/>
      </c>
      <c r="AK28" s="764" t="str">
        <f t="shared" si="14"/>
        <v/>
      </c>
      <c r="AL28" s="45" t="str">
        <f t="shared" si="15"/>
        <v/>
      </c>
      <c r="AM28" s="20" t="str">
        <f t="shared" si="16"/>
        <v/>
      </c>
      <c r="AN28" s="42" t="str">
        <f t="shared" si="17"/>
        <v/>
      </c>
      <c r="AO28" s="46" t="str">
        <f t="shared" si="18"/>
        <v/>
      </c>
      <c r="AP28" s="20" t="str">
        <f t="shared" si="19"/>
        <v/>
      </c>
      <c r="AQ28" s="42" t="str">
        <f t="shared" si="20"/>
        <v/>
      </c>
      <c r="AR28" s="47" t="str">
        <f t="shared" si="21"/>
        <v/>
      </c>
      <c r="AS28" s="20" t="str">
        <f t="shared" si="22"/>
        <v/>
      </c>
      <c r="AT28" s="48" t="str">
        <f t="shared" si="23"/>
        <v/>
      </c>
      <c r="AU28" s="44" t="str">
        <f t="shared" si="24"/>
        <v/>
      </c>
      <c r="AV28" s="744"/>
      <c r="AW28" s="49" t="str">
        <f t="shared" si="25"/>
        <v/>
      </c>
      <c r="AX28" s="49" t="str">
        <f t="shared" si="26"/>
        <v/>
      </c>
      <c r="AY28" s="49" t="str">
        <f t="shared" si="27"/>
        <v/>
      </c>
      <c r="AZ28" s="67" t="str" cm="1">
        <f t="array" ref="AZ28">IF($AC28="","",IF((IFERROR(_xlfn.IFS($AU28="Devis 1",(IFERROR(VALUE(TRIM(SUBSTITUTE(AL28,CHAR(160),""))),0)),$AU28="Devis 2",(IFERROR(VALUE(TRIM(SUBSTITUTE(AO28,CHAR(160),""))),0)),$AU28="Devis 3",(IFERROR(VALUE(TRIM(SUBSTITUTE(AR28,CHAR(160),""))),0))),0))*(IFERROR(VALUE(TRIM(SUBSTITUTE($AC28,CHAR(160),""))),0))=0,"",(IFERROR(_xlfn.IFS($AU28="Devis 1",(IFERROR(VALUE(TRIM(SUBSTITUTE(AL28,CHAR(160),""))),0)),$AU28="Devis 2",(IFERROR(VALUE(TRIM(SUBSTITUTE(AO28,CHAR(160),""))),0)),$AU28="Devis 3",(IFERROR(VALUE(TRIM(SUBSTITUTE(AR28,CHAR(160),""))),0))),0))*(IFERROR(VALUE(TRIM(SUBSTITUTE($AC28,CHAR(160),""))),0))))</f>
        <v/>
      </c>
      <c r="BA28" s="67" t="str" cm="1">
        <f t="array" ref="BA28">IF($AC28="","",IF((IFERROR(_xlfn.IFS(TRIM(SUBSTITUTE($AU28,CHAR(160),""))="Devis 1", IFERROR(VALUE(TRIM(SUBSTITUTE(AM28,CHAR(160),""))),0),TRIM(SUBSTITUTE($AU28,CHAR(160),""))="Devis 2", IFERROR(VALUE(TRIM(SUBSTITUTE(AP28,CHAR(160),""))),0),TRIM(SUBSTITUTE($AU28,CHAR(160),""))="Devis 3", IFERROR(VALUE(TRIM(SUBSTITUTE(AS28,CHAR(160),""))),0)),0) * IFERROR(VALUE(TRIM(SUBSTITUTE($AC28,CHAR(160),""))),0)) = 0,IF(AZ28&lt;&gt;"",0,""),(IFERROR(_xlfn.IFS(TRIM(SUBSTITUTE($AU28,CHAR(160),""))="Devis 1", IFERROR(VALUE(TRIM(SUBSTITUTE(AM28,CHAR(160),""))),0),TRIM(SUBSTITUTE($AU28,CHAR(160),""))="Devis 2", IFERROR(VALUE(TRIM(SUBSTITUTE(AP28,CHAR(160),""))),0),TRIM(SUBSTITUTE($AU28,CHAR(160),""))="Devis 3", IFERROR(VALUE(TRIM(SUBSTITUTE(AS28,CHAR(160),""))),0)),0) * IFERROR(VALUE(TRIM(SUBSTITUTE($AC28,CHAR(160),""))),0))))</f>
        <v/>
      </c>
      <c r="BB28" s="67" t="str" cm="1">
        <f t="array" ref="BB28">IF($AC28="","",IF(IFERROR(_xlfn.IFS($AU28="Devis 1",IFERROR(VALUE(TRIM(SUBSTITUTE(AN28,CHAR(160),""))),0),$AU28="Devis 2",IFERROR(VALUE(TRIM(SUBSTITUTE(AQ28,CHAR(160),""))),0),$AU28="Devis 3",IFERROR(VALUE(TRIM(SUBSTITUTE(AT28,CHAR(160),""))),0)),0)*IFERROR(VALUE(TRIM(SUBSTITUTE($AC28,CHAR(160),""))),0)=0,"",IFERROR(_xlfn.IFS($AU28="Devis 1",IFERROR(VALUE(TRIM(SUBSTITUTE(AN28,CHAR(160),""))),0),$AU28="Devis 2",IFERROR(VALUE(TRIM(SUBSTITUTE(AQ28,CHAR(160),""))),0),$AU28="Devis 3",IFERROR(VALUE(TRIM(SUBSTITUTE(AT28,CHAR(160),""))),0)),0)*IFERROR(VALUE(TRIM(SUBSTITUTE($AC28,CHAR(160),""))),0)))</f>
        <v/>
      </c>
      <c r="BC28" s="254"/>
      <c r="BD28" s="14" t="str" cm="1">
        <f t="array" ref="BD28">IF(OR(BB28="",AY28="",AZ28="",AW28="",BA28="",AX28=""),"",_xlfn.IFS((IFERROR(VALUE(TRIM(SUBSTITUTE(BB28,CHAR(160),""))),0))&gt;(IFERROR(VALUE(TRIM(SUBSTITUTE(AY28,CHAR(160),""))),0)),"KO : Le montant retenu TTC est supérieur au montant raisonnable TTC. Merci de revoir la ligne de dépense ou plafonner son montant.",(IFERROR(VALUE(TRIM(SUBSTITUTE(AZ28,CHAR(160),""))),0))&gt;(IFERROR(VALUE(TRIM(SUBSTITUTE(AW28,CHAR(160),""))),0)),"Attention : Le montant retenu HT est supérieur au montant HT raisonnable. Merci de revoir la ligne de dépense, plafonner son montant, ou justifier la reventillation HT / TVA.",(IFERROR(VALUE(TRIM(SUBSTITUTE(BA28,CHAR(160),""))),0))&gt;(IFERROR(VALUE(TRIM(SUBSTITUTE(AX28,CHAR(160),""))),0)),"Attention : Le montant TVA retenu est supérieur au montant TVA raisonnable. Merci de revoir la ligne de dépense, plafonner son montant, ou justifier la reventillation HT / TVA.",(IFERROR(VALUE(TRIM(SUBSTITUTE(BB28,CHAR(160),""))),0))=0,"",(IFERROR(VALUE(TRIM(SUBSTITUTE(AY28,CHAR(160),""))),0))=(IFERROR(VALUE(TRIM(SUBSTITUTE(BB28,CHAR(160),""))),0)),"OK",(IFERROR(VALUE(TRIM(SUBSTITUTE(AY28,CHAR(160),""))),0))&gt;(IFERROR(VALUE(TRIM(SUBSTITUTE(BB28,CHAR(160),""))),0))," OK : Montant instruit inférieur au montant raisonnable.",TRUE,""))</f>
        <v/>
      </c>
      <c r="BE28" s="762" t="str" cm="1">
        <f t="array" ref="BE28">IF(OR(BB28="",Y28="",AZ28="",W28="",BA28="",X28=""),"",_xlfn.IFS((IFERROR(VALUE(TRIM(SUBSTITUTE(BB28,CHAR(160),""))),0))&gt;(IFERROR(VALUE(TRIM(SUBSTITUTE(Y28,CHAR(160),""))),0)),"KO : Le montant retenu TTC est supérieur au montant présenté TTC. Merci de revoir la ligne de dépense ou plafonner son montant.",(IFERROR(VALUE(TRIM(SUBSTITUTE(AZ28,CHAR(160),""))),0))&gt;(IFERROR(VALUE(TRIM(SUBSTITUTE(W28,CHAR(160),""))),0)),"Attention : Le montant retenu HT est supérieur au montant HT présenté. Merci de revoir la ligne de dépense,plafonner son montant,ou justifier la reventillation HT/TVA.",(IFERROR(VALUE(TRIM(SUBSTITUTE(BA28,CHAR(160),""))),0))&gt;(IFERROR(VALUE(TRIM(SUBSTITUTE(X28,CHAR(160),""))),0)),"Attention : Le montant TVA retenu est supérieur au montant TVA présenté. Merci de revoir la ligne de dépense,plafonner son montant,ou justifier la reventillation HT/TVA.",(IFERROR(VALUE(TRIM(SUBSTITUTE(Y28,CHAR(160),""))),0))=0,"",(IFERROR(VALUE(TRIM(SUBSTITUTE(BB28,CHAR(160),""))),0))=(IFERROR(VALUE(TRIM(SUBSTITUTE(Y28,CHAR(160),""))),0)),"OK",
OR((IFERROR(VALUE(TRIM(SUBSTITUTE(BB28,CHAR(160),""))),0))=0,(IFERROR(VALUE(TRIM(SUBSTITUTE(AZ28,CHAR(160),""))),0))=0),"Attention : montant présenté entièrement écarté",(IFERROR(VALUE(TRIM(SUBSTITUTE(BB28,CHAR(160),""))),0))&lt;(IFERROR(VALUE(TRIM(SUBSTITUTE(Y28,CHAR(160),""))),0)),"Attention : montant présenté partiellement écarté",TRUE,""))</f>
        <v/>
      </c>
      <c r="BF28" s="49" t="str">
        <f t="shared" si="28"/>
        <v/>
      </c>
      <c r="BG28" s="49" t="str">
        <f t="shared" si="29"/>
        <v/>
      </c>
      <c r="BH28" s="21" t="str">
        <f t="shared" si="30"/>
        <v/>
      </c>
    </row>
    <row r="29" spans="1:61" ht="15" customHeight="1">
      <c r="A29" s="63">
        <v>18</v>
      </c>
      <c r="B29" s="270"/>
      <c r="C29" s="144"/>
      <c r="D29" s="282"/>
      <c r="E29" s="270"/>
      <c r="F29" s="270"/>
      <c r="G29" s="144"/>
      <c r="H29" s="144"/>
      <c r="I29" s="144"/>
      <c r="J29" s="270"/>
      <c r="K29" s="270"/>
      <c r="L29" s="270"/>
      <c r="M29" s="123"/>
      <c r="N29" s="7"/>
      <c r="O29" s="42" t="str">
        <f t="shared" si="0"/>
        <v/>
      </c>
      <c r="P29" s="9"/>
      <c r="Q29" s="7"/>
      <c r="R29" s="42" t="str">
        <f t="shared" si="1"/>
        <v/>
      </c>
      <c r="S29" s="10"/>
      <c r="T29" s="7"/>
      <c r="U29" s="124" t="str">
        <f t="shared" si="2"/>
        <v/>
      </c>
      <c r="V29" s="133"/>
      <c r="W29" s="132" t="str" cm="1">
        <f t="array" ref="W29">IF((_xlfn.IFS(TRIM(SUBSTITUTE(V29,CHAR(160),""))="Devis 1",IFERROR(VALUE(TRIM(SUBSTITUTE(M29,CHAR(160),""))),0),TRIM(SUBSTITUTE(V29,CHAR(160),""))="Devis 2",IFERROR(VALUE(TRIM(SUBSTITUTE(P29,CHAR(160),""))),0),TRIM(SUBSTITUTE(V29,CHAR(160),""))="Devis 3",IFERROR(VALUE(TRIM(SUBSTITUTE(S29,CHAR(160),""))),0),TRUE,0)*IFERROR(VALUE(TRIM(SUBSTITUTE(D29,CHAR(160),""))),0))=0,"",_xlfn.IFS(TRIM(SUBSTITUTE(V29,CHAR(160),""))="Devis 1",IFERROR(VALUE(TRIM(SUBSTITUTE(M29,CHAR(160),""))),0),TRIM(SUBSTITUTE(V29,CHAR(160),""))="Devis 2",IFERROR(VALUE(TRIM(SUBSTITUTE(P29,CHAR(160),""))),0),TRIM(SUBSTITUTE(V29,CHAR(160),""))="Devis 3",IFERROR(VALUE(TRIM(SUBSTITUTE(S29,CHAR(160),""))),0),TRUE,0)*IFERROR(VALUE(TRIM(SUBSTITUTE(D29,CHAR(160),""))),0))</f>
        <v/>
      </c>
      <c r="X29" s="66" t="str" cm="1">
        <f t="array" ref="X29">IF(_xlfn.IFS(TRIM(SUBSTITUTE(V29,CHAR(160),""))="Devis 1",IFERROR(VALUE(TRIM(SUBSTITUTE(N29,CHAR(160),""))),0),TRIM(SUBSTITUTE(V29,CHAR(160),""))="Devis 2",IFERROR(VALUE(TRIM(SUBSTITUTE(Q29,CHAR(160),""))),0),TRIM(SUBSTITUTE(V29,CHAR(160),""))="Devis 3",IFERROR(VALUE(TRIM(SUBSTITUTE(T29,CHAR(160),""))),0),TRUE,0)*IFERROR(VALUE(TRIM(SUBSTITUTE(D29,CHAR(160),""))),0)=0,IF(W29&lt;&gt;"",0,""),_xlfn.IFS(TRIM(SUBSTITUTE(V29,CHAR(160),""))="Devis 1",IFERROR(VALUE(TRIM(SUBSTITUTE(N29,CHAR(160),""))),0),TRIM(SUBSTITUTE(V29,CHAR(160),""))="Devis 2",IFERROR(VALUE(TRIM(SUBSTITUTE(Q29,CHAR(160),""))),0),TRIM(SUBSTITUTE(V29,CHAR(160),""))="Devis 3",IFERROR(VALUE(TRIM(SUBSTITUTE(T29,CHAR(160),""))),0),TRUE,0)*IFERROR(VALUE(TRIM(SUBSTITUTE(D29,CHAR(160),""))),0))</f>
        <v/>
      </c>
      <c r="Y29" s="135" t="str">
        <f t="shared" si="3"/>
        <v/>
      </c>
      <c r="Z29" s="136"/>
      <c r="AA29" s="764" t="str">
        <f t="shared" si="4"/>
        <v/>
      </c>
      <c r="AB29" s="764" t="str">
        <f t="shared" si="5"/>
        <v/>
      </c>
      <c r="AC29" s="764" t="str">
        <f t="shared" si="6"/>
        <v/>
      </c>
      <c r="AD29" s="764" t="str">
        <f t="shared" si="7"/>
        <v/>
      </c>
      <c r="AE29" s="764" t="str">
        <f t="shared" si="8"/>
        <v/>
      </c>
      <c r="AF29" s="764" t="str">
        <f t="shared" si="9"/>
        <v/>
      </c>
      <c r="AG29" s="764" t="str">
        <f t="shared" si="10"/>
        <v/>
      </c>
      <c r="AH29" s="764" t="str">
        <f t="shared" si="11"/>
        <v/>
      </c>
      <c r="AI29" s="764" t="str">
        <f t="shared" si="12"/>
        <v/>
      </c>
      <c r="AJ29" s="764" t="str">
        <f t="shared" si="13"/>
        <v/>
      </c>
      <c r="AK29" s="764" t="str">
        <f t="shared" si="14"/>
        <v/>
      </c>
      <c r="AL29" s="45" t="str">
        <f t="shared" si="15"/>
        <v/>
      </c>
      <c r="AM29" s="20" t="str">
        <f t="shared" si="16"/>
        <v/>
      </c>
      <c r="AN29" s="42" t="str">
        <f t="shared" si="17"/>
        <v/>
      </c>
      <c r="AO29" s="46" t="str">
        <f t="shared" si="18"/>
        <v/>
      </c>
      <c r="AP29" s="20" t="str">
        <f t="shared" si="19"/>
        <v/>
      </c>
      <c r="AQ29" s="42" t="str">
        <f t="shared" si="20"/>
        <v/>
      </c>
      <c r="AR29" s="47" t="str">
        <f t="shared" si="21"/>
        <v/>
      </c>
      <c r="AS29" s="20" t="str">
        <f t="shared" si="22"/>
        <v/>
      </c>
      <c r="AT29" s="48" t="str">
        <f t="shared" si="23"/>
        <v/>
      </c>
      <c r="AU29" s="44" t="str">
        <f t="shared" si="24"/>
        <v/>
      </c>
      <c r="AV29" s="744"/>
      <c r="AW29" s="49" t="str">
        <f t="shared" si="25"/>
        <v/>
      </c>
      <c r="AX29" s="49" t="str">
        <f t="shared" si="26"/>
        <v/>
      </c>
      <c r="AY29" s="49" t="str">
        <f t="shared" si="27"/>
        <v/>
      </c>
      <c r="AZ29" s="67" t="str" cm="1">
        <f t="array" ref="AZ29">IF($AC29="","",IF((IFERROR(_xlfn.IFS($AU29="Devis 1",(IFERROR(VALUE(TRIM(SUBSTITUTE(AL29,CHAR(160),""))),0)),$AU29="Devis 2",(IFERROR(VALUE(TRIM(SUBSTITUTE(AO29,CHAR(160),""))),0)),$AU29="Devis 3",(IFERROR(VALUE(TRIM(SUBSTITUTE(AR29,CHAR(160),""))),0))),0))*(IFERROR(VALUE(TRIM(SUBSTITUTE($AC29,CHAR(160),""))),0))=0,"",(IFERROR(_xlfn.IFS($AU29="Devis 1",(IFERROR(VALUE(TRIM(SUBSTITUTE(AL29,CHAR(160),""))),0)),$AU29="Devis 2",(IFERROR(VALUE(TRIM(SUBSTITUTE(AO29,CHAR(160),""))),0)),$AU29="Devis 3",(IFERROR(VALUE(TRIM(SUBSTITUTE(AR29,CHAR(160),""))),0))),0))*(IFERROR(VALUE(TRIM(SUBSTITUTE($AC29,CHAR(160),""))),0))))</f>
        <v/>
      </c>
      <c r="BA29" s="67" t="str" cm="1">
        <f t="array" ref="BA29">IF($AC29="","",IF((IFERROR(_xlfn.IFS(TRIM(SUBSTITUTE($AU29,CHAR(160),""))="Devis 1", IFERROR(VALUE(TRIM(SUBSTITUTE(AM29,CHAR(160),""))),0),TRIM(SUBSTITUTE($AU29,CHAR(160),""))="Devis 2", IFERROR(VALUE(TRIM(SUBSTITUTE(AP29,CHAR(160),""))),0),TRIM(SUBSTITUTE($AU29,CHAR(160),""))="Devis 3", IFERROR(VALUE(TRIM(SUBSTITUTE(AS29,CHAR(160),""))),0)),0) * IFERROR(VALUE(TRIM(SUBSTITUTE($AC29,CHAR(160),""))),0)) = 0,IF(AZ29&lt;&gt;"",0,""),(IFERROR(_xlfn.IFS(TRIM(SUBSTITUTE($AU29,CHAR(160),""))="Devis 1", IFERROR(VALUE(TRIM(SUBSTITUTE(AM29,CHAR(160),""))),0),TRIM(SUBSTITUTE($AU29,CHAR(160),""))="Devis 2", IFERROR(VALUE(TRIM(SUBSTITUTE(AP29,CHAR(160),""))),0),TRIM(SUBSTITUTE($AU29,CHAR(160),""))="Devis 3", IFERROR(VALUE(TRIM(SUBSTITUTE(AS29,CHAR(160),""))),0)),0) * IFERROR(VALUE(TRIM(SUBSTITUTE($AC29,CHAR(160),""))),0))))</f>
        <v/>
      </c>
      <c r="BB29" s="67" t="str" cm="1">
        <f t="array" ref="BB29">IF($AC29="","",IF(IFERROR(_xlfn.IFS($AU29="Devis 1",IFERROR(VALUE(TRIM(SUBSTITUTE(AN29,CHAR(160),""))),0),$AU29="Devis 2",IFERROR(VALUE(TRIM(SUBSTITUTE(AQ29,CHAR(160),""))),0),$AU29="Devis 3",IFERROR(VALUE(TRIM(SUBSTITUTE(AT29,CHAR(160),""))),0)),0)*IFERROR(VALUE(TRIM(SUBSTITUTE($AC29,CHAR(160),""))),0)=0,"",IFERROR(_xlfn.IFS($AU29="Devis 1",IFERROR(VALUE(TRIM(SUBSTITUTE(AN29,CHAR(160),""))),0),$AU29="Devis 2",IFERROR(VALUE(TRIM(SUBSTITUTE(AQ29,CHAR(160),""))),0),$AU29="Devis 3",IFERROR(VALUE(TRIM(SUBSTITUTE(AT29,CHAR(160),""))),0)),0)*IFERROR(VALUE(TRIM(SUBSTITUTE($AC29,CHAR(160),""))),0)))</f>
        <v/>
      </c>
      <c r="BC29" s="254"/>
      <c r="BD29" s="14" t="str" cm="1">
        <f t="array" ref="BD29">IF(OR(BB29="",AY29="",AZ29="",AW29="",BA29="",AX29=""),"",_xlfn.IFS((IFERROR(VALUE(TRIM(SUBSTITUTE(BB29,CHAR(160),""))),0))&gt;(IFERROR(VALUE(TRIM(SUBSTITUTE(AY29,CHAR(160),""))),0)),"KO : Le montant retenu TTC est supérieur au montant raisonnable TTC. Merci de revoir la ligne de dépense ou plafonner son montant.",(IFERROR(VALUE(TRIM(SUBSTITUTE(AZ29,CHAR(160),""))),0))&gt;(IFERROR(VALUE(TRIM(SUBSTITUTE(AW29,CHAR(160),""))),0)),"Attention : Le montant retenu HT est supérieur au montant HT raisonnable. Merci de revoir la ligne de dépense, plafonner son montant, ou justifier la reventillation HT / TVA.",(IFERROR(VALUE(TRIM(SUBSTITUTE(BA29,CHAR(160),""))),0))&gt;(IFERROR(VALUE(TRIM(SUBSTITUTE(AX29,CHAR(160),""))),0)),"Attention : Le montant TVA retenu est supérieur au montant TVA raisonnable. Merci de revoir la ligne de dépense, plafonner son montant, ou justifier la reventillation HT / TVA.",(IFERROR(VALUE(TRIM(SUBSTITUTE(BB29,CHAR(160),""))),0))=0,"",(IFERROR(VALUE(TRIM(SUBSTITUTE(AY29,CHAR(160),""))),0))=(IFERROR(VALUE(TRIM(SUBSTITUTE(BB29,CHAR(160),""))),0)),"OK",(IFERROR(VALUE(TRIM(SUBSTITUTE(AY29,CHAR(160),""))),0))&gt;(IFERROR(VALUE(TRIM(SUBSTITUTE(BB29,CHAR(160),""))),0))," OK : Montant instruit inférieur au montant raisonnable.",TRUE,""))</f>
        <v/>
      </c>
      <c r="BE29" s="762" t="str" cm="1">
        <f t="array" ref="BE29">IF(OR(BB29="",Y29="",AZ29="",W29="",BA29="",X29=""),"",_xlfn.IFS((IFERROR(VALUE(TRIM(SUBSTITUTE(BB29,CHAR(160),""))),0))&gt;(IFERROR(VALUE(TRIM(SUBSTITUTE(Y29,CHAR(160),""))),0)),"KO : Le montant retenu TTC est supérieur au montant présenté TTC. Merci de revoir la ligne de dépense ou plafonner son montant.",(IFERROR(VALUE(TRIM(SUBSTITUTE(AZ29,CHAR(160),""))),0))&gt;(IFERROR(VALUE(TRIM(SUBSTITUTE(W29,CHAR(160),""))),0)),"Attention : Le montant retenu HT est supérieur au montant HT présenté. Merci de revoir la ligne de dépense,plafonner son montant,ou justifier la reventillation HT/TVA.",(IFERROR(VALUE(TRIM(SUBSTITUTE(BA29,CHAR(160),""))),0))&gt;(IFERROR(VALUE(TRIM(SUBSTITUTE(X29,CHAR(160),""))),0)),"Attention : Le montant TVA retenu est supérieur au montant TVA présenté. Merci de revoir la ligne de dépense,plafonner son montant,ou justifier la reventillation HT/TVA.",(IFERROR(VALUE(TRIM(SUBSTITUTE(Y29,CHAR(160),""))),0))=0,"",(IFERROR(VALUE(TRIM(SUBSTITUTE(BB29,CHAR(160),""))),0))=(IFERROR(VALUE(TRIM(SUBSTITUTE(Y29,CHAR(160),""))),0)),"OK",
OR((IFERROR(VALUE(TRIM(SUBSTITUTE(BB29,CHAR(160),""))),0))=0,(IFERROR(VALUE(TRIM(SUBSTITUTE(AZ29,CHAR(160),""))),0))=0),"Attention : montant présenté entièrement écarté",(IFERROR(VALUE(TRIM(SUBSTITUTE(BB29,CHAR(160),""))),0))&lt;(IFERROR(VALUE(TRIM(SUBSTITUTE(Y29,CHAR(160),""))),0)),"Attention : montant présenté partiellement écarté",TRUE,""))</f>
        <v/>
      </c>
      <c r="BF29" s="49" t="str">
        <f t="shared" si="28"/>
        <v/>
      </c>
      <c r="BG29" s="49" t="str">
        <f t="shared" si="29"/>
        <v/>
      </c>
      <c r="BH29" s="21" t="str">
        <f t="shared" si="30"/>
        <v/>
      </c>
    </row>
    <row r="30" spans="1:61" ht="15" customHeight="1">
      <c r="A30" s="63">
        <v>19</v>
      </c>
      <c r="B30" s="270"/>
      <c r="C30" s="144"/>
      <c r="D30" s="282"/>
      <c r="E30" s="270"/>
      <c r="F30" s="270"/>
      <c r="G30" s="144"/>
      <c r="H30" s="144"/>
      <c r="I30" s="144"/>
      <c r="J30" s="270"/>
      <c r="K30" s="270"/>
      <c r="L30" s="270"/>
      <c r="M30" s="123"/>
      <c r="N30" s="7"/>
      <c r="O30" s="42" t="str">
        <f t="shared" si="0"/>
        <v/>
      </c>
      <c r="P30" s="9"/>
      <c r="Q30" s="7"/>
      <c r="R30" s="42" t="str">
        <f t="shared" si="1"/>
        <v/>
      </c>
      <c r="S30" s="10"/>
      <c r="T30" s="7"/>
      <c r="U30" s="124" t="str">
        <f t="shared" si="2"/>
        <v/>
      </c>
      <c r="V30" s="133"/>
      <c r="W30" s="132" t="str" cm="1">
        <f t="array" ref="W30">IF((_xlfn.IFS(TRIM(SUBSTITUTE(V30,CHAR(160),""))="Devis 1",IFERROR(VALUE(TRIM(SUBSTITUTE(M30,CHAR(160),""))),0),TRIM(SUBSTITUTE(V30,CHAR(160),""))="Devis 2",IFERROR(VALUE(TRIM(SUBSTITUTE(P30,CHAR(160),""))),0),TRIM(SUBSTITUTE(V30,CHAR(160),""))="Devis 3",IFERROR(VALUE(TRIM(SUBSTITUTE(S30,CHAR(160),""))),0),TRUE,0)*IFERROR(VALUE(TRIM(SUBSTITUTE(D30,CHAR(160),""))),0))=0,"",_xlfn.IFS(TRIM(SUBSTITUTE(V30,CHAR(160),""))="Devis 1",IFERROR(VALUE(TRIM(SUBSTITUTE(M30,CHAR(160),""))),0),TRIM(SUBSTITUTE(V30,CHAR(160),""))="Devis 2",IFERROR(VALUE(TRIM(SUBSTITUTE(P30,CHAR(160),""))),0),TRIM(SUBSTITUTE(V30,CHAR(160),""))="Devis 3",IFERROR(VALUE(TRIM(SUBSTITUTE(S30,CHAR(160),""))),0),TRUE,0)*IFERROR(VALUE(TRIM(SUBSTITUTE(D30,CHAR(160),""))),0))</f>
        <v/>
      </c>
      <c r="X30" s="66" t="str" cm="1">
        <f t="array" ref="X30">IF(_xlfn.IFS(TRIM(SUBSTITUTE(V30,CHAR(160),""))="Devis 1",IFERROR(VALUE(TRIM(SUBSTITUTE(N30,CHAR(160),""))),0),TRIM(SUBSTITUTE(V30,CHAR(160),""))="Devis 2",IFERROR(VALUE(TRIM(SUBSTITUTE(Q30,CHAR(160),""))),0),TRIM(SUBSTITUTE(V30,CHAR(160),""))="Devis 3",IFERROR(VALUE(TRIM(SUBSTITUTE(T30,CHAR(160),""))),0),TRUE,0)*IFERROR(VALUE(TRIM(SUBSTITUTE(D30,CHAR(160),""))),0)=0,IF(W30&lt;&gt;"",0,""),_xlfn.IFS(TRIM(SUBSTITUTE(V30,CHAR(160),""))="Devis 1",IFERROR(VALUE(TRIM(SUBSTITUTE(N30,CHAR(160),""))),0),TRIM(SUBSTITUTE(V30,CHAR(160),""))="Devis 2",IFERROR(VALUE(TRIM(SUBSTITUTE(Q30,CHAR(160),""))),0),TRIM(SUBSTITUTE(V30,CHAR(160),""))="Devis 3",IFERROR(VALUE(TRIM(SUBSTITUTE(T30,CHAR(160),""))),0),TRUE,0)*IFERROR(VALUE(TRIM(SUBSTITUTE(D30,CHAR(160),""))),0))</f>
        <v/>
      </c>
      <c r="Y30" s="135" t="str">
        <f t="shared" si="3"/>
        <v/>
      </c>
      <c r="Z30" s="136"/>
      <c r="AA30" s="764" t="str">
        <f t="shared" si="4"/>
        <v/>
      </c>
      <c r="AB30" s="764" t="str">
        <f t="shared" si="5"/>
        <v/>
      </c>
      <c r="AC30" s="764" t="str">
        <f t="shared" si="6"/>
        <v/>
      </c>
      <c r="AD30" s="764" t="str">
        <f t="shared" si="7"/>
        <v/>
      </c>
      <c r="AE30" s="764" t="str">
        <f t="shared" si="8"/>
        <v/>
      </c>
      <c r="AF30" s="764" t="str">
        <f t="shared" si="9"/>
        <v/>
      </c>
      <c r="AG30" s="764" t="str">
        <f t="shared" si="10"/>
        <v/>
      </c>
      <c r="AH30" s="764" t="str">
        <f t="shared" si="11"/>
        <v/>
      </c>
      <c r="AI30" s="764" t="str">
        <f t="shared" si="12"/>
        <v/>
      </c>
      <c r="AJ30" s="764" t="str">
        <f t="shared" si="13"/>
        <v/>
      </c>
      <c r="AK30" s="764" t="str">
        <f t="shared" si="14"/>
        <v/>
      </c>
      <c r="AL30" s="45" t="str">
        <f t="shared" si="15"/>
        <v/>
      </c>
      <c r="AM30" s="20" t="str">
        <f t="shared" si="16"/>
        <v/>
      </c>
      <c r="AN30" s="42" t="str">
        <f t="shared" si="17"/>
        <v/>
      </c>
      <c r="AO30" s="46" t="str">
        <f t="shared" si="18"/>
        <v/>
      </c>
      <c r="AP30" s="20" t="str">
        <f t="shared" si="19"/>
        <v/>
      </c>
      <c r="AQ30" s="42" t="str">
        <f t="shared" si="20"/>
        <v/>
      </c>
      <c r="AR30" s="47" t="str">
        <f t="shared" si="21"/>
        <v/>
      </c>
      <c r="AS30" s="20" t="str">
        <f t="shared" si="22"/>
        <v/>
      </c>
      <c r="AT30" s="48" t="str">
        <f t="shared" si="23"/>
        <v/>
      </c>
      <c r="AU30" s="44" t="str">
        <f t="shared" si="24"/>
        <v/>
      </c>
      <c r="AV30" s="744"/>
      <c r="AW30" s="49" t="str">
        <f t="shared" si="25"/>
        <v/>
      </c>
      <c r="AX30" s="49" t="str">
        <f t="shared" si="26"/>
        <v/>
      </c>
      <c r="AY30" s="49" t="str">
        <f t="shared" si="27"/>
        <v/>
      </c>
      <c r="AZ30" s="67" t="str" cm="1">
        <f t="array" ref="AZ30">IF($AC30="","",IF((IFERROR(_xlfn.IFS($AU30="Devis 1",(IFERROR(VALUE(TRIM(SUBSTITUTE(AL30,CHAR(160),""))),0)),$AU30="Devis 2",(IFERROR(VALUE(TRIM(SUBSTITUTE(AO30,CHAR(160),""))),0)),$AU30="Devis 3",(IFERROR(VALUE(TRIM(SUBSTITUTE(AR30,CHAR(160),""))),0))),0))*(IFERROR(VALUE(TRIM(SUBSTITUTE($AC30,CHAR(160),""))),0))=0,"",(IFERROR(_xlfn.IFS($AU30="Devis 1",(IFERROR(VALUE(TRIM(SUBSTITUTE(AL30,CHAR(160),""))),0)),$AU30="Devis 2",(IFERROR(VALUE(TRIM(SUBSTITUTE(AO30,CHAR(160),""))),0)),$AU30="Devis 3",(IFERROR(VALUE(TRIM(SUBSTITUTE(AR30,CHAR(160),""))),0))),0))*(IFERROR(VALUE(TRIM(SUBSTITUTE($AC30,CHAR(160),""))),0))))</f>
        <v/>
      </c>
      <c r="BA30" s="67" t="str" cm="1">
        <f t="array" ref="BA30">IF($AC30="","",IF((IFERROR(_xlfn.IFS(TRIM(SUBSTITUTE($AU30,CHAR(160),""))="Devis 1", IFERROR(VALUE(TRIM(SUBSTITUTE(AM30,CHAR(160),""))),0),TRIM(SUBSTITUTE($AU30,CHAR(160),""))="Devis 2", IFERROR(VALUE(TRIM(SUBSTITUTE(AP30,CHAR(160),""))),0),TRIM(SUBSTITUTE($AU30,CHAR(160),""))="Devis 3", IFERROR(VALUE(TRIM(SUBSTITUTE(AS30,CHAR(160),""))),0)),0) * IFERROR(VALUE(TRIM(SUBSTITUTE($AC30,CHAR(160),""))),0)) = 0,IF(AZ30&lt;&gt;"",0,""),(IFERROR(_xlfn.IFS(TRIM(SUBSTITUTE($AU30,CHAR(160),""))="Devis 1", IFERROR(VALUE(TRIM(SUBSTITUTE(AM30,CHAR(160),""))),0),TRIM(SUBSTITUTE($AU30,CHAR(160),""))="Devis 2", IFERROR(VALUE(TRIM(SUBSTITUTE(AP30,CHAR(160),""))),0),TRIM(SUBSTITUTE($AU30,CHAR(160),""))="Devis 3", IFERROR(VALUE(TRIM(SUBSTITUTE(AS30,CHAR(160),""))),0)),0) * IFERROR(VALUE(TRIM(SUBSTITUTE($AC30,CHAR(160),""))),0))))</f>
        <v/>
      </c>
      <c r="BB30" s="67" t="str" cm="1">
        <f t="array" ref="BB30">IF($AC30="","",IF(IFERROR(_xlfn.IFS($AU30="Devis 1",IFERROR(VALUE(TRIM(SUBSTITUTE(AN30,CHAR(160),""))),0),$AU30="Devis 2",IFERROR(VALUE(TRIM(SUBSTITUTE(AQ30,CHAR(160),""))),0),$AU30="Devis 3",IFERROR(VALUE(TRIM(SUBSTITUTE(AT30,CHAR(160),""))),0)),0)*IFERROR(VALUE(TRIM(SUBSTITUTE($AC30,CHAR(160),""))),0)=0,"",IFERROR(_xlfn.IFS($AU30="Devis 1",IFERROR(VALUE(TRIM(SUBSTITUTE(AN30,CHAR(160),""))),0),$AU30="Devis 2",IFERROR(VALUE(TRIM(SUBSTITUTE(AQ30,CHAR(160),""))),0),$AU30="Devis 3",IFERROR(VALUE(TRIM(SUBSTITUTE(AT30,CHAR(160),""))),0)),0)*IFERROR(VALUE(TRIM(SUBSTITUTE($AC30,CHAR(160),""))),0)))</f>
        <v/>
      </c>
      <c r="BC30" s="254"/>
      <c r="BD30" s="14" t="str" cm="1">
        <f t="array" ref="BD30">IF(OR(BB30="",AY30="",AZ30="",AW30="",BA30="",AX30=""),"",_xlfn.IFS((IFERROR(VALUE(TRIM(SUBSTITUTE(BB30,CHAR(160),""))),0))&gt;(IFERROR(VALUE(TRIM(SUBSTITUTE(AY30,CHAR(160),""))),0)),"KO : Le montant retenu TTC est supérieur au montant raisonnable TTC. Merci de revoir la ligne de dépense ou plafonner son montant.",(IFERROR(VALUE(TRIM(SUBSTITUTE(AZ30,CHAR(160),""))),0))&gt;(IFERROR(VALUE(TRIM(SUBSTITUTE(AW30,CHAR(160),""))),0)),"Attention : Le montant retenu HT est supérieur au montant HT raisonnable. Merci de revoir la ligne de dépense, plafonner son montant, ou justifier la reventillation HT / TVA.",(IFERROR(VALUE(TRIM(SUBSTITUTE(BA30,CHAR(160),""))),0))&gt;(IFERROR(VALUE(TRIM(SUBSTITUTE(AX30,CHAR(160),""))),0)),"Attention : Le montant TVA retenu est supérieur au montant TVA raisonnable. Merci de revoir la ligne de dépense, plafonner son montant, ou justifier la reventillation HT / TVA.",(IFERROR(VALUE(TRIM(SUBSTITUTE(BB30,CHAR(160),""))),0))=0,"",(IFERROR(VALUE(TRIM(SUBSTITUTE(AY30,CHAR(160),""))),0))=(IFERROR(VALUE(TRIM(SUBSTITUTE(BB30,CHAR(160),""))),0)),"OK",(IFERROR(VALUE(TRIM(SUBSTITUTE(AY30,CHAR(160),""))),0))&gt;(IFERROR(VALUE(TRIM(SUBSTITUTE(BB30,CHAR(160),""))),0))," OK : Montant instruit inférieur au montant raisonnable.",TRUE,""))</f>
        <v/>
      </c>
      <c r="BE30" s="762" t="str" cm="1">
        <f t="array" ref="BE30">IF(OR(BB30="",Y30="",AZ30="",W30="",BA30="",X30=""),"",_xlfn.IFS((IFERROR(VALUE(TRIM(SUBSTITUTE(BB30,CHAR(160),""))),0))&gt;(IFERROR(VALUE(TRIM(SUBSTITUTE(Y30,CHAR(160),""))),0)),"KO : Le montant retenu TTC est supérieur au montant présenté TTC. Merci de revoir la ligne de dépense ou plafonner son montant.",(IFERROR(VALUE(TRIM(SUBSTITUTE(AZ30,CHAR(160),""))),0))&gt;(IFERROR(VALUE(TRIM(SUBSTITUTE(W30,CHAR(160),""))),0)),"Attention : Le montant retenu HT est supérieur au montant HT présenté. Merci de revoir la ligne de dépense,plafonner son montant,ou justifier la reventillation HT/TVA.",(IFERROR(VALUE(TRIM(SUBSTITUTE(BA30,CHAR(160),""))),0))&gt;(IFERROR(VALUE(TRIM(SUBSTITUTE(X30,CHAR(160),""))),0)),"Attention : Le montant TVA retenu est supérieur au montant TVA présenté. Merci de revoir la ligne de dépense,plafonner son montant,ou justifier la reventillation HT/TVA.",(IFERROR(VALUE(TRIM(SUBSTITUTE(Y30,CHAR(160),""))),0))=0,"",(IFERROR(VALUE(TRIM(SUBSTITUTE(BB30,CHAR(160),""))),0))=(IFERROR(VALUE(TRIM(SUBSTITUTE(Y30,CHAR(160),""))),0)),"OK",
OR((IFERROR(VALUE(TRIM(SUBSTITUTE(BB30,CHAR(160),""))),0))=0,(IFERROR(VALUE(TRIM(SUBSTITUTE(AZ30,CHAR(160),""))),0))=0),"Attention : montant présenté entièrement écarté",(IFERROR(VALUE(TRIM(SUBSTITUTE(BB30,CHAR(160),""))),0))&lt;(IFERROR(VALUE(TRIM(SUBSTITUTE(Y30,CHAR(160),""))),0)),"Attention : montant présenté partiellement écarté",TRUE,""))</f>
        <v/>
      </c>
      <c r="BF30" s="49" t="str">
        <f t="shared" si="28"/>
        <v/>
      </c>
      <c r="BG30" s="49" t="str">
        <f t="shared" si="29"/>
        <v/>
      </c>
      <c r="BH30" s="21" t="str">
        <f t="shared" si="30"/>
        <v/>
      </c>
    </row>
    <row r="31" spans="1:61" ht="15" customHeight="1">
      <c r="A31" s="63">
        <v>20</v>
      </c>
      <c r="B31" s="270"/>
      <c r="C31" s="144"/>
      <c r="D31" s="282"/>
      <c r="E31" s="270"/>
      <c r="F31" s="270"/>
      <c r="G31" s="144"/>
      <c r="H31" s="144"/>
      <c r="I31" s="144"/>
      <c r="J31" s="270"/>
      <c r="K31" s="270"/>
      <c r="L31" s="270"/>
      <c r="M31" s="123"/>
      <c r="N31" s="7"/>
      <c r="O31" s="42" t="str">
        <f t="shared" si="0"/>
        <v/>
      </c>
      <c r="P31" s="9"/>
      <c r="Q31" s="7"/>
      <c r="R31" s="42" t="str">
        <f t="shared" si="1"/>
        <v/>
      </c>
      <c r="S31" s="10"/>
      <c r="T31" s="7"/>
      <c r="U31" s="124" t="str">
        <f t="shared" si="2"/>
        <v/>
      </c>
      <c r="V31" s="133"/>
      <c r="W31" s="132" t="str" cm="1">
        <f t="array" ref="W31">IF((_xlfn.IFS(TRIM(SUBSTITUTE(V31,CHAR(160),""))="Devis 1",IFERROR(VALUE(TRIM(SUBSTITUTE(M31,CHAR(160),""))),0),TRIM(SUBSTITUTE(V31,CHAR(160),""))="Devis 2",IFERROR(VALUE(TRIM(SUBSTITUTE(P31,CHAR(160),""))),0),TRIM(SUBSTITUTE(V31,CHAR(160),""))="Devis 3",IFERROR(VALUE(TRIM(SUBSTITUTE(S31,CHAR(160),""))),0),TRUE,0)*IFERROR(VALUE(TRIM(SUBSTITUTE(D31,CHAR(160),""))),0))=0,"",_xlfn.IFS(TRIM(SUBSTITUTE(V31,CHAR(160),""))="Devis 1",IFERROR(VALUE(TRIM(SUBSTITUTE(M31,CHAR(160),""))),0),TRIM(SUBSTITUTE(V31,CHAR(160),""))="Devis 2",IFERROR(VALUE(TRIM(SUBSTITUTE(P31,CHAR(160),""))),0),TRIM(SUBSTITUTE(V31,CHAR(160),""))="Devis 3",IFERROR(VALUE(TRIM(SUBSTITUTE(S31,CHAR(160),""))),0),TRUE,0)*IFERROR(VALUE(TRIM(SUBSTITUTE(D31,CHAR(160),""))),0))</f>
        <v/>
      </c>
      <c r="X31" s="66" t="str" cm="1">
        <f t="array" ref="X31">IF(_xlfn.IFS(TRIM(SUBSTITUTE(V31,CHAR(160),""))="Devis 1",IFERROR(VALUE(TRIM(SUBSTITUTE(N31,CHAR(160),""))),0),TRIM(SUBSTITUTE(V31,CHAR(160),""))="Devis 2",IFERROR(VALUE(TRIM(SUBSTITUTE(Q31,CHAR(160),""))),0),TRIM(SUBSTITUTE(V31,CHAR(160),""))="Devis 3",IFERROR(VALUE(TRIM(SUBSTITUTE(T31,CHAR(160),""))),0),TRUE,0)*IFERROR(VALUE(TRIM(SUBSTITUTE(D31,CHAR(160),""))),0)=0,IF(W31&lt;&gt;"",0,""),_xlfn.IFS(TRIM(SUBSTITUTE(V31,CHAR(160),""))="Devis 1",IFERROR(VALUE(TRIM(SUBSTITUTE(N31,CHAR(160),""))),0),TRIM(SUBSTITUTE(V31,CHAR(160),""))="Devis 2",IFERROR(VALUE(TRIM(SUBSTITUTE(Q31,CHAR(160),""))),0),TRIM(SUBSTITUTE(V31,CHAR(160),""))="Devis 3",IFERROR(VALUE(TRIM(SUBSTITUTE(T31,CHAR(160),""))),0),TRUE,0)*IFERROR(VALUE(TRIM(SUBSTITUTE(D31,CHAR(160),""))),0))</f>
        <v/>
      </c>
      <c r="Y31" s="135" t="str">
        <f t="shared" si="3"/>
        <v/>
      </c>
      <c r="Z31" s="136"/>
      <c r="AA31" s="764" t="str">
        <f t="shared" si="4"/>
        <v/>
      </c>
      <c r="AB31" s="764" t="str">
        <f t="shared" si="5"/>
        <v/>
      </c>
      <c r="AC31" s="764" t="str">
        <f t="shared" si="6"/>
        <v/>
      </c>
      <c r="AD31" s="764" t="str">
        <f t="shared" si="7"/>
        <v/>
      </c>
      <c r="AE31" s="764" t="str">
        <f t="shared" si="8"/>
        <v/>
      </c>
      <c r="AF31" s="764" t="str">
        <f t="shared" si="9"/>
        <v/>
      </c>
      <c r="AG31" s="764" t="str">
        <f t="shared" si="10"/>
        <v/>
      </c>
      <c r="AH31" s="764" t="str">
        <f t="shared" si="11"/>
        <v/>
      </c>
      <c r="AI31" s="764" t="str">
        <f t="shared" si="12"/>
        <v/>
      </c>
      <c r="AJ31" s="764" t="str">
        <f t="shared" si="13"/>
        <v/>
      </c>
      <c r="AK31" s="764" t="str">
        <f t="shared" si="14"/>
        <v/>
      </c>
      <c r="AL31" s="45" t="str">
        <f t="shared" si="15"/>
        <v/>
      </c>
      <c r="AM31" s="20" t="str">
        <f t="shared" si="16"/>
        <v/>
      </c>
      <c r="AN31" s="42" t="str">
        <f t="shared" si="17"/>
        <v/>
      </c>
      <c r="AO31" s="46" t="str">
        <f t="shared" si="18"/>
        <v/>
      </c>
      <c r="AP31" s="20" t="str">
        <f t="shared" si="19"/>
        <v/>
      </c>
      <c r="AQ31" s="42" t="str">
        <f t="shared" si="20"/>
        <v/>
      </c>
      <c r="AR31" s="47" t="str">
        <f t="shared" si="21"/>
        <v/>
      </c>
      <c r="AS31" s="20" t="str">
        <f t="shared" si="22"/>
        <v/>
      </c>
      <c r="AT31" s="48" t="str">
        <f t="shared" si="23"/>
        <v/>
      </c>
      <c r="AU31" s="44" t="str">
        <f t="shared" si="24"/>
        <v/>
      </c>
      <c r="AV31" s="744"/>
      <c r="AW31" s="49" t="str">
        <f t="shared" si="25"/>
        <v/>
      </c>
      <c r="AX31" s="49" t="str">
        <f t="shared" si="26"/>
        <v/>
      </c>
      <c r="AY31" s="49" t="str">
        <f t="shared" si="27"/>
        <v/>
      </c>
      <c r="AZ31" s="67" t="str" cm="1">
        <f t="array" ref="AZ31">IF($AC31="","",IF((IFERROR(_xlfn.IFS($AU31="Devis 1",(IFERROR(VALUE(TRIM(SUBSTITUTE(AL31,CHAR(160),""))),0)),$AU31="Devis 2",(IFERROR(VALUE(TRIM(SUBSTITUTE(AO31,CHAR(160),""))),0)),$AU31="Devis 3",(IFERROR(VALUE(TRIM(SUBSTITUTE(AR31,CHAR(160),""))),0))),0))*(IFERROR(VALUE(TRIM(SUBSTITUTE($AC31,CHAR(160),""))),0))=0,"",(IFERROR(_xlfn.IFS($AU31="Devis 1",(IFERROR(VALUE(TRIM(SUBSTITUTE(AL31,CHAR(160),""))),0)),$AU31="Devis 2",(IFERROR(VALUE(TRIM(SUBSTITUTE(AO31,CHAR(160),""))),0)),$AU31="Devis 3",(IFERROR(VALUE(TRIM(SUBSTITUTE(AR31,CHAR(160),""))),0))),0))*(IFERROR(VALUE(TRIM(SUBSTITUTE($AC31,CHAR(160),""))),0))))</f>
        <v/>
      </c>
      <c r="BA31" s="67" t="str" cm="1">
        <f t="array" ref="BA31">IF($AC31="","",IF((IFERROR(_xlfn.IFS(TRIM(SUBSTITUTE($AU31,CHAR(160),""))="Devis 1", IFERROR(VALUE(TRIM(SUBSTITUTE(AM31,CHAR(160),""))),0),TRIM(SUBSTITUTE($AU31,CHAR(160),""))="Devis 2", IFERROR(VALUE(TRIM(SUBSTITUTE(AP31,CHAR(160),""))),0),TRIM(SUBSTITUTE($AU31,CHAR(160),""))="Devis 3", IFERROR(VALUE(TRIM(SUBSTITUTE(AS31,CHAR(160),""))),0)),0) * IFERROR(VALUE(TRIM(SUBSTITUTE($AC31,CHAR(160),""))),0)) = 0,IF(AZ31&lt;&gt;"",0,""),(IFERROR(_xlfn.IFS(TRIM(SUBSTITUTE($AU31,CHAR(160),""))="Devis 1", IFERROR(VALUE(TRIM(SUBSTITUTE(AM31,CHAR(160),""))),0),TRIM(SUBSTITUTE($AU31,CHAR(160),""))="Devis 2", IFERROR(VALUE(TRIM(SUBSTITUTE(AP31,CHAR(160),""))),0),TRIM(SUBSTITUTE($AU31,CHAR(160),""))="Devis 3", IFERROR(VALUE(TRIM(SUBSTITUTE(AS31,CHAR(160),""))),0)),0) * IFERROR(VALUE(TRIM(SUBSTITUTE($AC31,CHAR(160),""))),0))))</f>
        <v/>
      </c>
      <c r="BB31" s="67" t="str" cm="1">
        <f t="array" ref="BB31">IF($AC31="","",IF(IFERROR(_xlfn.IFS($AU31="Devis 1",IFERROR(VALUE(TRIM(SUBSTITUTE(AN31,CHAR(160),""))),0),$AU31="Devis 2",IFERROR(VALUE(TRIM(SUBSTITUTE(AQ31,CHAR(160),""))),0),$AU31="Devis 3",IFERROR(VALUE(TRIM(SUBSTITUTE(AT31,CHAR(160),""))),0)),0)*IFERROR(VALUE(TRIM(SUBSTITUTE($AC31,CHAR(160),""))),0)=0,"",IFERROR(_xlfn.IFS($AU31="Devis 1",IFERROR(VALUE(TRIM(SUBSTITUTE(AN31,CHAR(160),""))),0),$AU31="Devis 2",IFERROR(VALUE(TRIM(SUBSTITUTE(AQ31,CHAR(160),""))),0),$AU31="Devis 3",IFERROR(VALUE(TRIM(SUBSTITUTE(AT31,CHAR(160),""))),0)),0)*IFERROR(VALUE(TRIM(SUBSTITUTE($AC31,CHAR(160),""))),0)))</f>
        <v/>
      </c>
      <c r="BC31" s="254"/>
      <c r="BD31" s="14" t="str" cm="1">
        <f t="array" ref="BD31">IF(OR(BB31="",AY31="",AZ31="",AW31="",BA31="",AX31=""),"",_xlfn.IFS((IFERROR(VALUE(TRIM(SUBSTITUTE(BB31,CHAR(160),""))),0))&gt;(IFERROR(VALUE(TRIM(SUBSTITUTE(AY31,CHAR(160),""))),0)),"KO : Le montant retenu TTC est supérieur au montant raisonnable TTC. Merci de revoir la ligne de dépense ou plafonner son montant.",(IFERROR(VALUE(TRIM(SUBSTITUTE(AZ31,CHAR(160),""))),0))&gt;(IFERROR(VALUE(TRIM(SUBSTITUTE(AW31,CHAR(160),""))),0)),"Attention : Le montant retenu HT est supérieur au montant HT raisonnable. Merci de revoir la ligne de dépense, plafonner son montant, ou justifier la reventillation HT / TVA.",(IFERROR(VALUE(TRIM(SUBSTITUTE(BA31,CHAR(160),""))),0))&gt;(IFERROR(VALUE(TRIM(SUBSTITUTE(AX31,CHAR(160),""))),0)),"Attention : Le montant TVA retenu est supérieur au montant TVA raisonnable. Merci de revoir la ligne de dépense, plafonner son montant, ou justifier la reventillation HT / TVA.",(IFERROR(VALUE(TRIM(SUBSTITUTE(BB31,CHAR(160),""))),0))=0,"",(IFERROR(VALUE(TRIM(SUBSTITUTE(AY31,CHAR(160),""))),0))=(IFERROR(VALUE(TRIM(SUBSTITUTE(BB31,CHAR(160),""))),0)),"OK",(IFERROR(VALUE(TRIM(SUBSTITUTE(AY31,CHAR(160),""))),0))&gt;(IFERROR(VALUE(TRIM(SUBSTITUTE(BB31,CHAR(160),""))),0))," OK : Montant instruit inférieur au montant raisonnable.",TRUE,""))</f>
        <v/>
      </c>
      <c r="BE31" s="762" t="str" cm="1">
        <f t="array" ref="BE31">IF(OR(BB31="",Y31="",AZ31="",W31="",BA31="",X31=""),"",_xlfn.IFS((IFERROR(VALUE(TRIM(SUBSTITUTE(BB31,CHAR(160),""))),0))&gt;(IFERROR(VALUE(TRIM(SUBSTITUTE(Y31,CHAR(160),""))),0)),"KO : Le montant retenu TTC est supérieur au montant présenté TTC. Merci de revoir la ligne de dépense ou plafonner son montant.",(IFERROR(VALUE(TRIM(SUBSTITUTE(AZ31,CHAR(160),""))),0))&gt;(IFERROR(VALUE(TRIM(SUBSTITUTE(W31,CHAR(160),""))),0)),"Attention : Le montant retenu HT est supérieur au montant HT présenté. Merci de revoir la ligne de dépense,plafonner son montant,ou justifier la reventillation HT/TVA.",(IFERROR(VALUE(TRIM(SUBSTITUTE(BA31,CHAR(160),""))),0))&gt;(IFERROR(VALUE(TRIM(SUBSTITUTE(X31,CHAR(160),""))),0)),"Attention : Le montant TVA retenu est supérieur au montant TVA présenté. Merci de revoir la ligne de dépense,plafonner son montant,ou justifier la reventillation HT/TVA.",(IFERROR(VALUE(TRIM(SUBSTITUTE(Y31,CHAR(160),""))),0))=0,"",(IFERROR(VALUE(TRIM(SUBSTITUTE(BB31,CHAR(160),""))),0))=(IFERROR(VALUE(TRIM(SUBSTITUTE(Y31,CHAR(160),""))),0)),"OK",
OR((IFERROR(VALUE(TRIM(SUBSTITUTE(BB31,CHAR(160),""))),0))=0,(IFERROR(VALUE(TRIM(SUBSTITUTE(AZ31,CHAR(160),""))),0))=0),"Attention : montant présenté entièrement écarté",(IFERROR(VALUE(TRIM(SUBSTITUTE(BB31,CHAR(160),""))),0))&lt;(IFERROR(VALUE(TRIM(SUBSTITUTE(Y31,CHAR(160),""))),0)),"Attention : montant présenté partiellement écarté",TRUE,""))</f>
        <v/>
      </c>
      <c r="BF31" s="49" t="str">
        <f t="shared" si="28"/>
        <v/>
      </c>
      <c r="BG31" s="49" t="str">
        <f t="shared" si="29"/>
        <v/>
      </c>
      <c r="BH31" s="21" t="str">
        <f t="shared" si="30"/>
        <v/>
      </c>
    </row>
    <row r="32" spans="1:61" ht="15" customHeight="1">
      <c r="A32" s="63">
        <v>21</v>
      </c>
      <c r="B32" s="270"/>
      <c r="C32" s="144"/>
      <c r="D32" s="282"/>
      <c r="E32" s="270"/>
      <c r="F32" s="270"/>
      <c r="G32" s="144"/>
      <c r="H32" s="144"/>
      <c r="I32" s="144"/>
      <c r="J32" s="270"/>
      <c r="K32" s="270"/>
      <c r="L32" s="270"/>
      <c r="M32" s="123"/>
      <c r="N32" s="7"/>
      <c r="O32" s="42" t="str">
        <f t="shared" si="0"/>
        <v/>
      </c>
      <c r="P32" s="9"/>
      <c r="Q32" s="7"/>
      <c r="R32" s="42" t="str">
        <f t="shared" si="1"/>
        <v/>
      </c>
      <c r="S32" s="10"/>
      <c r="T32" s="7"/>
      <c r="U32" s="124" t="str">
        <f t="shared" si="2"/>
        <v/>
      </c>
      <c r="V32" s="133"/>
      <c r="W32" s="132" t="str" cm="1">
        <f t="array" ref="W32">IF((_xlfn.IFS(TRIM(SUBSTITUTE(V32,CHAR(160),""))="Devis 1",IFERROR(VALUE(TRIM(SUBSTITUTE(M32,CHAR(160),""))),0),TRIM(SUBSTITUTE(V32,CHAR(160),""))="Devis 2",IFERROR(VALUE(TRIM(SUBSTITUTE(P32,CHAR(160),""))),0),TRIM(SUBSTITUTE(V32,CHAR(160),""))="Devis 3",IFERROR(VALUE(TRIM(SUBSTITUTE(S32,CHAR(160),""))),0),TRUE,0)*IFERROR(VALUE(TRIM(SUBSTITUTE(D32,CHAR(160),""))),0))=0,"",_xlfn.IFS(TRIM(SUBSTITUTE(V32,CHAR(160),""))="Devis 1",IFERROR(VALUE(TRIM(SUBSTITUTE(M32,CHAR(160),""))),0),TRIM(SUBSTITUTE(V32,CHAR(160),""))="Devis 2",IFERROR(VALUE(TRIM(SUBSTITUTE(P32,CHAR(160),""))),0),TRIM(SUBSTITUTE(V32,CHAR(160),""))="Devis 3",IFERROR(VALUE(TRIM(SUBSTITUTE(S32,CHAR(160),""))),0),TRUE,0)*IFERROR(VALUE(TRIM(SUBSTITUTE(D32,CHAR(160),""))),0))</f>
        <v/>
      </c>
      <c r="X32" s="66" t="str" cm="1">
        <f t="array" ref="X32">IF(_xlfn.IFS(TRIM(SUBSTITUTE(V32,CHAR(160),""))="Devis 1",IFERROR(VALUE(TRIM(SUBSTITUTE(N32,CHAR(160),""))),0),TRIM(SUBSTITUTE(V32,CHAR(160),""))="Devis 2",IFERROR(VALUE(TRIM(SUBSTITUTE(Q32,CHAR(160),""))),0),TRIM(SUBSTITUTE(V32,CHAR(160),""))="Devis 3",IFERROR(VALUE(TRIM(SUBSTITUTE(T32,CHAR(160),""))),0),TRUE,0)*IFERROR(VALUE(TRIM(SUBSTITUTE(D32,CHAR(160),""))),0)=0,IF(W32&lt;&gt;"",0,""),_xlfn.IFS(TRIM(SUBSTITUTE(V32,CHAR(160),""))="Devis 1",IFERROR(VALUE(TRIM(SUBSTITUTE(N32,CHAR(160),""))),0),TRIM(SUBSTITUTE(V32,CHAR(160),""))="Devis 2",IFERROR(VALUE(TRIM(SUBSTITUTE(Q32,CHAR(160),""))),0),TRIM(SUBSTITUTE(V32,CHAR(160),""))="Devis 3",IFERROR(VALUE(TRIM(SUBSTITUTE(T32,CHAR(160),""))),0),TRUE,0)*IFERROR(VALUE(TRIM(SUBSTITUTE(D32,CHAR(160),""))),0))</f>
        <v/>
      </c>
      <c r="Y32" s="135" t="str">
        <f t="shared" si="3"/>
        <v/>
      </c>
      <c r="Z32" s="136"/>
      <c r="AA32" s="764" t="str">
        <f t="shared" si="4"/>
        <v/>
      </c>
      <c r="AB32" s="764" t="str">
        <f t="shared" si="5"/>
        <v/>
      </c>
      <c r="AC32" s="764" t="str">
        <f t="shared" si="6"/>
        <v/>
      </c>
      <c r="AD32" s="764" t="str">
        <f t="shared" si="7"/>
        <v/>
      </c>
      <c r="AE32" s="764" t="str">
        <f t="shared" si="8"/>
        <v/>
      </c>
      <c r="AF32" s="764" t="str">
        <f t="shared" si="9"/>
        <v/>
      </c>
      <c r="AG32" s="764" t="str">
        <f t="shared" si="10"/>
        <v/>
      </c>
      <c r="AH32" s="764" t="str">
        <f t="shared" si="11"/>
        <v/>
      </c>
      <c r="AI32" s="764" t="str">
        <f t="shared" si="12"/>
        <v/>
      </c>
      <c r="AJ32" s="764" t="str">
        <f t="shared" si="13"/>
        <v/>
      </c>
      <c r="AK32" s="764" t="str">
        <f t="shared" si="14"/>
        <v/>
      </c>
      <c r="AL32" s="45" t="str">
        <f t="shared" si="15"/>
        <v/>
      </c>
      <c r="AM32" s="20" t="str">
        <f t="shared" si="16"/>
        <v/>
      </c>
      <c r="AN32" s="42" t="str">
        <f t="shared" si="17"/>
        <v/>
      </c>
      <c r="AO32" s="46" t="str">
        <f t="shared" si="18"/>
        <v/>
      </c>
      <c r="AP32" s="20" t="str">
        <f t="shared" si="19"/>
        <v/>
      </c>
      <c r="AQ32" s="42" t="str">
        <f t="shared" si="20"/>
        <v/>
      </c>
      <c r="AR32" s="47" t="str">
        <f t="shared" si="21"/>
        <v/>
      </c>
      <c r="AS32" s="20" t="str">
        <f t="shared" si="22"/>
        <v/>
      </c>
      <c r="AT32" s="48" t="str">
        <f t="shared" si="23"/>
        <v/>
      </c>
      <c r="AU32" s="44" t="str">
        <f t="shared" si="24"/>
        <v/>
      </c>
      <c r="AV32" s="744"/>
      <c r="AW32" s="49" t="str">
        <f t="shared" si="25"/>
        <v/>
      </c>
      <c r="AX32" s="49" t="str">
        <f t="shared" si="26"/>
        <v/>
      </c>
      <c r="AY32" s="49" t="str">
        <f t="shared" si="27"/>
        <v/>
      </c>
      <c r="AZ32" s="67" t="str" cm="1">
        <f t="array" ref="AZ32">IF($AC32="","",IF((IFERROR(_xlfn.IFS($AU32="Devis 1",(IFERROR(VALUE(TRIM(SUBSTITUTE(AL32,CHAR(160),""))),0)),$AU32="Devis 2",(IFERROR(VALUE(TRIM(SUBSTITUTE(AO32,CHAR(160),""))),0)),$AU32="Devis 3",(IFERROR(VALUE(TRIM(SUBSTITUTE(AR32,CHAR(160),""))),0))),0))*(IFERROR(VALUE(TRIM(SUBSTITUTE($AC32,CHAR(160),""))),0))=0,"",(IFERROR(_xlfn.IFS($AU32="Devis 1",(IFERROR(VALUE(TRIM(SUBSTITUTE(AL32,CHAR(160),""))),0)),$AU32="Devis 2",(IFERROR(VALUE(TRIM(SUBSTITUTE(AO32,CHAR(160),""))),0)),$AU32="Devis 3",(IFERROR(VALUE(TRIM(SUBSTITUTE(AR32,CHAR(160),""))),0))),0))*(IFERROR(VALUE(TRIM(SUBSTITUTE($AC32,CHAR(160),""))),0))))</f>
        <v/>
      </c>
      <c r="BA32" s="67" t="str" cm="1">
        <f t="array" ref="BA32">IF($AC32="","",IF((IFERROR(_xlfn.IFS(TRIM(SUBSTITUTE($AU32,CHAR(160),""))="Devis 1", IFERROR(VALUE(TRIM(SUBSTITUTE(AM32,CHAR(160),""))),0),TRIM(SUBSTITUTE($AU32,CHAR(160),""))="Devis 2", IFERROR(VALUE(TRIM(SUBSTITUTE(AP32,CHAR(160),""))),0),TRIM(SUBSTITUTE($AU32,CHAR(160),""))="Devis 3", IFERROR(VALUE(TRIM(SUBSTITUTE(AS32,CHAR(160),""))),0)),0) * IFERROR(VALUE(TRIM(SUBSTITUTE($AC32,CHAR(160),""))),0)) = 0,IF(AZ32&lt;&gt;"",0,""),(IFERROR(_xlfn.IFS(TRIM(SUBSTITUTE($AU32,CHAR(160),""))="Devis 1", IFERROR(VALUE(TRIM(SUBSTITUTE(AM32,CHAR(160),""))),0),TRIM(SUBSTITUTE($AU32,CHAR(160),""))="Devis 2", IFERROR(VALUE(TRIM(SUBSTITUTE(AP32,CHAR(160),""))),0),TRIM(SUBSTITUTE($AU32,CHAR(160),""))="Devis 3", IFERROR(VALUE(TRIM(SUBSTITUTE(AS32,CHAR(160),""))),0)),0) * IFERROR(VALUE(TRIM(SUBSTITUTE($AC32,CHAR(160),""))),0))))</f>
        <v/>
      </c>
      <c r="BB32" s="67" t="str" cm="1">
        <f t="array" ref="BB32">IF($AC32="","",IF(IFERROR(_xlfn.IFS($AU32="Devis 1",IFERROR(VALUE(TRIM(SUBSTITUTE(AN32,CHAR(160),""))),0),$AU32="Devis 2",IFERROR(VALUE(TRIM(SUBSTITUTE(AQ32,CHAR(160),""))),0),$AU32="Devis 3",IFERROR(VALUE(TRIM(SUBSTITUTE(AT32,CHAR(160),""))),0)),0)*IFERROR(VALUE(TRIM(SUBSTITUTE($AC32,CHAR(160),""))),0)=0,"",IFERROR(_xlfn.IFS($AU32="Devis 1",IFERROR(VALUE(TRIM(SUBSTITUTE(AN32,CHAR(160),""))),0),$AU32="Devis 2",IFERROR(VALUE(TRIM(SUBSTITUTE(AQ32,CHAR(160),""))),0),$AU32="Devis 3",IFERROR(VALUE(TRIM(SUBSTITUTE(AT32,CHAR(160),""))),0)),0)*IFERROR(VALUE(TRIM(SUBSTITUTE($AC32,CHAR(160),""))),0)))</f>
        <v/>
      </c>
      <c r="BC32" s="254"/>
      <c r="BD32" s="14" t="str" cm="1">
        <f t="array" ref="BD32">IF(OR(BB32="",AY32="",AZ32="",AW32="",BA32="",AX32=""),"",_xlfn.IFS((IFERROR(VALUE(TRIM(SUBSTITUTE(BB32,CHAR(160),""))),0))&gt;(IFERROR(VALUE(TRIM(SUBSTITUTE(AY32,CHAR(160),""))),0)),"KO : Le montant retenu TTC est supérieur au montant raisonnable TTC. Merci de revoir la ligne de dépense ou plafonner son montant.",(IFERROR(VALUE(TRIM(SUBSTITUTE(AZ32,CHAR(160),""))),0))&gt;(IFERROR(VALUE(TRIM(SUBSTITUTE(AW32,CHAR(160),""))),0)),"Attention : Le montant retenu HT est supérieur au montant HT raisonnable. Merci de revoir la ligne de dépense, plafonner son montant, ou justifier la reventillation HT / TVA.",(IFERROR(VALUE(TRIM(SUBSTITUTE(BA32,CHAR(160),""))),0))&gt;(IFERROR(VALUE(TRIM(SUBSTITUTE(AX32,CHAR(160),""))),0)),"Attention : Le montant TVA retenu est supérieur au montant TVA raisonnable. Merci de revoir la ligne de dépense, plafonner son montant, ou justifier la reventillation HT / TVA.",(IFERROR(VALUE(TRIM(SUBSTITUTE(BB32,CHAR(160),""))),0))=0,"",(IFERROR(VALUE(TRIM(SUBSTITUTE(AY32,CHAR(160),""))),0))=(IFERROR(VALUE(TRIM(SUBSTITUTE(BB32,CHAR(160),""))),0)),"OK",(IFERROR(VALUE(TRIM(SUBSTITUTE(AY32,CHAR(160),""))),0))&gt;(IFERROR(VALUE(TRIM(SUBSTITUTE(BB32,CHAR(160),""))),0))," OK : Montant instruit inférieur au montant raisonnable.",TRUE,""))</f>
        <v/>
      </c>
      <c r="BE32" s="762" t="str" cm="1">
        <f t="array" ref="BE32">IF(OR(BB32="",Y32="",AZ32="",W32="",BA32="",X32=""),"",_xlfn.IFS((IFERROR(VALUE(TRIM(SUBSTITUTE(BB32,CHAR(160),""))),0))&gt;(IFERROR(VALUE(TRIM(SUBSTITUTE(Y32,CHAR(160),""))),0)),"KO : Le montant retenu TTC est supérieur au montant présenté TTC. Merci de revoir la ligne de dépense ou plafonner son montant.",(IFERROR(VALUE(TRIM(SUBSTITUTE(AZ32,CHAR(160),""))),0))&gt;(IFERROR(VALUE(TRIM(SUBSTITUTE(W32,CHAR(160),""))),0)),"Attention : Le montant retenu HT est supérieur au montant HT présenté. Merci de revoir la ligne de dépense,plafonner son montant,ou justifier la reventillation HT/TVA.",(IFERROR(VALUE(TRIM(SUBSTITUTE(BA32,CHAR(160),""))),0))&gt;(IFERROR(VALUE(TRIM(SUBSTITUTE(X32,CHAR(160),""))),0)),"Attention : Le montant TVA retenu est supérieur au montant TVA présenté. Merci de revoir la ligne de dépense,plafonner son montant,ou justifier la reventillation HT/TVA.",(IFERROR(VALUE(TRIM(SUBSTITUTE(Y32,CHAR(160),""))),0))=0,"",(IFERROR(VALUE(TRIM(SUBSTITUTE(BB32,CHAR(160),""))),0))=(IFERROR(VALUE(TRIM(SUBSTITUTE(Y32,CHAR(160),""))),0)),"OK",
OR((IFERROR(VALUE(TRIM(SUBSTITUTE(BB32,CHAR(160),""))),0))=0,(IFERROR(VALUE(TRIM(SUBSTITUTE(AZ32,CHAR(160),""))),0))=0),"Attention : montant présenté entièrement écarté",(IFERROR(VALUE(TRIM(SUBSTITUTE(BB32,CHAR(160),""))),0))&lt;(IFERROR(VALUE(TRIM(SUBSTITUTE(Y32,CHAR(160),""))),0)),"Attention : montant présenté partiellement écarté",TRUE,""))</f>
        <v/>
      </c>
      <c r="BF32" s="49" t="str">
        <f t="shared" si="28"/>
        <v/>
      </c>
      <c r="BG32" s="49" t="str">
        <f t="shared" si="29"/>
        <v/>
      </c>
      <c r="BH32" s="21" t="str">
        <f t="shared" si="30"/>
        <v/>
      </c>
    </row>
    <row r="33" spans="1:60" ht="15" customHeight="1">
      <c r="A33" s="63">
        <v>22</v>
      </c>
      <c r="B33" s="270"/>
      <c r="C33" s="144"/>
      <c r="D33" s="282"/>
      <c r="E33" s="270"/>
      <c r="F33" s="270"/>
      <c r="G33" s="144"/>
      <c r="H33" s="144"/>
      <c r="I33" s="144"/>
      <c r="J33" s="270"/>
      <c r="K33" s="270"/>
      <c r="L33" s="270"/>
      <c r="M33" s="123"/>
      <c r="N33" s="7"/>
      <c r="O33" s="42" t="str">
        <f t="shared" si="0"/>
        <v/>
      </c>
      <c r="P33" s="9"/>
      <c r="Q33" s="7"/>
      <c r="R33" s="42" t="str">
        <f t="shared" si="1"/>
        <v/>
      </c>
      <c r="S33" s="10"/>
      <c r="T33" s="7"/>
      <c r="U33" s="124" t="str">
        <f t="shared" si="2"/>
        <v/>
      </c>
      <c r="V33" s="133"/>
      <c r="W33" s="132" t="str" cm="1">
        <f t="array" ref="W33">IF((_xlfn.IFS(TRIM(SUBSTITUTE(V33,CHAR(160),""))="Devis 1",IFERROR(VALUE(TRIM(SUBSTITUTE(M33,CHAR(160),""))),0),TRIM(SUBSTITUTE(V33,CHAR(160),""))="Devis 2",IFERROR(VALUE(TRIM(SUBSTITUTE(P33,CHAR(160),""))),0),TRIM(SUBSTITUTE(V33,CHAR(160),""))="Devis 3",IFERROR(VALUE(TRIM(SUBSTITUTE(S33,CHAR(160),""))),0),TRUE,0)*IFERROR(VALUE(TRIM(SUBSTITUTE(D33,CHAR(160),""))),0))=0,"",_xlfn.IFS(TRIM(SUBSTITUTE(V33,CHAR(160),""))="Devis 1",IFERROR(VALUE(TRIM(SUBSTITUTE(M33,CHAR(160),""))),0),TRIM(SUBSTITUTE(V33,CHAR(160),""))="Devis 2",IFERROR(VALUE(TRIM(SUBSTITUTE(P33,CHAR(160),""))),0),TRIM(SUBSTITUTE(V33,CHAR(160),""))="Devis 3",IFERROR(VALUE(TRIM(SUBSTITUTE(S33,CHAR(160),""))),0),TRUE,0)*IFERROR(VALUE(TRIM(SUBSTITUTE(D33,CHAR(160),""))),0))</f>
        <v/>
      </c>
      <c r="X33" s="66" t="str" cm="1">
        <f t="array" ref="X33">IF(_xlfn.IFS(TRIM(SUBSTITUTE(V33,CHAR(160),""))="Devis 1",IFERROR(VALUE(TRIM(SUBSTITUTE(N33,CHAR(160),""))),0),TRIM(SUBSTITUTE(V33,CHAR(160),""))="Devis 2",IFERROR(VALUE(TRIM(SUBSTITUTE(Q33,CHAR(160),""))),0),TRIM(SUBSTITUTE(V33,CHAR(160),""))="Devis 3",IFERROR(VALUE(TRIM(SUBSTITUTE(T33,CHAR(160),""))),0),TRUE,0)*IFERROR(VALUE(TRIM(SUBSTITUTE(D33,CHAR(160),""))),0)=0,IF(W33&lt;&gt;"",0,""),_xlfn.IFS(TRIM(SUBSTITUTE(V33,CHAR(160),""))="Devis 1",IFERROR(VALUE(TRIM(SUBSTITUTE(N33,CHAR(160),""))),0),TRIM(SUBSTITUTE(V33,CHAR(160),""))="Devis 2",IFERROR(VALUE(TRIM(SUBSTITUTE(Q33,CHAR(160),""))),0),TRIM(SUBSTITUTE(V33,CHAR(160),""))="Devis 3",IFERROR(VALUE(TRIM(SUBSTITUTE(T33,CHAR(160),""))),0),TRUE,0)*IFERROR(VALUE(TRIM(SUBSTITUTE(D33,CHAR(160),""))),0))</f>
        <v/>
      </c>
      <c r="Y33" s="135" t="str">
        <f t="shared" si="3"/>
        <v/>
      </c>
      <c r="Z33" s="136"/>
      <c r="AA33" s="764" t="str">
        <f t="shared" si="4"/>
        <v/>
      </c>
      <c r="AB33" s="764" t="str">
        <f t="shared" si="5"/>
        <v/>
      </c>
      <c r="AC33" s="764" t="str">
        <f t="shared" si="6"/>
        <v/>
      </c>
      <c r="AD33" s="764" t="str">
        <f t="shared" si="7"/>
        <v/>
      </c>
      <c r="AE33" s="764" t="str">
        <f t="shared" si="8"/>
        <v/>
      </c>
      <c r="AF33" s="764" t="str">
        <f t="shared" si="9"/>
        <v/>
      </c>
      <c r="AG33" s="764" t="str">
        <f t="shared" si="10"/>
        <v/>
      </c>
      <c r="AH33" s="764" t="str">
        <f t="shared" si="11"/>
        <v/>
      </c>
      <c r="AI33" s="764" t="str">
        <f t="shared" si="12"/>
        <v/>
      </c>
      <c r="AJ33" s="764" t="str">
        <f t="shared" si="13"/>
        <v/>
      </c>
      <c r="AK33" s="764" t="str">
        <f t="shared" si="14"/>
        <v/>
      </c>
      <c r="AL33" s="45" t="str">
        <f t="shared" si="15"/>
        <v/>
      </c>
      <c r="AM33" s="20" t="str">
        <f t="shared" si="16"/>
        <v/>
      </c>
      <c r="AN33" s="42" t="str">
        <f t="shared" si="17"/>
        <v/>
      </c>
      <c r="AO33" s="46" t="str">
        <f t="shared" si="18"/>
        <v/>
      </c>
      <c r="AP33" s="20" t="str">
        <f t="shared" si="19"/>
        <v/>
      </c>
      <c r="AQ33" s="42" t="str">
        <f t="shared" si="20"/>
        <v/>
      </c>
      <c r="AR33" s="47" t="str">
        <f t="shared" si="21"/>
        <v/>
      </c>
      <c r="AS33" s="20" t="str">
        <f t="shared" si="22"/>
        <v/>
      </c>
      <c r="AT33" s="48" t="str">
        <f t="shared" si="23"/>
        <v/>
      </c>
      <c r="AU33" s="44" t="str">
        <f t="shared" si="24"/>
        <v/>
      </c>
      <c r="AV33" s="744"/>
      <c r="AW33" s="49" t="str">
        <f t="shared" si="25"/>
        <v/>
      </c>
      <c r="AX33" s="49" t="str">
        <f t="shared" si="26"/>
        <v/>
      </c>
      <c r="AY33" s="49" t="str">
        <f t="shared" si="27"/>
        <v/>
      </c>
      <c r="AZ33" s="67" t="str" cm="1">
        <f t="array" ref="AZ33">IF($AC33="","",IF((IFERROR(_xlfn.IFS($AU33="Devis 1",(IFERROR(VALUE(TRIM(SUBSTITUTE(AL33,CHAR(160),""))),0)),$AU33="Devis 2",(IFERROR(VALUE(TRIM(SUBSTITUTE(AO33,CHAR(160),""))),0)),$AU33="Devis 3",(IFERROR(VALUE(TRIM(SUBSTITUTE(AR33,CHAR(160),""))),0))),0))*(IFERROR(VALUE(TRIM(SUBSTITUTE($AC33,CHAR(160),""))),0))=0,"",(IFERROR(_xlfn.IFS($AU33="Devis 1",(IFERROR(VALUE(TRIM(SUBSTITUTE(AL33,CHAR(160),""))),0)),$AU33="Devis 2",(IFERROR(VALUE(TRIM(SUBSTITUTE(AO33,CHAR(160),""))),0)),$AU33="Devis 3",(IFERROR(VALUE(TRIM(SUBSTITUTE(AR33,CHAR(160),""))),0))),0))*(IFERROR(VALUE(TRIM(SUBSTITUTE($AC33,CHAR(160),""))),0))))</f>
        <v/>
      </c>
      <c r="BA33" s="67" t="str" cm="1">
        <f t="array" ref="BA33">IF($AC33="","",IF((IFERROR(_xlfn.IFS(TRIM(SUBSTITUTE($AU33,CHAR(160),""))="Devis 1", IFERROR(VALUE(TRIM(SUBSTITUTE(AM33,CHAR(160),""))),0),TRIM(SUBSTITUTE($AU33,CHAR(160),""))="Devis 2", IFERROR(VALUE(TRIM(SUBSTITUTE(AP33,CHAR(160),""))),0),TRIM(SUBSTITUTE($AU33,CHAR(160),""))="Devis 3", IFERROR(VALUE(TRIM(SUBSTITUTE(AS33,CHAR(160),""))),0)),0) * IFERROR(VALUE(TRIM(SUBSTITUTE($AC33,CHAR(160),""))),0)) = 0,IF(AZ33&lt;&gt;"",0,""),(IFERROR(_xlfn.IFS(TRIM(SUBSTITUTE($AU33,CHAR(160),""))="Devis 1", IFERROR(VALUE(TRIM(SUBSTITUTE(AM33,CHAR(160),""))),0),TRIM(SUBSTITUTE($AU33,CHAR(160),""))="Devis 2", IFERROR(VALUE(TRIM(SUBSTITUTE(AP33,CHAR(160),""))),0),TRIM(SUBSTITUTE($AU33,CHAR(160),""))="Devis 3", IFERROR(VALUE(TRIM(SUBSTITUTE(AS33,CHAR(160),""))),0)),0) * IFERROR(VALUE(TRIM(SUBSTITUTE($AC33,CHAR(160),""))),0))))</f>
        <v/>
      </c>
      <c r="BB33" s="67" t="str" cm="1">
        <f t="array" ref="BB33">IF($AC33="","",IF(IFERROR(_xlfn.IFS($AU33="Devis 1",IFERROR(VALUE(TRIM(SUBSTITUTE(AN33,CHAR(160),""))),0),$AU33="Devis 2",IFERROR(VALUE(TRIM(SUBSTITUTE(AQ33,CHAR(160),""))),0),$AU33="Devis 3",IFERROR(VALUE(TRIM(SUBSTITUTE(AT33,CHAR(160),""))),0)),0)*IFERROR(VALUE(TRIM(SUBSTITUTE($AC33,CHAR(160),""))),0)=0,"",IFERROR(_xlfn.IFS($AU33="Devis 1",IFERROR(VALUE(TRIM(SUBSTITUTE(AN33,CHAR(160),""))),0),$AU33="Devis 2",IFERROR(VALUE(TRIM(SUBSTITUTE(AQ33,CHAR(160),""))),0),$AU33="Devis 3",IFERROR(VALUE(TRIM(SUBSTITUTE(AT33,CHAR(160),""))),0)),0)*IFERROR(VALUE(TRIM(SUBSTITUTE($AC33,CHAR(160),""))),0)))</f>
        <v/>
      </c>
      <c r="BC33" s="254"/>
      <c r="BD33" s="14" t="str" cm="1">
        <f t="array" ref="BD33">IF(OR(BB33="",AY33="",AZ33="",AW33="",BA33="",AX33=""),"",_xlfn.IFS((IFERROR(VALUE(TRIM(SUBSTITUTE(BB33,CHAR(160),""))),0))&gt;(IFERROR(VALUE(TRIM(SUBSTITUTE(AY33,CHAR(160),""))),0)),"KO : Le montant retenu TTC est supérieur au montant raisonnable TTC. Merci de revoir la ligne de dépense ou plafonner son montant.",(IFERROR(VALUE(TRIM(SUBSTITUTE(AZ33,CHAR(160),""))),0))&gt;(IFERROR(VALUE(TRIM(SUBSTITUTE(AW33,CHAR(160),""))),0)),"Attention : Le montant retenu HT est supérieur au montant HT raisonnable. Merci de revoir la ligne de dépense, plafonner son montant, ou justifier la reventillation HT / TVA.",(IFERROR(VALUE(TRIM(SUBSTITUTE(BA33,CHAR(160),""))),0))&gt;(IFERROR(VALUE(TRIM(SUBSTITUTE(AX33,CHAR(160),""))),0)),"Attention : Le montant TVA retenu est supérieur au montant TVA raisonnable. Merci de revoir la ligne de dépense, plafonner son montant, ou justifier la reventillation HT / TVA.",(IFERROR(VALUE(TRIM(SUBSTITUTE(BB33,CHAR(160),""))),0))=0,"",(IFERROR(VALUE(TRIM(SUBSTITUTE(AY33,CHAR(160),""))),0))=(IFERROR(VALUE(TRIM(SUBSTITUTE(BB33,CHAR(160),""))),0)),"OK",(IFERROR(VALUE(TRIM(SUBSTITUTE(AY33,CHAR(160),""))),0))&gt;(IFERROR(VALUE(TRIM(SUBSTITUTE(BB33,CHAR(160),""))),0))," OK : Montant instruit inférieur au montant raisonnable.",TRUE,""))</f>
        <v/>
      </c>
      <c r="BE33" s="762" t="str" cm="1">
        <f t="array" ref="BE33">IF(OR(BB33="",Y33="",AZ33="",W33="",BA33="",X33=""),"",_xlfn.IFS((IFERROR(VALUE(TRIM(SUBSTITUTE(BB33,CHAR(160),""))),0))&gt;(IFERROR(VALUE(TRIM(SUBSTITUTE(Y33,CHAR(160),""))),0)),"KO : Le montant retenu TTC est supérieur au montant présenté TTC. Merci de revoir la ligne de dépense ou plafonner son montant.",(IFERROR(VALUE(TRIM(SUBSTITUTE(AZ33,CHAR(160),""))),0))&gt;(IFERROR(VALUE(TRIM(SUBSTITUTE(W33,CHAR(160),""))),0)),"Attention : Le montant retenu HT est supérieur au montant HT présenté. Merci de revoir la ligne de dépense,plafonner son montant,ou justifier la reventillation HT/TVA.",(IFERROR(VALUE(TRIM(SUBSTITUTE(BA33,CHAR(160),""))),0))&gt;(IFERROR(VALUE(TRIM(SUBSTITUTE(X33,CHAR(160),""))),0)),"Attention : Le montant TVA retenu est supérieur au montant TVA présenté. Merci de revoir la ligne de dépense,plafonner son montant,ou justifier la reventillation HT/TVA.",(IFERROR(VALUE(TRIM(SUBSTITUTE(Y33,CHAR(160),""))),0))=0,"",(IFERROR(VALUE(TRIM(SUBSTITUTE(BB33,CHAR(160),""))),0))=(IFERROR(VALUE(TRIM(SUBSTITUTE(Y33,CHAR(160),""))),0)),"OK",
OR((IFERROR(VALUE(TRIM(SUBSTITUTE(BB33,CHAR(160),""))),0))=0,(IFERROR(VALUE(TRIM(SUBSTITUTE(AZ33,CHAR(160),""))),0))=0),"Attention : montant présenté entièrement écarté",(IFERROR(VALUE(TRIM(SUBSTITUTE(BB33,CHAR(160),""))),0))&lt;(IFERROR(VALUE(TRIM(SUBSTITUTE(Y33,CHAR(160),""))),0)),"Attention : montant présenté partiellement écarté",TRUE,""))</f>
        <v/>
      </c>
      <c r="BF33" s="49" t="str">
        <f t="shared" si="28"/>
        <v/>
      </c>
      <c r="BG33" s="49" t="str">
        <f t="shared" si="29"/>
        <v/>
      </c>
      <c r="BH33" s="21" t="str">
        <f t="shared" si="30"/>
        <v/>
      </c>
    </row>
    <row r="34" spans="1:60" ht="15" customHeight="1">
      <c r="A34" s="63">
        <v>23</v>
      </c>
      <c r="B34" s="270"/>
      <c r="C34" s="144"/>
      <c r="D34" s="282"/>
      <c r="E34" s="270"/>
      <c r="F34" s="270"/>
      <c r="G34" s="144"/>
      <c r="H34" s="144"/>
      <c r="I34" s="144"/>
      <c r="J34" s="270"/>
      <c r="K34" s="270"/>
      <c r="L34" s="270"/>
      <c r="M34" s="123"/>
      <c r="N34" s="7"/>
      <c r="O34" s="42" t="str">
        <f t="shared" si="0"/>
        <v/>
      </c>
      <c r="P34" s="9"/>
      <c r="Q34" s="7"/>
      <c r="R34" s="42" t="str">
        <f t="shared" si="1"/>
        <v/>
      </c>
      <c r="S34" s="10"/>
      <c r="T34" s="7"/>
      <c r="U34" s="124" t="str">
        <f t="shared" si="2"/>
        <v/>
      </c>
      <c r="V34" s="133"/>
      <c r="W34" s="132" t="str" cm="1">
        <f t="array" ref="W34">IF((_xlfn.IFS(TRIM(SUBSTITUTE(V34,CHAR(160),""))="Devis 1",IFERROR(VALUE(TRIM(SUBSTITUTE(M34,CHAR(160),""))),0),TRIM(SUBSTITUTE(V34,CHAR(160),""))="Devis 2",IFERROR(VALUE(TRIM(SUBSTITUTE(P34,CHAR(160),""))),0),TRIM(SUBSTITUTE(V34,CHAR(160),""))="Devis 3",IFERROR(VALUE(TRIM(SUBSTITUTE(S34,CHAR(160),""))),0),TRUE,0)*IFERROR(VALUE(TRIM(SUBSTITUTE(D34,CHAR(160),""))),0))=0,"",_xlfn.IFS(TRIM(SUBSTITUTE(V34,CHAR(160),""))="Devis 1",IFERROR(VALUE(TRIM(SUBSTITUTE(M34,CHAR(160),""))),0),TRIM(SUBSTITUTE(V34,CHAR(160),""))="Devis 2",IFERROR(VALUE(TRIM(SUBSTITUTE(P34,CHAR(160),""))),0),TRIM(SUBSTITUTE(V34,CHAR(160),""))="Devis 3",IFERROR(VALUE(TRIM(SUBSTITUTE(S34,CHAR(160),""))),0),TRUE,0)*IFERROR(VALUE(TRIM(SUBSTITUTE(D34,CHAR(160),""))),0))</f>
        <v/>
      </c>
      <c r="X34" s="66" t="str" cm="1">
        <f t="array" ref="X34">IF(_xlfn.IFS(TRIM(SUBSTITUTE(V34,CHAR(160),""))="Devis 1",IFERROR(VALUE(TRIM(SUBSTITUTE(N34,CHAR(160),""))),0),TRIM(SUBSTITUTE(V34,CHAR(160),""))="Devis 2",IFERROR(VALUE(TRIM(SUBSTITUTE(Q34,CHAR(160),""))),0),TRIM(SUBSTITUTE(V34,CHAR(160),""))="Devis 3",IFERROR(VALUE(TRIM(SUBSTITUTE(T34,CHAR(160),""))),0),TRUE,0)*IFERROR(VALUE(TRIM(SUBSTITUTE(D34,CHAR(160),""))),0)=0,IF(W34&lt;&gt;"",0,""),_xlfn.IFS(TRIM(SUBSTITUTE(V34,CHAR(160),""))="Devis 1",IFERROR(VALUE(TRIM(SUBSTITUTE(N34,CHAR(160),""))),0),TRIM(SUBSTITUTE(V34,CHAR(160),""))="Devis 2",IFERROR(VALUE(TRIM(SUBSTITUTE(Q34,CHAR(160),""))),0),TRIM(SUBSTITUTE(V34,CHAR(160),""))="Devis 3",IFERROR(VALUE(TRIM(SUBSTITUTE(T34,CHAR(160),""))),0),TRUE,0)*IFERROR(VALUE(TRIM(SUBSTITUTE(D34,CHAR(160),""))),0))</f>
        <v/>
      </c>
      <c r="Y34" s="135" t="str">
        <f t="shared" si="3"/>
        <v/>
      </c>
      <c r="Z34" s="136"/>
      <c r="AA34" s="764" t="str">
        <f t="shared" si="4"/>
        <v/>
      </c>
      <c r="AB34" s="764" t="str">
        <f t="shared" si="5"/>
        <v/>
      </c>
      <c r="AC34" s="764" t="str">
        <f t="shared" si="6"/>
        <v/>
      </c>
      <c r="AD34" s="764" t="str">
        <f t="shared" si="7"/>
        <v/>
      </c>
      <c r="AE34" s="764" t="str">
        <f t="shared" si="8"/>
        <v/>
      </c>
      <c r="AF34" s="764" t="str">
        <f t="shared" si="9"/>
        <v/>
      </c>
      <c r="AG34" s="764" t="str">
        <f t="shared" si="10"/>
        <v/>
      </c>
      <c r="AH34" s="764" t="str">
        <f t="shared" si="11"/>
        <v/>
      </c>
      <c r="AI34" s="764" t="str">
        <f t="shared" si="12"/>
        <v/>
      </c>
      <c r="AJ34" s="764" t="str">
        <f t="shared" si="13"/>
        <v/>
      </c>
      <c r="AK34" s="764" t="str">
        <f t="shared" si="14"/>
        <v/>
      </c>
      <c r="AL34" s="45" t="str">
        <f t="shared" si="15"/>
        <v/>
      </c>
      <c r="AM34" s="20" t="str">
        <f t="shared" si="16"/>
        <v/>
      </c>
      <c r="AN34" s="42" t="str">
        <f t="shared" si="17"/>
        <v/>
      </c>
      <c r="AO34" s="46" t="str">
        <f t="shared" si="18"/>
        <v/>
      </c>
      <c r="AP34" s="20" t="str">
        <f t="shared" si="19"/>
        <v/>
      </c>
      <c r="AQ34" s="42" t="str">
        <f t="shared" si="20"/>
        <v/>
      </c>
      <c r="AR34" s="47" t="str">
        <f t="shared" si="21"/>
        <v/>
      </c>
      <c r="AS34" s="20" t="str">
        <f t="shared" si="22"/>
        <v/>
      </c>
      <c r="AT34" s="48" t="str">
        <f t="shared" si="23"/>
        <v/>
      </c>
      <c r="AU34" s="44" t="str">
        <f t="shared" si="24"/>
        <v/>
      </c>
      <c r="AV34" s="744"/>
      <c r="AW34" s="49" t="str">
        <f t="shared" si="25"/>
        <v/>
      </c>
      <c r="AX34" s="49" t="str">
        <f t="shared" si="26"/>
        <v/>
      </c>
      <c r="AY34" s="49" t="str">
        <f t="shared" si="27"/>
        <v/>
      </c>
      <c r="AZ34" s="67" t="str" cm="1">
        <f t="array" ref="AZ34">IF($AC34="","",IF((IFERROR(_xlfn.IFS($AU34="Devis 1",(IFERROR(VALUE(TRIM(SUBSTITUTE(AL34,CHAR(160),""))),0)),$AU34="Devis 2",(IFERROR(VALUE(TRIM(SUBSTITUTE(AO34,CHAR(160),""))),0)),$AU34="Devis 3",(IFERROR(VALUE(TRIM(SUBSTITUTE(AR34,CHAR(160),""))),0))),0))*(IFERROR(VALUE(TRIM(SUBSTITUTE($AC34,CHAR(160),""))),0))=0,"",(IFERROR(_xlfn.IFS($AU34="Devis 1",(IFERROR(VALUE(TRIM(SUBSTITUTE(AL34,CHAR(160),""))),0)),$AU34="Devis 2",(IFERROR(VALUE(TRIM(SUBSTITUTE(AO34,CHAR(160),""))),0)),$AU34="Devis 3",(IFERROR(VALUE(TRIM(SUBSTITUTE(AR34,CHAR(160),""))),0))),0))*(IFERROR(VALUE(TRIM(SUBSTITUTE($AC34,CHAR(160),""))),0))))</f>
        <v/>
      </c>
      <c r="BA34" s="67" t="str" cm="1">
        <f t="array" ref="BA34">IF($AC34="","",IF((IFERROR(_xlfn.IFS(TRIM(SUBSTITUTE($AU34,CHAR(160),""))="Devis 1", IFERROR(VALUE(TRIM(SUBSTITUTE(AM34,CHAR(160),""))),0),TRIM(SUBSTITUTE($AU34,CHAR(160),""))="Devis 2", IFERROR(VALUE(TRIM(SUBSTITUTE(AP34,CHAR(160),""))),0),TRIM(SUBSTITUTE($AU34,CHAR(160),""))="Devis 3", IFERROR(VALUE(TRIM(SUBSTITUTE(AS34,CHAR(160),""))),0)),0) * IFERROR(VALUE(TRIM(SUBSTITUTE($AC34,CHAR(160),""))),0)) = 0,IF(AZ34&lt;&gt;"",0,""),(IFERROR(_xlfn.IFS(TRIM(SUBSTITUTE($AU34,CHAR(160),""))="Devis 1", IFERROR(VALUE(TRIM(SUBSTITUTE(AM34,CHAR(160),""))),0),TRIM(SUBSTITUTE($AU34,CHAR(160),""))="Devis 2", IFERROR(VALUE(TRIM(SUBSTITUTE(AP34,CHAR(160),""))),0),TRIM(SUBSTITUTE($AU34,CHAR(160),""))="Devis 3", IFERROR(VALUE(TRIM(SUBSTITUTE(AS34,CHAR(160),""))),0)),0) * IFERROR(VALUE(TRIM(SUBSTITUTE($AC34,CHAR(160),""))),0))))</f>
        <v/>
      </c>
      <c r="BB34" s="67" t="str" cm="1">
        <f t="array" ref="BB34">IF($AC34="","",IF(IFERROR(_xlfn.IFS($AU34="Devis 1",IFERROR(VALUE(TRIM(SUBSTITUTE(AN34,CHAR(160),""))),0),$AU34="Devis 2",IFERROR(VALUE(TRIM(SUBSTITUTE(AQ34,CHAR(160),""))),0),$AU34="Devis 3",IFERROR(VALUE(TRIM(SUBSTITUTE(AT34,CHAR(160),""))),0)),0)*IFERROR(VALUE(TRIM(SUBSTITUTE($AC34,CHAR(160),""))),0)=0,"",IFERROR(_xlfn.IFS($AU34="Devis 1",IFERROR(VALUE(TRIM(SUBSTITUTE(AN34,CHAR(160),""))),0),$AU34="Devis 2",IFERROR(VALUE(TRIM(SUBSTITUTE(AQ34,CHAR(160),""))),0),$AU34="Devis 3",IFERROR(VALUE(TRIM(SUBSTITUTE(AT34,CHAR(160),""))),0)),0)*IFERROR(VALUE(TRIM(SUBSTITUTE($AC34,CHAR(160),""))),0)))</f>
        <v/>
      </c>
      <c r="BC34" s="254"/>
      <c r="BD34" s="14" t="str" cm="1">
        <f t="array" ref="BD34">IF(OR(BB34="",AY34="",AZ34="",AW34="",BA34="",AX34=""),"",_xlfn.IFS((IFERROR(VALUE(TRIM(SUBSTITUTE(BB34,CHAR(160),""))),0))&gt;(IFERROR(VALUE(TRIM(SUBSTITUTE(AY34,CHAR(160),""))),0)),"KO : Le montant retenu TTC est supérieur au montant raisonnable TTC. Merci de revoir la ligne de dépense ou plafonner son montant.",(IFERROR(VALUE(TRIM(SUBSTITUTE(AZ34,CHAR(160),""))),0))&gt;(IFERROR(VALUE(TRIM(SUBSTITUTE(AW34,CHAR(160),""))),0)),"Attention : Le montant retenu HT est supérieur au montant HT raisonnable. Merci de revoir la ligne de dépense, plafonner son montant, ou justifier la reventillation HT / TVA.",(IFERROR(VALUE(TRIM(SUBSTITUTE(BA34,CHAR(160),""))),0))&gt;(IFERROR(VALUE(TRIM(SUBSTITUTE(AX34,CHAR(160),""))),0)),"Attention : Le montant TVA retenu est supérieur au montant TVA raisonnable. Merci de revoir la ligne de dépense, plafonner son montant, ou justifier la reventillation HT / TVA.",(IFERROR(VALUE(TRIM(SUBSTITUTE(BB34,CHAR(160),""))),0))=0,"",(IFERROR(VALUE(TRIM(SUBSTITUTE(AY34,CHAR(160),""))),0))=(IFERROR(VALUE(TRIM(SUBSTITUTE(BB34,CHAR(160),""))),0)),"OK",(IFERROR(VALUE(TRIM(SUBSTITUTE(AY34,CHAR(160),""))),0))&gt;(IFERROR(VALUE(TRIM(SUBSTITUTE(BB34,CHAR(160),""))),0))," OK : Montant instruit inférieur au montant raisonnable.",TRUE,""))</f>
        <v/>
      </c>
      <c r="BE34" s="762" t="str" cm="1">
        <f t="array" ref="BE34">IF(OR(BB34="",Y34="",AZ34="",W34="",BA34="",X34=""),"",_xlfn.IFS((IFERROR(VALUE(TRIM(SUBSTITUTE(BB34,CHAR(160),""))),0))&gt;(IFERROR(VALUE(TRIM(SUBSTITUTE(Y34,CHAR(160),""))),0)),"KO : Le montant retenu TTC est supérieur au montant présenté TTC. Merci de revoir la ligne de dépense ou plafonner son montant.",(IFERROR(VALUE(TRIM(SUBSTITUTE(AZ34,CHAR(160),""))),0))&gt;(IFERROR(VALUE(TRIM(SUBSTITUTE(W34,CHAR(160),""))),0)),"Attention : Le montant retenu HT est supérieur au montant HT présenté. Merci de revoir la ligne de dépense,plafonner son montant,ou justifier la reventillation HT/TVA.",(IFERROR(VALUE(TRIM(SUBSTITUTE(BA34,CHAR(160),""))),0))&gt;(IFERROR(VALUE(TRIM(SUBSTITUTE(X34,CHAR(160),""))),0)),"Attention : Le montant TVA retenu est supérieur au montant TVA présenté. Merci de revoir la ligne de dépense,plafonner son montant,ou justifier la reventillation HT/TVA.",(IFERROR(VALUE(TRIM(SUBSTITUTE(Y34,CHAR(160),""))),0))=0,"",(IFERROR(VALUE(TRIM(SUBSTITUTE(BB34,CHAR(160),""))),0))=(IFERROR(VALUE(TRIM(SUBSTITUTE(Y34,CHAR(160),""))),0)),"OK",
OR((IFERROR(VALUE(TRIM(SUBSTITUTE(BB34,CHAR(160),""))),0))=0,(IFERROR(VALUE(TRIM(SUBSTITUTE(AZ34,CHAR(160),""))),0))=0),"Attention : montant présenté entièrement écarté",(IFERROR(VALUE(TRIM(SUBSTITUTE(BB34,CHAR(160),""))),0))&lt;(IFERROR(VALUE(TRIM(SUBSTITUTE(Y34,CHAR(160),""))),0)),"Attention : montant présenté partiellement écarté",TRUE,""))</f>
        <v/>
      </c>
      <c r="BF34" s="49" t="str">
        <f t="shared" si="28"/>
        <v/>
      </c>
      <c r="BG34" s="49" t="str">
        <f t="shared" si="29"/>
        <v/>
      </c>
      <c r="BH34" s="21" t="str">
        <f t="shared" si="30"/>
        <v/>
      </c>
    </row>
    <row r="35" spans="1:60" ht="15" customHeight="1">
      <c r="A35" s="63">
        <v>24</v>
      </c>
      <c r="B35" s="270"/>
      <c r="C35" s="144"/>
      <c r="D35" s="282"/>
      <c r="E35" s="270"/>
      <c r="F35" s="270"/>
      <c r="G35" s="144"/>
      <c r="H35" s="144"/>
      <c r="I35" s="144"/>
      <c r="J35" s="270"/>
      <c r="K35" s="270"/>
      <c r="L35" s="270"/>
      <c r="M35" s="123"/>
      <c r="N35" s="7"/>
      <c r="O35" s="42" t="str">
        <f t="shared" si="0"/>
        <v/>
      </c>
      <c r="P35" s="9"/>
      <c r="Q35" s="7"/>
      <c r="R35" s="42" t="str">
        <f t="shared" si="1"/>
        <v/>
      </c>
      <c r="S35" s="10"/>
      <c r="T35" s="7"/>
      <c r="U35" s="124" t="str">
        <f t="shared" si="2"/>
        <v/>
      </c>
      <c r="V35" s="133"/>
      <c r="W35" s="132" t="str" cm="1">
        <f t="array" ref="W35">IF((_xlfn.IFS(TRIM(SUBSTITUTE(V35,CHAR(160),""))="Devis 1",IFERROR(VALUE(TRIM(SUBSTITUTE(M35,CHAR(160),""))),0),TRIM(SUBSTITUTE(V35,CHAR(160),""))="Devis 2",IFERROR(VALUE(TRIM(SUBSTITUTE(P35,CHAR(160),""))),0),TRIM(SUBSTITUTE(V35,CHAR(160),""))="Devis 3",IFERROR(VALUE(TRIM(SUBSTITUTE(S35,CHAR(160),""))),0),TRUE,0)*IFERROR(VALUE(TRIM(SUBSTITUTE(D35,CHAR(160),""))),0))=0,"",_xlfn.IFS(TRIM(SUBSTITUTE(V35,CHAR(160),""))="Devis 1",IFERROR(VALUE(TRIM(SUBSTITUTE(M35,CHAR(160),""))),0),TRIM(SUBSTITUTE(V35,CHAR(160),""))="Devis 2",IFERROR(VALUE(TRIM(SUBSTITUTE(P35,CHAR(160),""))),0),TRIM(SUBSTITUTE(V35,CHAR(160),""))="Devis 3",IFERROR(VALUE(TRIM(SUBSTITUTE(S35,CHAR(160),""))),0),TRUE,0)*IFERROR(VALUE(TRIM(SUBSTITUTE(D35,CHAR(160),""))),0))</f>
        <v/>
      </c>
      <c r="X35" s="66" t="str" cm="1">
        <f t="array" ref="X35">IF(_xlfn.IFS(TRIM(SUBSTITUTE(V35,CHAR(160),""))="Devis 1",IFERROR(VALUE(TRIM(SUBSTITUTE(N35,CHAR(160),""))),0),TRIM(SUBSTITUTE(V35,CHAR(160),""))="Devis 2",IFERROR(VALUE(TRIM(SUBSTITUTE(Q35,CHAR(160),""))),0),TRIM(SUBSTITUTE(V35,CHAR(160),""))="Devis 3",IFERROR(VALUE(TRIM(SUBSTITUTE(T35,CHAR(160),""))),0),TRUE,0)*IFERROR(VALUE(TRIM(SUBSTITUTE(D35,CHAR(160),""))),0)=0,IF(W35&lt;&gt;"",0,""),_xlfn.IFS(TRIM(SUBSTITUTE(V35,CHAR(160),""))="Devis 1",IFERROR(VALUE(TRIM(SUBSTITUTE(N35,CHAR(160),""))),0),TRIM(SUBSTITUTE(V35,CHAR(160),""))="Devis 2",IFERROR(VALUE(TRIM(SUBSTITUTE(Q35,CHAR(160),""))),0),TRIM(SUBSTITUTE(V35,CHAR(160),""))="Devis 3",IFERROR(VALUE(TRIM(SUBSTITUTE(T35,CHAR(160),""))),0),TRUE,0)*IFERROR(VALUE(TRIM(SUBSTITUTE(D35,CHAR(160),""))),0))</f>
        <v/>
      </c>
      <c r="Y35" s="135" t="str">
        <f t="shared" si="3"/>
        <v/>
      </c>
      <c r="Z35" s="136"/>
      <c r="AA35" s="764" t="str">
        <f t="shared" si="4"/>
        <v/>
      </c>
      <c r="AB35" s="764" t="str">
        <f t="shared" si="5"/>
        <v/>
      </c>
      <c r="AC35" s="764" t="str">
        <f t="shared" si="6"/>
        <v/>
      </c>
      <c r="AD35" s="764" t="str">
        <f t="shared" si="7"/>
        <v/>
      </c>
      <c r="AE35" s="764" t="str">
        <f t="shared" si="8"/>
        <v/>
      </c>
      <c r="AF35" s="764" t="str">
        <f t="shared" si="9"/>
        <v/>
      </c>
      <c r="AG35" s="764" t="str">
        <f t="shared" si="10"/>
        <v/>
      </c>
      <c r="AH35" s="764" t="str">
        <f t="shared" si="11"/>
        <v/>
      </c>
      <c r="AI35" s="764" t="str">
        <f t="shared" si="12"/>
        <v/>
      </c>
      <c r="AJ35" s="764" t="str">
        <f t="shared" si="13"/>
        <v/>
      </c>
      <c r="AK35" s="764" t="str">
        <f t="shared" si="14"/>
        <v/>
      </c>
      <c r="AL35" s="45" t="str">
        <f t="shared" si="15"/>
        <v/>
      </c>
      <c r="AM35" s="20" t="str">
        <f t="shared" si="16"/>
        <v/>
      </c>
      <c r="AN35" s="42" t="str">
        <f t="shared" si="17"/>
        <v/>
      </c>
      <c r="AO35" s="46" t="str">
        <f t="shared" si="18"/>
        <v/>
      </c>
      <c r="AP35" s="20" t="str">
        <f t="shared" si="19"/>
        <v/>
      </c>
      <c r="AQ35" s="42" t="str">
        <f t="shared" si="20"/>
        <v/>
      </c>
      <c r="AR35" s="47" t="str">
        <f t="shared" si="21"/>
        <v/>
      </c>
      <c r="AS35" s="20" t="str">
        <f t="shared" si="22"/>
        <v/>
      </c>
      <c r="AT35" s="48" t="str">
        <f t="shared" si="23"/>
        <v/>
      </c>
      <c r="AU35" s="44" t="str">
        <f t="shared" si="24"/>
        <v/>
      </c>
      <c r="AV35" s="744"/>
      <c r="AW35" s="49" t="str">
        <f t="shared" si="25"/>
        <v/>
      </c>
      <c r="AX35" s="49" t="str">
        <f t="shared" si="26"/>
        <v/>
      </c>
      <c r="AY35" s="49" t="str">
        <f t="shared" si="27"/>
        <v/>
      </c>
      <c r="AZ35" s="67" t="str" cm="1">
        <f t="array" ref="AZ35">IF($AC35="","",IF((IFERROR(_xlfn.IFS($AU35="Devis 1",(IFERROR(VALUE(TRIM(SUBSTITUTE(AL35,CHAR(160),""))),0)),$AU35="Devis 2",(IFERROR(VALUE(TRIM(SUBSTITUTE(AO35,CHAR(160),""))),0)),$AU35="Devis 3",(IFERROR(VALUE(TRIM(SUBSTITUTE(AR35,CHAR(160),""))),0))),0))*(IFERROR(VALUE(TRIM(SUBSTITUTE($AC35,CHAR(160),""))),0))=0,"",(IFERROR(_xlfn.IFS($AU35="Devis 1",(IFERROR(VALUE(TRIM(SUBSTITUTE(AL35,CHAR(160),""))),0)),$AU35="Devis 2",(IFERROR(VALUE(TRIM(SUBSTITUTE(AO35,CHAR(160),""))),0)),$AU35="Devis 3",(IFERROR(VALUE(TRIM(SUBSTITUTE(AR35,CHAR(160),""))),0))),0))*(IFERROR(VALUE(TRIM(SUBSTITUTE($AC35,CHAR(160),""))),0))))</f>
        <v/>
      </c>
      <c r="BA35" s="67" t="str" cm="1">
        <f t="array" ref="BA35">IF($AC35="","",IF((IFERROR(_xlfn.IFS(TRIM(SUBSTITUTE($AU35,CHAR(160),""))="Devis 1", IFERROR(VALUE(TRIM(SUBSTITUTE(AM35,CHAR(160),""))),0),TRIM(SUBSTITUTE($AU35,CHAR(160),""))="Devis 2", IFERROR(VALUE(TRIM(SUBSTITUTE(AP35,CHAR(160),""))),0),TRIM(SUBSTITUTE($AU35,CHAR(160),""))="Devis 3", IFERROR(VALUE(TRIM(SUBSTITUTE(AS35,CHAR(160),""))),0)),0) * IFERROR(VALUE(TRIM(SUBSTITUTE($AC35,CHAR(160),""))),0)) = 0,IF(AZ35&lt;&gt;"",0,""),(IFERROR(_xlfn.IFS(TRIM(SUBSTITUTE($AU35,CHAR(160),""))="Devis 1", IFERROR(VALUE(TRIM(SUBSTITUTE(AM35,CHAR(160),""))),0),TRIM(SUBSTITUTE($AU35,CHAR(160),""))="Devis 2", IFERROR(VALUE(TRIM(SUBSTITUTE(AP35,CHAR(160),""))),0),TRIM(SUBSTITUTE($AU35,CHAR(160),""))="Devis 3", IFERROR(VALUE(TRIM(SUBSTITUTE(AS35,CHAR(160),""))),0)),0) * IFERROR(VALUE(TRIM(SUBSTITUTE($AC35,CHAR(160),""))),0))))</f>
        <v/>
      </c>
      <c r="BB35" s="67" t="str" cm="1">
        <f t="array" ref="BB35">IF($AC35="","",IF(IFERROR(_xlfn.IFS($AU35="Devis 1",IFERROR(VALUE(TRIM(SUBSTITUTE(AN35,CHAR(160),""))),0),$AU35="Devis 2",IFERROR(VALUE(TRIM(SUBSTITUTE(AQ35,CHAR(160),""))),0),$AU35="Devis 3",IFERROR(VALUE(TRIM(SUBSTITUTE(AT35,CHAR(160),""))),0)),0)*IFERROR(VALUE(TRIM(SUBSTITUTE($AC35,CHAR(160),""))),0)=0,"",IFERROR(_xlfn.IFS($AU35="Devis 1",IFERROR(VALUE(TRIM(SUBSTITUTE(AN35,CHAR(160),""))),0),$AU35="Devis 2",IFERROR(VALUE(TRIM(SUBSTITUTE(AQ35,CHAR(160),""))),0),$AU35="Devis 3",IFERROR(VALUE(TRIM(SUBSTITUTE(AT35,CHAR(160),""))),0)),0)*IFERROR(VALUE(TRIM(SUBSTITUTE($AC35,CHAR(160),""))),0)))</f>
        <v/>
      </c>
      <c r="BC35" s="254"/>
      <c r="BD35" s="14" t="str" cm="1">
        <f t="array" ref="BD35">IF(OR(BB35="",AY35="",AZ35="",AW35="",BA35="",AX35=""),"",_xlfn.IFS((IFERROR(VALUE(TRIM(SUBSTITUTE(BB35,CHAR(160),""))),0))&gt;(IFERROR(VALUE(TRIM(SUBSTITUTE(AY35,CHAR(160),""))),0)),"KO : Le montant retenu TTC est supérieur au montant raisonnable TTC. Merci de revoir la ligne de dépense ou plafonner son montant.",(IFERROR(VALUE(TRIM(SUBSTITUTE(AZ35,CHAR(160),""))),0))&gt;(IFERROR(VALUE(TRIM(SUBSTITUTE(AW35,CHAR(160),""))),0)),"Attention : Le montant retenu HT est supérieur au montant HT raisonnable. Merci de revoir la ligne de dépense, plafonner son montant, ou justifier la reventillation HT / TVA.",(IFERROR(VALUE(TRIM(SUBSTITUTE(BA35,CHAR(160),""))),0))&gt;(IFERROR(VALUE(TRIM(SUBSTITUTE(AX35,CHAR(160),""))),0)),"Attention : Le montant TVA retenu est supérieur au montant TVA raisonnable. Merci de revoir la ligne de dépense, plafonner son montant, ou justifier la reventillation HT / TVA.",(IFERROR(VALUE(TRIM(SUBSTITUTE(BB35,CHAR(160),""))),0))=0,"",(IFERROR(VALUE(TRIM(SUBSTITUTE(AY35,CHAR(160),""))),0))=(IFERROR(VALUE(TRIM(SUBSTITUTE(BB35,CHAR(160),""))),0)),"OK",(IFERROR(VALUE(TRIM(SUBSTITUTE(AY35,CHAR(160),""))),0))&gt;(IFERROR(VALUE(TRIM(SUBSTITUTE(BB35,CHAR(160),""))),0))," OK : Montant instruit inférieur au montant raisonnable.",TRUE,""))</f>
        <v/>
      </c>
      <c r="BE35" s="762" t="str" cm="1">
        <f t="array" ref="BE35">IF(OR(BB35="",Y35="",AZ35="",W35="",BA35="",X35=""),"",_xlfn.IFS((IFERROR(VALUE(TRIM(SUBSTITUTE(BB35,CHAR(160),""))),0))&gt;(IFERROR(VALUE(TRIM(SUBSTITUTE(Y35,CHAR(160),""))),0)),"KO : Le montant retenu TTC est supérieur au montant présenté TTC. Merci de revoir la ligne de dépense ou plafonner son montant.",(IFERROR(VALUE(TRIM(SUBSTITUTE(AZ35,CHAR(160),""))),0))&gt;(IFERROR(VALUE(TRIM(SUBSTITUTE(W35,CHAR(160),""))),0)),"Attention : Le montant retenu HT est supérieur au montant HT présenté. Merci de revoir la ligne de dépense,plafonner son montant,ou justifier la reventillation HT/TVA.",(IFERROR(VALUE(TRIM(SUBSTITUTE(BA35,CHAR(160),""))),0))&gt;(IFERROR(VALUE(TRIM(SUBSTITUTE(X35,CHAR(160),""))),0)),"Attention : Le montant TVA retenu est supérieur au montant TVA présenté. Merci de revoir la ligne de dépense,plafonner son montant,ou justifier la reventillation HT/TVA.",(IFERROR(VALUE(TRIM(SUBSTITUTE(Y35,CHAR(160),""))),0))=0,"",(IFERROR(VALUE(TRIM(SUBSTITUTE(BB35,CHAR(160),""))),0))=(IFERROR(VALUE(TRIM(SUBSTITUTE(Y35,CHAR(160),""))),0)),"OK",
OR((IFERROR(VALUE(TRIM(SUBSTITUTE(BB35,CHAR(160),""))),0))=0,(IFERROR(VALUE(TRIM(SUBSTITUTE(AZ35,CHAR(160),""))),0))=0),"Attention : montant présenté entièrement écarté",(IFERROR(VALUE(TRIM(SUBSTITUTE(BB35,CHAR(160),""))),0))&lt;(IFERROR(VALUE(TRIM(SUBSTITUTE(Y35,CHAR(160),""))),0)),"Attention : montant présenté partiellement écarté",TRUE,""))</f>
        <v/>
      </c>
      <c r="BF35" s="49" t="str">
        <f t="shared" si="28"/>
        <v/>
      </c>
      <c r="BG35" s="49" t="str">
        <f t="shared" si="29"/>
        <v/>
      </c>
      <c r="BH35" s="21" t="str">
        <f t="shared" si="30"/>
        <v/>
      </c>
    </row>
    <row r="36" spans="1:60" ht="15" customHeight="1">
      <c r="A36" s="63">
        <v>25</v>
      </c>
      <c r="B36" s="270"/>
      <c r="C36" s="144"/>
      <c r="D36" s="282"/>
      <c r="E36" s="270"/>
      <c r="F36" s="270"/>
      <c r="G36" s="144"/>
      <c r="H36" s="144"/>
      <c r="I36" s="144"/>
      <c r="J36" s="270"/>
      <c r="K36" s="270"/>
      <c r="L36" s="270"/>
      <c r="M36" s="123"/>
      <c r="N36" s="7"/>
      <c r="O36" s="42" t="str">
        <f t="shared" si="0"/>
        <v/>
      </c>
      <c r="P36" s="9"/>
      <c r="Q36" s="7"/>
      <c r="R36" s="42" t="str">
        <f t="shared" si="1"/>
        <v/>
      </c>
      <c r="S36" s="10"/>
      <c r="T36" s="7"/>
      <c r="U36" s="124" t="str">
        <f t="shared" si="2"/>
        <v/>
      </c>
      <c r="V36" s="133"/>
      <c r="W36" s="132" t="str" cm="1">
        <f t="array" ref="W36">IF((_xlfn.IFS(TRIM(SUBSTITUTE(V36,CHAR(160),""))="Devis 1",IFERROR(VALUE(TRIM(SUBSTITUTE(M36,CHAR(160),""))),0),TRIM(SUBSTITUTE(V36,CHAR(160),""))="Devis 2",IFERROR(VALUE(TRIM(SUBSTITUTE(P36,CHAR(160),""))),0),TRIM(SUBSTITUTE(V36,CHAR(160),""))="Devis 3",IFERROR(VALUE(TRIM(SUBSTITUTE(S36,CHAR(160),""))),0),TRUE,0)*IFERROR(VALUE(TRIM(SUBSTITUTE(D36,CHAR(160),""))),0))=0,"",_xlfn.IFS(TRIM(SUBSTITUTE(V36,CHAR(160),""))="Devis 1",IFERROR(VALUE(TRIM(SUBSTITUTE(M36,CHAR(160),""))),0),TRIM(SUBSTITUTE(V36,CHAR(160),""))="Devis 2",IFERROR(VALUE(TRIM(SUBSTITUTE(P36,CHAR(160),""))),0),TRIM(SUBSTITUTE(V36,CHAR(160),""))="Devis 3",IFERROR(VALUE(TRIM(SUBSTITUTE(S36,CHAR(160),""))),0),TRUE,0)*IFERROR(VALUE(TRIM(SUBSTITUTE(D36,CHAR(160),""))),0))</f>
        <v/>
      </c>
      <c r="X36" s="66" t="str" cm="1">
        <f t="array" ref="X36">IF(_xlfn.IFS(TRIM(SUBSTITUTE(V36,CHAR(160),""))="Devis 1",IFERROR(VALUE(TRIM(SUBSTITUTE(N36,CHAR(160),""))),0),TRIM(SUBSTITUTE(V36,CHAR(160),""))="Devis 2",IFERROR(VALUE(TRIM(SUBSTITUTE(Q36,CHAR(160),""))),0),TRIM(SUBSTITUTE(V36,CHAR(160),""))="Devis 3",IFERROR(VALUE(TRIM(SUBSTITUTE(T36,CHAR(160),""))),0),TRUE,0)*IFERROR(VALUE(TRIM(SUBSTITUTE(D36,CHAR(160),""))),0)=0,IF(W36&lt;&gt;"",0,""),_xlfn.IFS(TRIM(SUBSTITUTE(V36,CHAR(160),""))="Devis 1",IFERROR(VALUE(TRIM(SUBSTITUTE(N36,CHAR(160),""))),0),TRIM(SUBSTITUTE(V36,CHAR(160),""))="Devis 2",IFERROR(VALUE(TRIM(SUBSTITUTE(Q36,CHAR(160),""))),0),TRIM(SUBSTITUTE(V36,CHAR(160),""))="Devis 3",IFERROR(VALUE(TRIM(SUBSTITUTE(T36,CHAR(160),""))),0),TRUE,0)*IFERROR(VALUE(TRIM(SUBSTITUTE(D36,CHAR(160),""))),0))</f>
        <v/>
      </c>
      <c r="Y36" s="135" t="str">
        <f t="shared" si="3"/>
        <v/>
      </c>
      <c r="Z36" s="136"/>
      <c r="AA36" s="764" t="str">
        <f t="shared" si="4"/>
        <v/>
      </c>
      <c r="AB36" s="764" t="str">
        <f t="shared" si="5"/>
        <v/>
      </c>
      <c r="AC36" s="764" t="str">
        <f t="shared" si="6"/>
        <v/>
      </c>
      <c r="AD36" s="764" t="str">
        <f t="shared" si="7"/>
        <v/>
      </c>
      <c r="AE36" s="764" t="str">
        <f t="shared" si="8"/>
        <v/>
      </c>
      <c r="AF36" s="764" t="str">
        <f t="shared" si="9"/>
        <v/>
      </c>
      <c r="AG36" s="764" t="str">
        <f t="shared" si="10"/>
        <v/>
      </c>
      <c r="AH36" s="764" t="str">
        <f t="shared" si="11"/>
        <v/>
      </c>
      <c r="AI36" s="764" t="str">
        <f t="shared" si="12"/>
        <v/>
      </c>
      <c r="AJ36" s="764" t="str">
        <f t="shared" si="13"/>
        <v/>
      </c>
      <c r="AK36" s="764" t="str">
        <f t="shared" si="14"/>
        <v/>
      </c>
      <c r="AL36" s="45" t="str">
        <f t="shared" si="15"/>
        <v/>
      </c>
      <c r="AM36" s="20" t="str">
        <f t="shared" si="16"/>
        <v/>
      </c>
      <c r="AN36" s="42" t="str">
        <f t="shared" si="17"/>
        <v/>
      </c>
      <c r="AO36" s="46" t="str">
        <f t="shared" si="18"/>
        <v/>
      </c>
      <c r="AP36" s="20" t="str">
        <f t="shared" si="19"/>
        <v/>
      </c>
      <c r="AQ36" s="42" t="str">
        <f t="shared" si="20"/>
        <v/>
      </c>
      <c r="AR36" s="47" t="str">
        <f t="shared" si="21"/>
        <v/>
      </c>
      <c r="AS36" s="20" t="str">
        <f t="shared" si="22"/>
        <v/>
      </c>
      <c r="AT36" s="48" t="str">
        <f t="shared" si="23"/>
        <v/>
      </c>
      <c r="AU36" s="44" t="str">
        <f t="shared" si="24"/>
        <v/>
      </c>
      <c r="AV36" s="744"/>
      <c r="AW36" s="49" t="str">
        <f t="shared" si="25"/>
        <v/>
      </c>
      <c r="AX36" s="49" t="str">
        <f t="shared" si="26"/>
        <v/>
      </c>
      <c r="AY36" s="49" t="str">
        <f t="shared" si="27"/>
        <v/>
      </c>
      <c r="AZ36" s="67" t="str" cm="1">
        <f t="array" ref="AZ36">IF($AC36="","",IF((IFERROR(_xlfn.IFS($AU36="Devis 1",(IFERROR(VALUE(TRIM(SUBSTITUTE(AL36,CHAR(160),""))),0)),$AU36="Devis 2",(IFERROR(VALUE(TRIM(SUBSTITUTE(AO36,CHAR(160),""))),0)),$AU36="Devis 3",(IFERROR(VALUE(TRIM(SUBSTITUTE(AR36,CHAR(160),""))),0))),0))*(IFERROR(VALUE(TRIM(SUBSTITUTE($AC36,CHAR(160),""))),0))=0,"",(IFERROR(_xlfn.IFS($AU36="Devis 1",(IFERROR(VALUE(TRIM(SUBSTITUTE(AL36,CHAR(160),""))),0)),$AU36="Devis 2",(IFERROR(VALUE(TRIM(SUBSTITUTE(AO36,CHAR(160),""))),0)),$AU36="Devis 3",(IFERROR(VALUE(TRIM(SUBSTITUTE(AR36,CHAR(160),""))),0))),0))*(IFERROR(VALUE(TRIM(SUBSTITUTE($AC36,CHAR(160),""))),0))))</f>
        <v/>
      </c>
      <c r="BA36" s="67" t="str" cm="1">
        <f t="array" ref="BA36">IF($AC36="","",IF((IFERROR(_xlfn.IFS(TRIM(SUBSTITUTE($AU36,CHAR(160),""))="Devis 1", IFERROR(VALUE(TRIM(SUBSTITUTE(AM36,CHAR(160),""))),0),TRIM(SUBSTITUTE($AU36,CHAR(160),""))="Devis 2", IFERROR(VALUE(TRIM(SUBSTITUTE(AP36,CHAR(160),""))),0),TRIM(SUBSTITUTE($AU36,CHAR(160),""))="Devis 3", IFERROR(VALUE(TRIM(SUBSTITUTE(AS36,CHAR(160),""))),0)),0) * IFERROR(VALUE(TRIM(SUBSTITUTE($AC36,CHAR(160),""))),0)) = 0,IF(AZ36&lt;&gt;"",0,""),(IFERROR(_xlfn.IFS(TRIM(SUBSTITUTE($AU36,CHAR(160),""))="Devis 1", IFERROR(VALUE(TRIM(SUBSTITUTE(AM36,CHAR(160),""))),0),TRIM(SUBSTITUTE($AU36,CHAR(160),""))="Devis 2", IFERROR(VALUE(TRIM(SUBSTITUTE(AP36,CHAR(160),""))),0),TRIM(SUBSTITUTE($AU36,CHAR(160),""))="Devis 3", IFERROR(VALUE(TRIM(SUBSTITUTE(AS36,CHAR(160),""))),0)),0) * IFERROR(VALUE(TRIM(SUBSTITUTE($AC36,CHAR(160),""))),0))))</f>
        <v/>
      </c>
      <c r="BB36" s="67" t="str" cm="1">
        <f t="array" ref="BB36">IF($AC36="","",IF(IFERROR(_xlfn.IFS($AU36="Devis 1",IFERROR(VALUE(TRIM(SUBSTITUTE(AN36,CHAR(160),""))),0),$AU36="Devis 2",IFERROR(VALUE(TRIM(SUBSTITUTE(AQ36,CHAR(160),""))),0),$AU36="Devis 3",IFERROR(VALUE(TRIM(SUBSTITUTE(AT36,CHAR(160),""))),0)),0)*IFERROR(VALUE(TRIM(SUBSTITUTE($AC36,CHAR(160),""))),0)=0,"",IFERROR(_xlfn.IFS($AU36="Devis 1",IFERROR(VALUE(TRIM(SUBSTITUTE(AN36,CHAR(160),""))),0),$AU36="Devis 2",IFERROR(VALUE(TRIM(SUBSTITUTE(AQ36,CHAR(160),""))),0),$AU36="Devis 3",IFERROR(VALUE(TRIM(SUBSTITUTE(AT36,CHAR(160),""))),0)),0)*IFERROR(VALUE(TRIM(SUBSTITUTE($AC36,CHAR(160),""))),0)))</f>
        <v/>
      </c>
      <c r="BC36" s="254"/>
      <c r="BD36" s="14" t="str" cm="1">
        <f t="array" ref="BD36">IF(OR(BB36="",AY36="",AZ36="",AW36="",BA36="",AX36=""),"",_xlfn.IFS((IFERROR(VALUE(TRIM(SUBSTITUTE(BB36,CHAR(160),""))),0))&gt;(IFERROR(VALUE(TRIM(SUBSTITUTE(AY36,CHAR(160),""))),0)),"KO : Le montant retenu TTC est supérieur au montant raisonnable TTC. Merci de revoir la ligne de dépense ou plafonner son montant.",(IFERROR(VALUE(TRIM(SUBSTITUTE(AZ36,CHAR(160),""))),0))&gt;(IFERROR(VALUE(TRIM(SUBSTITUTE(AW36,CHAR(160),""))),0)),"Attention : Le montant retenu HT est supérieur au montant HT raisonnable. Merci de revoir la ligne de dépense, plafonner son montant, ou justifier la reventillation HT / TVA.",(IFERROR(VALUE(TRIM(SUBSTITUTE(BA36,CHAR(160),""))),0))&gt;(IFERROR(VALUE(TRIM(SUBSTITUTE(AX36,CHAR(160),""))),0)),"Attention : Le montant TVA retenu est supérieur au montant TVA raisonnable. Merci de revoir la ligne de dépense, plafonner son montant, ou justifier la reventillation HT / TVA.",(IFERROR(VALUE(TRIM(SUBSTITUTE(BB36,CHAR(160),""))),0))=0,"",(IFERROR(VALUE(TRIM(SUBSTITUTE(AY36,CHAR(160),""))),0))=(IFERROR(VALUE(TRIM(SUBSTITUTE(BB36,CHAR(160),""))),0)),"OK",(IFERROR(VALUE(TRIM(SUBSTITUTE(AY36,CHAR(160),""))),0))&gt;(IFERROR(VALUE(TRIM(SUBSTITUTE(BB36,CHAR(160),""))),0))," OK : Montant instruit inférieur au montant raisonnable.",TRUE,""))</f>
        <v/>
      </c>
      <c r="BE36" s="762" t="str" cm="1">
        <f t="array" ref="BE36">IF(OR(BB36="",Y36="",AZ36="",W36="",BA36="",X36=""),"",_xlfn.IFS((IFERROR(VALUE(TRIM(SUBSTITUTE(BB36,CHAR(160),""))),0))&gt;(IFERROR(VALUE(TRIM(SUBSTITUTE(Y36,CHAR(160),""))),0)),"KO : Le montant retenu TTC est supérieur au montant présenté TTC. Merci de revoir la ligne de dépense ou plafonner son montant.",(IFERROR(VALUE(TRIM(SUBSTITUTE(AZ36,CHAR(160),""))),0))&gt;(IFERROR(VALUE(TRIM(SUBSTITUTE(W36,CHAR(160),""))),0)),"Attention : Le montant retenu HT est supérieur au montant HT présenté. Merci de revoir la ligne de dépense,plafonner son montant,ou justifier la reventillation HT/TVA.",(IFERROR(VALUE(TRIM(SUBSTITUTE(BA36,CHAR(160),""))),0))&gt;(IFERROR(VALUE(TRIM(SUBSTITUTE(X36,CHAR(160),""))),0)),"Attention : Le montant TVA retenu est supérieur au montant TVA présenté. Merci de revoir la ligne de dépense,plafonner son montant,ou justifier la reventillation HT/TVA.",(IFERROR(VALUE(TRIM(SUBSTITUTE(Y36,CHAR(160),""))),0))=0,"",(IFERROR(VALUE(TRIM(SUBSTITUTE(BB36,CHAR(160),""))),0))=(IFERROR(VALUE(TRIM(SUBSTITUTE(Y36,CHAR(160),""))),0)),"OK",
OR((IFERROR(VALUE(TRIM(SUBSTITUTE(BB36,CHAR(160),""))),0))=0,(IFERROR(VALUE(TRIM(SUBSTITUTE(AZ36,CHAR(160),""))),0))=0),"Attention : montant présenté entièrement écarté",(IFERROR(VALUE(TRIM(SUBSTITUTE(BB36,CHAR(160),""))),0))&lt;(IFERROR(VALUE(TRIM(SUBSTITUTE(Y36,CHAR(160),""))),0)),"Attention : montant présenté partiellement écarté",TRUE,""))</f>
        <v/>
      </c>
      <c r="BF36" s="49" t="str">
        <f t="shared" si="28"/>
        <v/>
      </c>
      <c r="BG36" s="49" t="str">
        <f t="shared" si="29"/>
        <v/>
      </c>
      <c r="BH36" s="21" t="str">
        <f t="shared" si="30"/>
        <v/>
      </c>
    </row>
    <row r="37" spans="1:60" ht="15" customHeight="1">
      <c r="A37" s="63">
        <v>26</v>
      </c>
      <c r="B37" s="270"/>
      <c r="C37" s="144"/>
      <c r="D37" s="282"/>
      <c r="E37" s="270"/>
      <c r="F37" s="270"/>
      <c r="G37" s="144"/>
      <c r="H37" s="144"/>
      <c r="I37" s="144"/>
      <c r="J37" s="270"/>
      <c r="K37" s="270"/>
      <c r="L37" s="270"/>
      <c r="M37" s="123"/>
      <c r="N37" s="7"/>
      <c r="O37" s="42" t="str">
        <f t="shared" si="0"/>
        <v/>
      </c>
      <c r="P37" s="9"/>
      <c r="Q37" s="7"/>
      <c r="R37" s="42" t="str">
        <f t="shared" si="1"/>
        <v/>
      </c>
      <c r="S37" s="10"/>
      <c r="T37" s="7"/>
      <c r="U37" s="124" t="str">
        <f t="shared" si="2"/>
        <v/>
      </c>
      <c r="V37" s="133"/>
      <c r="W37" s="132" t="str" cm="1">
        <f t="array" ref="W37">IF((_xlfn.IFS(TRIM(SUBSTITUTE(V37,CHAR(160),""))="Devis 1",IFERROR(VALUE(TRIM(SUBSTITUTE(M37,CHAR(160),""))),0),TRIM(SUBSTITUTE(V37,CHAR(160),""))="Devis 2",IFERROR(VALUE(TRIM(SUBSTITUTE(P37,CHAR(160),""))),0),TRIM(SUBSTITUTE(V37,CHAR(160),""))="Devis 3",IFERROR(VALUE(TRIM(SUBSTITUTE(S37,CHAR(160),""))),0),TRUE,0)*IFERROR(VALUE(TRIM(SUBSTITUTE(D37,CHAR(160),""))),0))=0,"",_xlfn.IFS(TRIM(SUBSTITUTE(V37,CHAR(160),""))="Devis 1",IFERROR(VALUE(TRIM(SUBSTITUTE(M37,CHAR(160),""))),0),TRIM(SUBSTITUTE(V37,CHAR(160),""))="Devis 2",IFERROR(VALUE(TRIM(SUBSTITUTE(P37,CHAR(160),""))),0),TRIM(SUBSTITUTE(V37,CHAR(160),""))="Devis 3",IFERROR(VALUE(TRIM(SUBSTITUTE(S37,CHAR(160),""))),0),TRUE,0)*IFERROR(VALUE(TRIM(SUBSTITUTE(D37,CHAR(160),""))),0))</f>
        <v/>
      </c>
      <c r="X37" s="66" t="str" cm="1">
        <f t="array" ref="X37">IF(_xlfn.IFS(TRIM(SUBSTITUTE(V37,CHAR(160),""))="Devis 1",IFERROR(VALUE(TRIM(SUBSTITUTE(N37,CHAR(160),""))),0),TRIM(SUBSTITUTE(V37,CHAR(160),""))="Devis 2",IFERROR(VALUE(TRIM(SUBSTITUTE(Q37,CHAR(160),""))),0),TRIM(SUBSTITUTE(V37,CHAR(160),""))="Devis 3",IFERROR(VALUE(TRIM(SUBSTITUTE(T37,CHAR(160),""))),0),TRUE,0)*IFERROR(VALUE(TRIM(SUBSTITUTE(D37,CHAR(160),""))),0)=0,IF(W37&lt;&gt;"",0,""),_xlfn.IFS(TRIM(SUBSTITUTE(V37,CHAR(160),""))="Devis 1",IFERROR(VALUE(TRIM(SUBSTITUTE(N37,CHAR(160),""))),0),TRIM(SUBSTITUTE(V37,CHAR(160),""))="Devis 2",IFERROR(VALUE(TRIM(SUBSTITUTE(Q37,CHAR(160),""))),0),TRIM(SUBSTITUTE(V37,CHAR(160),""))="Devis 3",IFERROR(VALUE(TRIM(SUBSTITUTE(T37,CHAR(160),""))),0),TRUE,0)*IFERROR(VALUE(TRIM(SUBSTITUTE(D37,CHAR(160),""))),0))</f>
        <v/>
      </c>
      <c r="Y37" s="135" t="str">
        <f t="shared" si="3"/>
        <v/>
      </c>
      <c r="Z37" s="136"/>
      <c r="AA37" s="764" t="str">
        <f t="shared" si="4"/>
        <v/>
      </c>
      <c r="AB37" s="764" t="str">
        <f t="shared" si="5"/>
        <v/>
      </c>
      <c r="AC37" s="764" t="str">
        <f t="shared" si="6"/>
        <v/>
      </c>
      <c r="AD37" s="764" t="str">
        <f t="shared" si="7"/>
        <v/>
      </c>
      <c r="AE37" s="764" t="str">
        <f t="shared" si="8"/>
        <v/>
      </c>
      <c r="AF37" s="764" t="str">
        <f t="shared" si="9"/>
        <v/>
      </c>
      <c r="AG37" s="764" t="str">
        <f t="shared" si="10"/>
        <v/>
      </c>
      <c r="AH37" s="764" t="str">
        <f t="shared" si="11"/>
        <v/>
      </c>
      <c r="AI37" s="764" t="str">
        <f t="shared" si="12"/>
        <v/>
      </c>
      <c r="AJ37" s="764" t="str">
        <f t="shared" si="13"/>
        <v/>
      </c>
      <c r="AK37" s="764" t="str">
        <f t="shared" si="14"/>
        <v/>
      </c>
      <c r="AL37" s="45" t="str">
        <f t="shared" si="15"/>
        <v/>
      </c>
      <c r="AM37" s="20" t="str">
        <f t="shared" si="16"/>
        <v/>
      </c>
      <c r="AN37" s="42" t="str">
        <f t="shared" si="17"/>
        <v/>
      </c>
      <c r="AO37" s="46" t="str">
        <f t="shared" si="18"/>
        <v/>
      </c>
      <c r="AP37" s="20" t="str">
        <f t="shared" si="19"/>
        <v/>
      </c>
      <c r="AQ37" s="42" t="str">
        <f t="shared" si="20"/>
        <v/>
      </c>
      <c r="AR37" s="47" t="str">
        <f t="shared" si="21"/>
        <v/>
      </c>
      <c r="AS37" s="20" t="str">
        <f t="shared" si="22"/>
        <v/>
      </c>
      <c r="AT37" s="48" t="str">
        <f t="shared" si="23"/>
        <v/>
      </c>
      <c r="AU37" s="44" t="str">
        <f t="shared" si="24"/>
        <v/>
      </c>
      <c r="AV37" s="744"/>
      <c r="AW37" s="49" t="str">
        <f t="shared" si="25"/>
        <v/>
      </c>
      <c r="AX37" s="49" t="str">
        <f t="shared" si="26"/>
        <v/>
      </c>
      <c r="AY37" s="49" t="str">
        <f t="shared" si="27"/>
        <v/>
      </c>
      <c r="AZ37" s="67" t="str" cm="1">
        <f t="array" ref="AZ37">IF($AC37="","",IF((IFERROR(_xlfn.IFS($AU37="Devis 1",(IFERROR(VALUE(TRIM(SUBSTITUTE(AL37,CHAR(160),""))),0)),$AU37="Devis 2",(IFERROR(VALUE(TRIM(SUBSTITUTE(AO37,CHAR(160),""))),0)),$AU37="Devis 3",(IFERROR(VALUE(TRIM(SUBSTITUTE(AR37,CHAR(160),""))),0))),0))*(IFERROR(VALUE(TRIM(SUBSTITUTE($AC37,CHAR(160),""))),0))=0,"",(IFERROR(_xlfn.IFS($AU37="Devis 1",(IFERROR(VALUE(TRIM(SUBSTITUTE(AL37,CHAR(160),""))),0)),$AU37="Devis 2",(IFERROR(VALUE(TRIM(SUBSTITUTE(AO37,CHAR(160),""))),0)),$AU37="Devis 3",(IFERROR(VALUE(TRIM(SUBSTITUTE(AR37,CHAR(160),""))),0))),0))*(IFERROR(VALUE(TRIM(SUBSTITUTE($AC37,CHAR(160),""))),0))))</f>
        <v/>
      </c>
      <c r="BA37" s="67" t="str" cm="1">
        <f t="array" ref="BA37">IF($AC37="","",IF((IFERROR(_xlfn.IFS(TRIM(SUBSTITUTE($AU37,CHAR(160),""))="Devis 1", IFERROR(VALUE(TRIM(SUBSTITUTE(AM37,CHAR(160),""))),0),TRIM(SUBSTITUTE($AU37,CHAR(160),""))="Devis 2", IFERROR(VALUE(TRIM(SUBSTITUTE(AP37,CHAR(160),""))),0),TRIM(SUBSTITUTE($AU37,CHAR(160),""))="Devis 3", IFERROR(VALUE(TRIM(SUBSTITUTE(AS37,CHAR(160),""))),0)),0) * IFERROR(VALUE(TRIM(SUBSTITUTE($AC37,CHAR(160),""))),0)) = 0,IF(AZ37&lt;&gt;"",0,""),(IFERROR(_xlfn.IFS(TRIM(SUBSTITUTE($AU37,CHAR(160),""))="Devis 1", IFERROR(VALUE(TRIM(SUBSTITUTE(AM37,CHAR(160),""))),0),TRIM(SUBSTITUTE($AU37,CHAR(160),""))="Devis 2", IFERROR(VALUE(TRIM(SUBSTITUTE(AP37,CHAR(160),""))),0),TRIM(SUBSTITUTE($AU37,CHAR(160),""))="Devis 3", IFERROR(VALUE(TRIM(SUBSTITUTE(AS37,CHAR(160),""))),0)),0) * IFERROR(VALUE(TRIM(SUBSTITUTE($AC37,CHAR(160),""))),0))))</f>
        <v/>
      </c>
      <c r="BB37" s="67" t="str" cm="1">
        <f t="array" ref="BB37">IF($AC37="","",IF(IFERROR(_xlfn.IFS($AU37="Devis 1",IFERROR(VALUE(TRIM(SUBSTITUTE(AN37,CHAR(160),""))),0),$AU37="Devis 2",IFERROR(VALUE(TRIM(SUBSTITUTE(AQ37,CHAR(160),""))),0),$AU37="Devis 3",IFERROR(VALUE(TRIM(SUBSTITUTE(AT37,CHAR(160),""))),0)),0)*IFERROR(VALUE(TRIM(SUBSTITUTE($AC37,CHAR(160),""))),0)=0,"",IFERROR(_xlfn.IFS($AU37="Devis 1",IFERROR(VALUE(TRIM(SUBSTITUTE(AN37,CHAR(160),""))),0),$AU37="Devis 2",IFERROR(VALUE(TRIM(SUBSTITUTE(AQ37,CHAR(160),""))),0),$AU37="Devis 3",IFERROR(VALUE(TRIM(SUBSTITUTE(AT37,CHAR(160),""))),0)),0)*IFERROR(VALUE(TRIM(SUBSTITUTE($AC37,CHAR(160),""))),0)))</f>
        <v/>
      </c>
      <c r="BC37" s="254"/>
      <c r="BD37" s="14" t="str" cm="1">
        <f t="array" ref="BD37">IF(OR(BB37="",AY37="",AZ37="",AW37="",BA37="",AX37=""),"",_xlfn.IFS((IFERROR(VALUE(TRIM(SUBSTITUTE(BB37,CHAR(160),""))),0))&gt;(IFERROR(VALUE(TRIM(SUBSTITUTE(AY37,CHAR(160),""))),0)),"KO : Le montant retenu TTC est supérieur au montant raisonnable TTC. Merci de revoir la ligne de dépense ou plafonner son montant.",(IFERROR(VALUE(TRIM(SUBSTITUTE(AZ37,CHAR(160),""))),0))&gt;(IFERROR(VALUE(TRIM(SUBSTITUTE(AW37,CHAR(160),""))),0)),"Attention : Le montant retenu HT est supérieur au montant HT raisonnable. Merci de revoir la ligne de dépense, plafonner son montant, ou justifier la reventillation HT / TVA.",(IFERROR(VALUE(TRIM(SUBSTITUTE(BA37,CHAR(160),""))),0))&gt;(IFERROR(VALUE(TRIM(SUBSTITUTE(AX37,CHAR(160),""))),0)),"Attention : Le montant TVA retenu est supérieur au montant TVA raisonnable. Merci de revoir la ligne de dépense, plafonner son montant, ou justifier la reventillation HT / TVA.",(IFERROR(VALUE(TRIM(SUBSTITUTE(BB37,CHAR(160),""))),0))=0,"",(IFERROR(VALUE(TRIM(SUBSTITUTE(AY37,CHAR(160),""))),0))=(IFERROR(VALUE(TRIM(SUBSTITUTE(BB37,CHAR(160),""))),0)),"OK",(IFERROR(VALUE(TRIM(SUBSTITUTE(AY37,CHAR(160),""))),0))&gt;(IFERROR(VALUE(TRIM(SUBSTITUTE(BB37,CHAR(160),""))),0))," OK : Montant instruit inférieur au montant raisonnable.",TRUE,""))</f>
        <v/>
      </c>
      <c r="BE37" s="762" t="str" cm="1">
        <f t="array" ref="BE37">IF(OR(BB37="",Y37="",AZ37="",W37="",BA37="",X37=""),"",_xlfn.IFS((IFERROR(VALUE(TRIM(SUBSTITUTE(BB37,CHAR(160),""))),0))&gt;(IFERROR(VALUE(TRIM(SUBSTITUTE(Y37,CHAR(160),""))),0)),"KO : Le montant retenu TTC est supérieur au montant présenté TTC. Merci de revoir la ligne de dépense ou plafonner son montant.",(IFERROR(VALUE(TRIM(SUBSTITUTE(AZ37,CHAR(160),""))),0))&gt;(IFERROR(VALUE(TRIM(SUBSTITUTE(W37,CHAR(160),""))),0)),"Attention : Le montant retenu HT est supérieur au montant HT présenté. Merci de revoir la ligne de dépense,plafonner son montant,ou justifier la reventillation HT/TVA.",(IFERROR(VALUE(TRIM(SUBSTITUTE(BA37,CHAR(160),""))),0))&gt;(IFERROR(VALUE(TRIM(SUBSTITUTE(X37,CHAR(160),""))),0)),"Attention : Le montant TVA retenu est supérieur au montant TVA présenté. Merci de revoir la ligne de dépense,plafonner son montant,ou justifier la reventillation HT/TVA.",(IFERROR(VALUE(TRIM(SUBSTITUTE(Y37,CHAR(160),""))),0))=0,"",(IFERROR(VALUE(TRIM(SUBSTITUTE(BB37,CHAR(160),""))),0))=(IFERROR(VALUE(TRIM(SUBSTITUTE(Y37,CHAR(160),""))),0)),"OK",
OR((IFERROR(VALUE(TRIM(SUBSTITUTE(BB37,CHAR(160),""))),0))=0,(IFERROR(VALUE(TRIM(SUBSTITUTE(AZ37,CHAR(160),""))),0))=0),"Attention : montant présenté entièrement écarté",(IFERROR(VALUE(TRIM(SUBSTITUTE(BB37,CHAR(160),""))),0))&lt;(IFERROR(VALUE(TRIM(SUBSTITUTE(Y37,CHAR(160),""))),0)),"Attention : montant présenté partiellement écarté",TRUE,""))</f>
        <v/>
      </c>
      <c r="BF37" s="49" t="str">
        <f t="shared" si="28"/>
        <v/>
      </c>
      <c r="BG37" s="49" t="str">
        <f t="shared" si="29"/>
        <v/>
      </c>
      <c r="BH37" s="21" t="str">
        <f t="shared" si="30"/>
        <v/>
      </c>
    </row>
    <row r="38" spans="1:60" ht="15" customHeight="1">
      <c r="A38" s="63">
        <v>27</v>
      </c>
      <c r="B38" s="270"/>
      <c r="C38" s="144"/>
      <c r="D38" s="282"/>
      <c r="E38" s="270"/>
      <c r="F38" s="270"/>
      <c r="G38" s="144"/>
      <c r="H38" s="144"/>
      <c r="I38" s="144"/>
      <c r="J38" s="270"/>
      <c r="K38" s="270"/>
      <c r="L38" s="270"/>
      <c r="M38" s="123"/>
      <c r="N38" s="7"/>
      <c r="O38" s="42" t="str">
        <f t="shared" si="0"/>
        <v/>
      </c>
      <c r="P38" s="9"/>
      <c r="Q38" s="7"/>
      <c r="R38" s="42" t="str">
        <f t="shared" si="1"/>
        <v/>
      </c>
      <c r="S38" s="10"/>
      <c r="T38" s="7"/>
      <c r="U38" s="124" t="str">
        <f t="shared" si="2"/>
        <v/>
      </c>
      <c r="V38" s="133"/>
      <c r="W38" s="132" t="str" cm="1">
        <f t="array" ref="W38">IF((_xlfn.IFS(TRIM(SUBSTITUTE(V38,CHAR(160),""))="Devis 1",IFERROR(VALUE(TRIM(SUBSTITUTE(M38,CHAR(160),""))),0),TRIM(SUBSTITUTE(V38,CHAR(160),""))="Devis 2",IFERROR(VALUE(TRIM(SUBSTITUTE(P38,CHAR(160),""))),0),TRIM(SUBSTITUTE(V38,CHAR(160),""))="Devis 3",IFERROR(VALUE(TRIM(SUBSTITUTE(S38,CHAR(160),""))),0),TRUE,0)*IFERROR(VALUE(TRIM(SUBSTITUTE(D38,CHAR(160),""))),0))=0,"",_xlfn.IFS(TRIM(SUBSTITUTE(V38,CHAR(160),""))="Devis 1",IFERROR(VALUE(TRIM(SUBSTITUTE(M38,CHAR(160),""))),0),TRIM(SUBSTITUTE(V38,CHAR(160),""))="Devis 2",IFERROR(VALUE(TRIM(SUBSTITUTE(P38,CHAR(160),""))),0),TRIM(SUBSTITUTE(V38,CHAR(160),""))="Devis 3",IFERROR(VALUE(TRIM(SUBSTITUTE(S38,CHAR(160),""))),0),TRUE,0)*IFERROR(VALUE(TRIM(SUBSTITUTE(D38,CHAR(160),""))),0))</f>
        <v/>
      </c>
      <c r="X38" s="66" t="str" cm="1">
        <f t="array" ref="X38">IF(_xlfn.IFS(TRIM(SUBSTITUTE(V38,CHAR(160),""))="Devis 1",IFERROR(VALUE(TRIM(SUBSTITUTE(N38,CHAR(160),""))),0),TRIM(SUBSTITUTE(V38,CHAR(160),""))="Devis 2",IFERROR(VALUE(TRIM(SUBSTITUTE(Q38,CHAR(160),""))),0),TRIM(SUBSTITUTE(V38,CHAR(160),""))="Devis 3",IFERROR(VALUE(TRIM(SUBSTITUTE(T38,CHAR(160),""))),0),TRUE,0)*IFERROR(VALUE(TRIM(SUBSTITUTE(D38,CHAR(160),""))),0)=0,IF(W38&lt;&gt;"",0,""),_xlfn.IFS(TRIM(SUBSTITUTE(V38,CHAR(160),""))="Devis 1",IFERROR(VALUE(TRIM(SUBSTITUTE(N38,CHAR(160),""))),0),TRIM(SUBSTITUTE(V38,CHAR(160),""))="Devis 2",IFERROR(VALUE(TRIM(SUBSTITUTE(Q38,CHAR(160),""))),0),TRIM(SUBSTITUTE(V38,CHAR(160),""))="Devis 3",IFERROR(VALUE(TRIM(SUBSTITUTE(T38,CHAR(160),""))),0),TRUE,0)*IFERROR(VALUE(TRIM(SUBSTITUTE(D38,CHAR(160),""))),0))</f>
        <v/>
      </c>
      <c r="Y38" s="135" t="str">
        <f t="shared" si="3"/>
        <v/>
      </c>
      <c r="Z38" s="136"/>
      <c r="AA38" s="764" t="str">
        <f t="shared" si="4"/>
        <v/>
      </c>
      <c r="AB38" s="764" t="str">
        <f t="shared" si="5"/>
        <v/>
      </c>
      <c r="AC38" s="764" t="str">
        <f t="shared" si="6"/>
        <v/>
      </c>
      <c r="AD38" s="764" t="str">
        <f t="shared" si="7"/>
        <v/>
      </c>
      <c r="AE38" s="764" t="str">
        <f t="shared" si="8"/>
        <v/>
      </c>
      <c r="AF38" s="764" t="str">
        <f t="shared" si="9"/>
        <v/>
      </c>
      <c r="AG38" s="764" t="str">
        <f t="shared" si="10"/>
        <v/>
      </c>
      <c r="AH38" s="764" t="str">
        <f t="shared" si="11"/>
        <v/>
      </c>
      <c r="AI38" s="764" t="str">
        <f t="shared" si="12"/>
        <v/>
      </c>
      <c r="AJ38" s="764" t="str">
        <f t="shared" si="13"/>
        <v/>
      </c>
      <c r="AK38" s="764" t="str">
        <f t="shared" si="14"/>
        <v/>
      </c>
      <c r="AL38" s="45" t="str">
        <f t="shared" si="15"/>
        <v/>
      </c>
      <c r="AM38" s="20" t="str">
        <f t="shared" si="16"/>
        <v/>
      </c>
      <c r="AN38" s="42" t="str">
        <f t="shared" si="17"/>
        <v/>
      </c>
      <c r="AO38" s="46" t="str">
        <f t="shared" si="18"/>
        <v/>
      </c>
      <c r="AP38" s="20" t="str">
        <f t="shared" si="19"/>
        <v/>
      </c>
      <c r="AQ38" s="42" t="str">
        <f t="shared" si="20"/>
        <v/>
      </c>
      <c r="AR38" s="47" t="str">
        <f t="shared" si="21"/>
        <v/>
      </c>
      <c r="AS38" s="20" t="str">
        <f t="shared" si="22"/>
        <v/>
      </c>
      <c r="AT38" s="48" t="str">
        <f t="shared" si="23"/>
        <v/>
      </c>
      <c r="AU38" s="44" t="str">
        <f t="shared" si="24"/>
        <v/>
      </c>
      <c r="AV38" s="744"/>
      <c r="AW38" s="49" t="str">
        <f t="shared" si="25"/>
        <v/>
      </c>
      <c r="AX38" s="49" t="str">
        <f t="shared" si="26"/>
        <v/>
      </c>
      <c r="AY38" s="49" t="str">
        <f t="shared" si="27"/>
        <v/>
      </c>
      <c r="AZ38" s="67" t="str" cm="1">
        <f t="array" ref="AZ38">IF($AC38="","",IF((IFERROR(_xlfn.IFS($AU38="Devis 1",(IFERROR(VALUE(TRIM(SUBSTITUTE(AL38,CHAR(160),""))),0)),$AU38="Devis 2",(IFERROR(VALUE(TRIM(SUBSTITUTE(AO38,CHAR(160),""))),0)),$AU38="Devis 3",(IFERROR(VALUE(TRIM(SUBSTITUTE(AR38,CHAR(160),""))),0))),0))*(IFERROR(VALUE(TRIM(SUBSTITUTE($AC38,CHAR(160),""))),0))=0,"",(IFERROR(_xlfn.IFS($AU38="Devis 1",(IFERROR(VALUE(TRIM(SUBSTITUTE(AL38,CHAR(160),""))),0)),$AU38="Devis 2",(IFERROR(VALUE(TRIM(SUBSTITUTE(AO38,CHAR(160),""))),0)),$AU38="Devis 3",(IFERROR(VALUE(TRIM(SUBSTITUTE(AR38,CHAR(160),""))),0))),0))*(IFERROR(VALUE(TRIM(SUBSTITUTE($AC38,CHAR(160),""))),0))))</f>
        <v/>
      </c>
      <c r="BA38" s="67" t="str" cm="1">
        <f t="array" ref="BA38">IF($AC38="","",IF((IFERROR(_xlfn.IFS(TRIM(SUBSTITUTE($AU38,CHAR(160),""))="Devis 1", IFERROR(VALUE(TRIM(SUBSTITUTE(AM38,CHAR(160),""))),0),TRIM(SUBSTITUTE($AU38,CHAR(160),""))="Devis 2", IFERROR(VALUE(TRIM(SUBSTITUTE(AP38,CHAR(160),""))),0),TRIM(SUBSTITUTE($AU38,CHAR(160),""))="Devis 3", IFERROR(VALUE(TRIM(SUBSTITUTE(AS38,CHAR(160),""))),0)),0) * IFERROR(VALUE(TRIM(SUBSTITUTE($AC38,CHAR(160),""))),0)) = 0,IF(AZ38&lt;&gt;"",0,""),(IFERROR(_xlfn.IFS(TRIM(SUBSTITUTE($AU38,CHAR(160),""))="Devis 1", IFERROR(VALUE(TRIM(SUBSTITUTE(AM38,CHAR(160),""))),0),TRIM(SUBSTITUTE($AU38,CHAR(160),""))="Devis 2", IFERROR(VALUE(TRIM(SUBSTITUTE(AP38,CHAR(160),""))),0),TRIM(SUBSTITUTE($AU38,CHAR(160),""))="Devis 3", IFERROR(VALUE(TRIM(SUBSTITUTE(AS38,CHAR(160),""))),0)),0) * IFERROR(VALUE(TRIM(SUBSTITUTE($AC38,CHAR(160),""))),0))))</f>
        <v/>
      </c>
      <c r="BB38" s="67" t="str" cm="1">
        <f t="array" ref="BB38">IF($AC38="","",IF(IFERROR(_xlfn.IFS($AU38="Devis 1",IFERROR(VALUE(TRIM(SUBSTITUTE(AN38,CHAR(160),""))),0),$AU38="Devis 2",IFERROR(VALUE(TRIM(SUBSTITUTE(AQ38,CHAR(160),""))),0),$AU38="Devis 3",IFERROR(VALUE(TRIM(SUBSTITUTE(AT38,CHAR(160),""))),0)),0)*IFERROR(VALUE(TRIM(SUBSTITUTE($AC38,CHAR(160),""))),0)=0,"",IFERROR(_xlfn.IFS($AU38="Devis 1",IFERROR(VALUE(TRIM(SUBSTITUTE(AN38,CHAR(160),""))),0),$AU38="Devis 2",IFERROR(VALUE(TRIM(SUBSTITUTE(AQ38,CHAR(160),""))),0),$AU38="Devis 3",IFERROR(VALUE(TRIM(SUBSTITUTE(AT38,CHAR(160),""))),0)),0)*IFERROR(VALUE(TRIM(SUBSTITUTE($AC38,CHAR(160),""))),0)))</f>
        <v/>
      </c>
      <c r="BC38" s="254"/>
      <c r="BD38" s="14" t="str" cm="1">
        <f t="array" ref="BD38">IF(OR(BB38="",AY38="",AZ38="",AW38="",BA38="",AX38=""),"",_xlfn.IFS((IFERROR(VALUE(TRIM(SUBSTITUTE(BB38,CHAR(160),""))),0))&gt;(IFERROR(VALUE(TRIM(SUBSTITUTE(AY38,CHAR(160),""))),0)),"KO : Le montant retenu TTC est supérieur au montant raisonnable TTC. Merci de revoir la ligne de dépense ou plafonner son montant.",(IFERROR(VALUE(TRIM(SUBSTITUTE(AZ38,CHAR(160),""))),0))&gt;(IFERROR(VALUE(TRIM(SUBSTITUTE(AW38,CHAR(160),""))),0)),"Attention : Le montant retenu HT est supérieur au montant HT raisonnable. Merci de revoir la ligne de dépense, plafonner son montant, ou justifier la reventillation HT / TVA.",(IFERROR(VALUE(TRIM(SUBSTITUTE(BA38,CHAR(160),""))),0))&gt;(IFERROR(VALUE(TRIM(SUBSTITUTE(AX38,CHAR(160),""))),0)),"Attention : Le montant TVA retenu est supérieur au montant TVA raisonnable. Merci de revoir la ligne de dépense, plafonner son montant, ou justifier la reventillation HT / TVA.",(IFERROR(VALUE(TRIM(SUBSTITUTE(BB38,CHAR(160),""))),0))=0,"",(IFERROR(VALUE(TRIM(SUBSTITUTE(AY38,CHAR(160),""))),0))=(IFERROR(VALUE(TRIM(SUBSTITUTE(BB38,CHAR(160),""))),0)),"OK",(IFERROR(VALUE(TRIM(SUBSTITUTE(AY38,CHAR(160),""))),0))&gt;(IFERROR(VALUE(TRIM(SUBSTITUTE(BB38,CHAR(160),""))),0))," OK : Montant instruit inférieur au montant raisonnable.",TRUE,""))</f>
        <v/>
      </c>
      <c r="BE38" s="762" t="str" cm="1">
        <f t="array" ref="BE38">IF(OR(BB38="",Y38="",AZ38="",W38="",BA38="",X38=""),"",_xlfn.IFS((IFERROR(VALUE(TRIM(SUBSTITUTE(BB38,CHAR(160),""))),0))&gt;(IFERROR(VALUE(TRIM(SUBSTITUTE(Y38,CHAR(160),""))),0)),"KO : Le montant retenu TTC est supérieur au montant présenté TTC. Merci de revoir la ligne de dépense ou plafonner son montant.",(IFERROR(VALUE(TRIM(SUBSTITUTE(AZ38,CHAR(160),""))),0))&gt;(IFERROR(VALUE(TRIM(SUBSTITUTE(W38,CHAR(160),""))),0)),"Attention : Le montant retenu HT est supérieur au montant HT présenté. Merci de revoir la ligne de dépense,plafonner son montant,ou justifier la reventillation HT/TVA.",(IFERROR(VALUE(TRIM(SUBSTITUTE(BA38,CHAR(160),""))),0))&gt;(IFERROR(VALUE(TRIM(SUBSTITUTE(X38,CHAR(160),""))),0)),"Attention : Le montant TVA retenu est supérieur au montant TVA présenté. Merci de revoir la ligne de dépense,plafonner son montant,ou justifier la reventillation HT/TVA.",(IFERROR(VALUE(TRIM(SUBSTITUTE(Y38,CHAR(160),""))),0))=0,"",(IFERROR(VALUE(TRIM(SUBSTITUTE(BB38,CHAR(160),""))),0))=(IFERROR(VALUE(TRIM(SUBSTITUTE(Y38,CHAR(160),""))),0)),"OK",
OR((IFERROR(VALUE(TRIM(SUBSTITUTE(BB38,CHAR(160),""))),0))=0,(IFERROR(VALUE(TRIM(SUBSTITUTE(AZ38,CHAR(160),""))),0))=0),"Attention : montant présenté entièrement écarté",(IFERROR(VALUE(TRIM(SUBSTITUTE(BB38,CHAR(160),""))),0))&lt;(IFERROR(VALUE(TRIM(SUBSTITUTE(Y38,CHAR(160),""))),0)),"Attention : montant présenté partiellement écarté",TRUE,""))</f>
        <v/>
      </c>
      <c r="BF38" s="49" t="str">
        <f t="shared" si="28"/>
        <v/>
      </c>
      <c r="BG38" s="49" t="str">
        <f t="shared" si="29"/>
        <v/>
      </c>
      <c r="BH38" s="21" t="str">
        <f t="shared" si="30"/>
        <v/>
      </c>
    </row>
    <row r="39" spans="1:60" ht="15" customHeight="1">
      <c r="A39" s="63">
        <v>28</v>
      </c>
      <c r="B39" s="270"/>
      <c r="C39" s="144"/>
      <c r="D39" s="282"/>
      <c r="E39" s="270"/>
      <c r="F39" s="270"/>
      <c r="G39" s="144"/>
      <c r="H39" s="144"/>
      <c r="I39" s="144"/>
      <c r="J39" s="270"/>
      <c r="K39" s="270"/>
      <c r="L39" s="270"/>
      <c r="M39" s="123"/>
      <c r="N39" s="7"/>
      <c r="O39" s="42" t="str">
        <f t="shared" si="0"/>
        <v/>
      </c>
      <c r="P39" s="9"/>
      <c r="Q39" s="7"/>
      <c r="R39" s="42" t="str">
        <f t="shared" si="1"/>
        <v/>
      </c>
      <c r="S39" s="10"/>
      <c r="T39" s="7"/>
      <c r="U39" s="124" t="str">
        <f t="shared" si="2"/>
        <v/>
      </c>
      <c r="V39" s="133"/>
      <c r="W39" s="132" t="str" cm="1">
        <f t="array" ref="W39">IF((_xlfn.IFS(TRIM(SUBSTITUTE(V39,CHAR(160),""))="Devis 1",IFERROR(VALUE(TRIM(SUBSTITUTE(M39,CHAR(160),""))),0),TRIM(SUBSTITUTE(V39,CHAR(160),""))="Devis 2",IFERROR(VALUE(TRIM(SUBSTITUTE(P39,CHAR(160),""))),0),TRIM(SUBSTITUTE(V39,CHAR(160),""))="Devis 3",IFERROR(VALUE(TRIM(SUBSTITUTE(S39,CHAR(160),""))),0),TRUE,0)*IFERROR(VALUE(TRIM(SUBSTITUTE(D39,CHAR(160),""))),0))=0,"",_xlfn.IFS(TRIM(SUBSTITUTE(V39,CHAR(160),""))="Devis 1",IFERROR(VALUE(TRIM(SUBSTITUTE(M39,CHAR(160),""))),0),TRIM(SUBSTITUTE(V39,CHAR(160),""))="Devis 2",IFERROR(VALUE(TRIM(SUBSTITUTE(P39,CHAR(160),""))),0),TRIM(SUBSTITUTE(V39,CHAR(160),""))="Devis 3",IFERROR(VALUE(TRIM(SUBSTITUTE(S39,CHAR(160),""))),0),TRUE,0)*IFERROR(VALUE(TRIM(SUBSTITUTE(D39,CHAR(160),""))),0))</f>
        <v/>
      </c>
      <c r="X39" s="66" t="str" cm="1">
        <f t="array" ref="X39">IF(_xlfn.IFS(TRIM(SUBSTITUTE(V39,CHAR(160),""))="Devis 1",IFERROR(VALUE(TRIM(SUBSTITUTE(N39,CHAR(160),""))),0),TRIM(SUBSTITUTE(V39,CHAR(160),""))="Devis 2",IFERROR(VALUE(TRIM(SUBSTITUTE(Q39,CHAR(160),""))),0),TRIM(SUBSTITUTE(V39,CHAR(160),""))="Devis 3",IFERROR(VALUE(TRIM(SUBSTITUTE(T39,CHAR(160),""))),0),TRUE,0)*IFERROR(VALUE(TRIM(SUBSTITUTE(D39,CHAR(160),""))),0)=0,IF(W39&lt;&gt;"",0,""),_xlfn.IFS(TRIM(SUBSTITUTE(V39,CHAR(160),""))="Devis 1",IFERROR(VALUE(TRIM(SUBSTITUTE(N39,CHAR(160),""))),0),TRIM(SUBSTITUTE(V39,CHAR(160),""))="Devis 2",IFERROR(VALUE(TRIM(SUBSTITUTE(Q39,CHAR(160),""))),0),TRIM(SUBSTITUTE(V39,CHAR(160),""))="Devis 3",IFERROR(VALUE(TRIM(SUBSTITUTE(T39,CHAR(160),""))),0),TRUE,0)*IFERROR(VALUE(TRIM(SUBSTITUTE(D39,CHAR(160),""))),0))</f>
        <v/>
      </c>
      <c r="Y39" s="135" t="str">
        <f t="shared" si="3"/>
        <v/>
      </c>
      <c r="Z39" s="136"/>
      <c r="AA39" s="764" t="str">
        <f t="shared" si="4"/>
        <v/>
      </c>
      <c r="AB39" s="764" t="str">
        <f t="shared" si="5"/>
        <v/>
      </c>
      <c r="AC39" s="764" t="str">
        <f t="shared" si="6"/>
        <v/>
      </c>
      <c r="AD39" s="764" t="str">
        <f t="shared" si="7"/>
        <v/>
      </c>
      <c r="AE39" s="764" t="str">
        <f t="shared" si="8"/>
        <v/>
      </c>
      <c r="AF39" s="764" t="str">
        <f t="shared" si="9"/>
        <v/>
      </c>
      <c r="AG39" s="764" t="str">
        <f t="shared" si="10"/>
        <v/>
      </c>
      <c r="AH39" s="764" t="str">
        <f t="shared" si="11"/>
        <v/>
      </c>
      <c r="AI39" s="764" t="str">
        <f t="shared" si="12"/>
        <v/>
      </c>
      <c r="AJ39" s="764" t="str">
        <f t="shared" si="13"/>
        <v/>
      </c>
      <c r="AK39" s="764" t="str">
        <f t="shared" si="14"/>
        <v/>
      </c>
      <c r="AL39" s="45" t="str">
        <f t="shared" si="15"/>
        <v/>
      </c>
      <c r="AM39" s="20" t="str">
        <f t="shared" si="16"/>
        <v/>
      </c>
      <c r="AN39" s="42" t="str">
        <f t="shared" si="17"/>
        <v/>
      </c>
      <c r="AO39" s="46" t="str">
        <f t="shared" si="18"/>
        <v/>
      </c>
      <c r="AP39" s="20" t="str">
        <f t="shared" si="19"/>
        <v/>
      </c>
      <c r="AQ39" s="42" t="str">
        <f t="shared" si="20"/>
        <v/>
      </c>
      <c r="AR39" s="47" t="str">
        <f t="shared" si="21"/>
        <v/>
      </c>
      <c r="AS39" s="20" t="str">
        <f t="shared" si="22"/>
        <v/>
      </c>
      <c r="AT39" s="48" t="str">
        <f t="shared" si="23"/>
        <v/>
      </c>
      <c r="AU39" s="44" t="str">
        <f t="shared" si="24"/>
        <v/>
      </c>
      <c r="AV39" s="744"/>
      <c r="AW39" s="49" t="str">
        <f t="shared" si="25"/>
        <v/>
      </c>
      <c r="AX39" s="49" t="str">
        <f t="shared" si="26"/>
        <v/>
      </c>
      <c r="AY39" s="49" t="str">
        <f t="shared" si="27"/>
        <v/>
      </c>
      <c r="AZ39" s="67" t="str" cm="1">
        <f t="array" ref="AZ39">IF($AC39="","",IF((IFERROR(_xlfn.IFS($AU39="Devis 1",(IFERROR(VALUE(TRIM(SUBSTITUTE(AL39,CHAR(160),""))),0)),$AU39="Devis 2",(IFERROR(VALUE(TRIM(SUBSTITUTE(AO39,CHAR(160),""))),0)),$AU39="Devis 3",(IFERROR(VALUE(TRIM(SUBSTITUTE(AR39,CHAR(160),""))),0))),0))*(IFERROR(VALUE(TRIM(SUBSTITUTE($AC39,CHAR(160),""))),0))=0,"",(IFERROR(_xlfn.IFS($AU39="Devis 1",(IFERROR(VALUE(TRIM(SUBSTITUTE(AL39,CHAR(160),""))),0)),$AU39="Devis 2",(IFERROR(VALUE(TRIM(SUBSTITUTE(AO39,CHAR(160),""))),0)),$AU39="Devis 3",(IFERROR(VALUE(TRIM(SUBSTITUTE(AR39,CHAR(160),""))),0))),0))*(IFERROR(VALUE(TRIM(SUBSTITUTE($AC39,CHAR(160),""))),0))))</f>
        <v/>
      </c>
      <c r="BA39" s="67" t="str" cm="1">
        <f t="array" ref="BA39">IF($AC39="","",IF((IFERROR(_xlfn.IFS(TRIM(SUBSTITUTE($AU39,CHAR(160),""))="Devis 1", IFERROR(VALUE(TRIM(SUBSTITUTE(AM39,CHAR(160),""))),0),TRIM(SUBSTITUTE($AU39,CHAR(160),""))="Devis 2", IFERROR(VALUE(TRIM(SUBSTITUTE(AP39,CHAR(160),""))),0),TRIM(SUBSTITUTE($AU39,CHAR(160),""))="Devis 3", IFERROR(VALUE(TRIM(SUBSTITUTE(AS39,CHAR(160),""))),0)),0) * IFERROR(VALUE(TRIM(SUBSTITUTE($AC39,CHAR(160),""))),0)) = 0,IF(AZ39&lt;&gt;"",0,""),(IFERROR(_xlfn.IFS(TRIM(SUBSTITUTE($AU39,CHAR(160),""))="Devis 1", IFERROR(VALUE(TRIM(SUBSTITUTE(AM39,CHAR(160),""))),0),TRIM(SUBSTITUTE($AU39,CHAR(160),""))="Devis 2", IFERROR(VALUE(TRIM(SUBSTITUTE(AP39,CHAR(160),""))),0),TRIM(SUBSTITUTE($AU39,CHAR(160),""))="Devis 3", IFERROR(VALUE(TRIM(SUBSTITUTE(AS39,CHAR(160),""))),0)),0) * IFERROR(VALUE(TRIM(SUBSTITUTE($AC39,CHAR(160),""))),0))))</f>
        <v/>
      </c>
      <c r="BB39" s="67" t="str" cm="1">
        <f t="array" ref="BB39">IF($AC39="","",IF(IFERROR(_xlfn.IFS($AU39="Devis 1",IFERROR(VALUE(TRIM(SUBSTITUTE(AN39,CHAR(160),""))),0),$AU39="Devis 2",IFERROR(VALUE(TRIM(SUBSTITUTE(AQ39,CHAR(160),""))),0),$AU39="Devis 3",IFERROR(VALUE(TRIM(SUBSTITUTE(AT39,CHAR(160),""))),0)),0)*IFERROR(VALUE(TRIM(SUBSTITUTE($AC39,CHAR(160),""))),0)=0,"",IFERROR(_xlfn.IFS($AU39="Devis 1",IFERROR(VALUE(TRIM(SUBSTITUTE(AN39,CHAR(160),""))),0),$AU39="Devis 2",IFERROR(VALUE(TRIM(SUBSTITUTE(AQ39,CHAR(160),""))),0),$AU39="Devis 3",IFERROR(VALUE(TRIM(SUBSTITUTE(AT39,CHAR(160),""))),0)),0)*IFERROR(VALUE(TRIM(SUBSTITUTE($AC39,CHAR(160),""))),0)))</f>
        <v/>
      </c>
      <c r="BC39" s="254"/>
      <c r="BD39" s="14" t="str" cm="1">
        <f t="array" ref="BD39">IF(OR(BB39="",AY39="",AZ39="",AW39="",BA39="",AX39=""),"",_xlfn.IFS((IFERROR(VALUE(TRIM(SUBSTITUTE(BB39,CHAR(160),""))),0))&gt;(IFERROR(VALUE(TRIM(SUBSTITUTE(AY39,CHAR(160),""))),0)),"KO : Le montant retenu TTC est supérieur au montant raisonnable TTC. Merci de revoir la ligne de dépense ou plafonner son montant.",(IFERROR(VALUE(TRIM(SUBSTITUTE(AZ39,CHAR(160),""))),0))&gt;(IFERROR(VALUE(TRIM(SUBSTITUTE(AW39,CHAR(160),""))),0)),"Attention : Le montant retenu HT est supérieur au montant HT raisonnable. Merci de revoir la ligne de dépense, plafonner son montant, ou justifier la reventillation HT / TVA.",(IFERROR(VALUE(TRIM(SUBSTITUTE(BA39,CHAR(160),""))),0))&gt;(IFERROR(VALUE(TRIM(SUBSTITUTE(AX39,CHAR(160),""))),0)),"Attention : Le montant TVA retenu est supérieur au montant TVA raisonnable. Merci de revoir la ligne de dépense, plafonner son montant, ou justifier la reventillation HT / TVA.",(IFERROR(VALUE(TRIM(SUBSTITUTE(BB39,CHAR(160),""))),0))=0,"",(IFERROR(VALUE(TRIM(SUBSTITUTE(AY39,CHAR(160),""))),0))=(IFERROR(VALUE(TRIM(SUBSTITUTE(BB39,CHAR(160),""))),0)),"OK",(IFERROR(VALUE(TRIM(SUBSTITUTE(AY39,CHAR(160),""))),0))&gt;(IFERROR(VALUE(TRIM(SUBSTITUTE(BB39,CHAR(160),""))),0))," OK : Montant instruit inférieur au montant raisonnable.",TRUE,""))</f>
        <v/>
      </c>
      <c r="BE39" s="762" t="str" cm="1">
        <f t="array" ref="BE39">IF(OR(BB39="",Y39="",AZ39="",W39="",BA39="",X39=""),"",_xlfn.IFS((IFERROR(VALUE(TRIM(SUBSTITUTE(BB39,CHAR(160),""))),0))&gt;(IFERROR(VALUE(TRIM(SUBSTITUTE(Y39,CHAR(160),""))),0)),"KO : Le montant retenu TTC est supérieur au montant présenté TTC. Merci de revoir la ligne de dépense ou plafonner son montant.",(IFERROR(VALUE(TRIM(SUBSTITUTE(AZ39,CHAR(160),""))),0))&gt;(IFERROR(VALUE(TRIM(SUBSTITUTE(W39,CHAR(160),""))),0)),"Attention : Le montant retenu HT est supérieur au montant HT présenté. Merci de revoir la ligne de dépense,plafonner son montant,ou justifier la reventillation HT/TVA.",(IFERROR(VALUE(TRIM(SUBSTITUTE(BA39,CHAR(160),""))),0))&gt;(IFERROR(VALUE(TRIM(SUBSTITUTE(X39,CHAR(160),""))),0)),"Attention : Le montant TVA retenu est supérieur au montant TVA présenté. Merci de revoir la ligne de dépense,plafonner son montant,ou justifier la reventillation HT/TVA.",(IFERROR(VALUE(TRIM(SUBSTITUTE(Y39,CHAR(160),""))),0))=0,"",(IFERROR(VALUE(TRIM(SUBSTITUTE(BB39,CHAR(160),""))),0))=(IFERROR(VALUE(TRIM(SUBSTITUTE(Y39,CHAR(160),""))),0)),"OK",
OR((IFERROR(VALUE(TRIM(SUBSTITUTE(BB39,CHAR(160),""))),0))=0,(IFERROR(VALUE(TRIM(SUBSTITUTE(AZ39,CHAR(160),""))),0))=0),"Attention : montant présenté entièrement écarté",(IFERROR(VALUE(TRIM(SUBSTITUTE(BB39,CHAR(160),""))),0))&lt;(IFERROR(VALUE(TRIM(SUBSTITUTE(Y39,CHAR(160),""))),0)),"Attention : montant présenté partiellement écarté",TRUE,""))</f>
        <v/>
      </c>
      <c r="BF39" s="49" t="str">
        <f t="shared" si="28"/>
        <v/>
      </c>
      <c r="BG39" s="49" t="str">
        <f t="shared" si="29"/>
        <v/>
      </c>
      <c r="BH39" s="21" t="str">
        <f t="shared" si="30"/>
        <v/>
      </c>
    </row>
    <row r="40" spans="1:60" ht="15" customHeight="1">
      <c r="A40" s="63">
        <v>29</v>
      </c>
      <c r="B40" s="270"/>
      <c r="C40" s="144"/>
      <c r="D40" s="282"/>
      <c r="E40" s="270"/>
      <c r="F40" s="270"/>
      <c r="G40" s="144"/>
      <c r="H40" s="144"/>
      <c r="I40" s="144"/>
      <c r="J40" s="270"/>
      <c r="K40" s="270"/>
      <c r="L40" s="270"/>
      <c r="M40" s="123"/>
      <c r="N40" s="7"/>
      <c r="O40" s="42" t="str">
        <f t="shared" si="0"/>
        <v/>
      </c>
      <c r="P40" s="9"/>
      <c r="Q40" s="7"/>
      <c r="R40" s="42" t="str">
        <f t="shared" si="1"/>
        <v/>
      </c>
      <c r="S40" s="10"/>
      <c r="T40" s="7"/>
      <c r="U40" s="124" t="str">
        <f t="shared" si="2"/>
        <v/>
      </c>
      <c r="V40" s="133"/>
      <c r="W40" s="132" t="str" cm="1">
        <f t="array" ref="W40">IF((_xlfn.IFS(TRIM(SUBSTITUTE(V40,CHAR(160),""))="Devis 1",IFERROR(VALUE(TRIM(SUBSTITUTE(M40,CHAR(160),""))),0),TRIM(SUBSTITUTE(V40,CHAR(160),""))="Devis 2",IFERROR(VALUE(TRIM(SUBSTITUTE(P40,CHAR(160),""))),0),TRIM(SUBSTITUTE(V40,CHAR(160),""))="Devis 3",IFERROR(VALUE(TRIM(SUBSTITUTE(S40,CHAR(160),""))),0),TRUE,0)*IFERROR(VALUE(TRIM(SUBSTITUTE(D40,CHAR(160),""))),0))=0,"",_xlfn.IFS(TRIM(SUBSTITUTE(V40,CHAR(160),""))="Devis 1",IFERROR(VALUE(TRIM(SUBSTITUTE(M40,CHAR(160),""))),0),TRIM(SUBSTITUTE(V40,CHAR(160),""))="Devis 2",IFERROR(VALUE(TRIM(SUBSTITUTE(P40,CHAR(160),""))),0),TRIM(SUBSTITUTE(V40,CHAR(160),""))="Devis 3",IFERROR(VALUE(TRIM(SUBSTITUTE(S40,CHAR(160),""))),0),TRUE,0)*IFERROR(VALUE(TRIM(SUBSTITUTE(D40,CHAR(160),""))),0))</f>
        <v/>
      </c>
      <c r="X40" s="66" t="str" cm="1">
        <f t="array" ref="X40">IF(_xlfn.IFS(TRIM(SUBSTITUTE(V40,CHAR(160),""))="Devis 1",IFERROR(VALUE(TRIM(SUBSTITUTE(N40,CHAR(160),""))),0),TRIM(SUBSTITUTE(V40,CHAR(160),""))="Devis 2",IFERROR(VALUE(TRIM(SUBSTITUTE(Q40,CHAR(160),""))),0),TRIM(SUBSTITUTE(V40,CHAR(160),""))="Devis 3",IFERROR(VALUE(TRIM(SUBSTITUTE(T40,CHAR(160),""))),0),TRUE,0)*IFERROR(VALUE(TRIM(SUBSTITUTE(D40,CHAR(160),""))),0)=0,IF(W40&lt;&gt;"",0,""),_xlfn.IFS(TRIM(SUBSTITUTE(V40,CHAR(160),""))="Devis 1",IFERROR(VALUE(TRIM(SUBSTITUTE(N40,CHAR(160),""))),0),TRIM(SUBSTITUTE(V40,CHAR(160),""))="Devis 2",IFERROR(VALUE(TRIM(SUBSTITUTE(Q40,CHAR(160),""))),0),TRIM(SUBSTITUTE(V40,CHAR(160),""))="Devis 3",IFERROR(VALUE(TRIM(SUBSTITUTE(T40,CHAR(160),""))),0),TRUE,0)*IFERROR(VALUE(TRIM(SUBSTITUTE(D40,CHAR(160),""))),0))</f>
        <v/>
      </c>
      <c r="Y40" s="135" t="str">
        <f t="shared" si="3"/>
        <v/>
      </c>
      <c r="Z40" s="136"/>
      <c r="AA40" s="764" t="str">
        <f t="shared" si="4"/>
        <v/>
      </c>
      <c r="AB40" s="764" t="str">
        <f t="shared" si="5"/>
        <v/>
      </c>
      <c r="AC40" s="764" t="str">
        <f t="shared" si="6"/>
        <v/>
      </c>
      <c r="AD40" s="764" t="str">
        <f t="shared" si="7"/>
        <v/>
      </c>
      <c r="AE40" s="764" t="str">
        <f t="shared" si="8"/>
        <v/>
      </c>
      <c r="AF40" s="764" t="str">
        <f t="shared" si="9"/>
        <v/>
      </c>
      <c r="AG40" s="764" t="str">
        <f t="shared" si="10"/>
        <v/>
      </c>
      <c r="AH40" s="764" t="str">
        <f t="shared" si="11"/>
        <v/>
      </c>
      <c r="AI40" s="764" t="str">
        <f t="shared" si="12"/>
        <v/>
      </c>
      <c r="AJ40" s="764" t="str">
        <f t="shared" si="13"/>
        <v/>
      </c>
      <c r="AK40" s="764" t="str">
        <f t="shared" si="14"/>
        <v/>
      </c>
      <c r="AL40" s="45" t="str">
        <f t="shared" si="15"/>
        <v/>
      </c>
      <c r="AM40" s="20" t="str">
        <f t="shared" si="16"/>
        <v/>
      </c>
      <c r="AN40" s="42" t="str">
        <f t="shared" si="17"/>
        <v/>
      </c>
      <c r="AO40" s="46" t="str">
        <f t="shared" si="18"/>
        <v/>
      </c>
      <c r="AP40" s="20" t="str">
        <f t="shared" si="19"/>
        <v/>
      </c>
      <c r="AQ40" s="42" t="str">
        <f t="shared" si="20"/>
        <v/>
      </c>
      <c r="AR40" s="47" t="str">
        <f t="shared" si="21"/>
        <v/>
      </c>
      <c r="AS40" s="20" t="str">
        <f t="shared" si="22"/>
        <v/>
      </c>
      <c r="AT40" s="48" t="str">
        <f t="shared" si="23"/>
        <v/>
      </c>
      <c r="AU40" s="44" t="str">
        <f t="shared" si="24"/>
        <v/>
      </c>
      <c r="AV40" s="744"/>
      <c r="AW40" s="49" t="str">
        <f t="shared" si="25"/>
        <v/>
      </c>
      <c r="AX40" s="49" t="str">
        <f t="shared" si="26"/>
        <v/>
      </c>
      <c r="AY40" s="49" t="str">
        <f t="shared" si="27"/>
        <v/>
      </c>
      <c r="AZ40" s="67" t="str" cm="1">
        <f t="array" ref="AZ40">IF($AC40="","",IF((IFERROR(_xlfn.IFS($AU40="Devis 1",(IFERROR(VALUE(TRIM(SUBSTITUTE(AL40,CHAR(160),""))),0)),$AU40="Devis 2",(IFERROR(VALUE(TRIM(SUBSTITUTE(AO40,CHAR(160),""))),0)),$AU40="Devis 3",(IFERROR(VALUE(TRIM(SUBSTITUTE(AR40,CHAR(160),""))),0))),0))*(IFERROR(VALUE(TRIM(SUBSTITUTE($AC40,CHAR(160),""))),0))=0,"",(IFERROR(_xlfn.IFS($AU40="Devis 1",(IFERROR(VALUE(TRIM(SUBSTITUTE(AL40,CHAR(160),""))),0)),$AU40="Devis 2",(IFERROR(VALUE(TRIM(SUBSTITUTE(AO40,CHAR(160),""))),0)),$AU40="Devis 3",(IFERROR(VALUE(TRIM(SUBSTITUTE(AR40,CHAR(160),""))),0))),0))*(IFERROR(VALUE(TRIM(SUBSTITUTE($AC40,CHAR(160),""))),0))))</f>
        <v/>
      </c>
      <c r="BA40" s="67" t="str" cm="1">
        <f t="array" ref="BA40">IF($AC40="","",IF((IFERROR(_xlfn.IFS(TRIM(SUBSTITUTE($AU40,CHAR(160),""))="Devis 1", IFERROR(VALUE(TRIM(SUBSTITUTE(AM40,CHAR(160),""))),0),TRIM(SUBSTITUTE($AU40,CHAR(160),""))="Devis 2", IFERROR(VALUE(TRIM(SUBSTITUTE(AP40,CHAR(160),""))),0),TRIM(SUBSTITUTE($AU40,CHAR(160),""))="Devis 3", IFERROR(VALUE(TRIM(SUBSTITUTE(AS40,CHAR(160),""))),0)),0) * IFERROR(VALUE(TRIM(SUBSTITUTE($AC40,CHAR(160),""))),0)) = 0,IF(AZ40&lt;&gt;"",0,""),(IFERROR(_xlfn.IFS(TRIM(SUBSTITUTE($AU40,CHAR(160),""))="Devis 1", IFERROR(VALUE(TRIM(SUBSTITUTE(AM40,CHAR(160),""))),0),TRIM(SUBSTITUTE($AU40,CHAR(160),""))="Devis 2", IFERROR(VALUE(TRIM(SUBSTITUTE(AP40,CHAR(160),""))),0),TRIM(SUBSTITUTE($AU40,CHAR(160),""))="Devis 3", IFERROR(VALUE(TRIM(SUBSTITUTE(AS40,CHAR(160),""))),0)),0) * IFERROR(VALUE(TRIM(SUBSTITUTE($AC40,CHAR(160),""))),0))))</f>
        <v/>
      </c>
      <c r="BB40" s="67" t="str" cm="1">
        <f t="array" ref="BB40">IF($AC40="","",IF(IFERROR(_xlfn.IFS($AU40="Devis 1",IFERROR(VALUE(TRIM(SUBSTITUTE(AN40,CHAR(160),""))),0),$AU40="Devis 2",IFERROR(VALUE(TRIM(SUBSTITUTE(AQ40,CHAR(160),""))),0),$AU40="Devis 3",IFERROR(VALUE(TRIM(SUBSTITUTE(AT40,CHAR(160),""))),0)),0)*IFERROR(VALUE(TRIM(SUBSTITUTE($AC40,CHAR(160),""))),0)=0,"",IFERROR(_xlfn.IFS($AU40="Devis 1",IFERROR(VALUE(TRIM(SUBSTITUTE(AN40,CHAR(160),""))),0),$AU40="Devis 2",IFERROR(VALUE(TRIM(SUBSTITUTE(AQ40,CHAR(160),""))),0),$AU40="Devis 3",IFERROR(VALUE(TRIM(SUBSTITUTE(AT40,CHAR(160),""))),0)),0)*IFERROR(VALUE(TRIM(SUBSTITUTE($AC40,CHAR(160),""))),0)))</f>
        <v/>
      </c>
      <c r="BC40" s="254"/>
      <c r="BD40" s="14" t="str" cm="1">
        <f t="array" ref="BD40">IF(OR(BB40="",AY40="",AZ40="",AW40="",BA40="",AX40=""),"",_xlfn.IFS((IFERROR(VALUE(TRIM(SUBSTITUTE(BB40,CHAR(160),""))),0))&gt;(IFERROR(VALUE(TRIM(SUBSTITUTE(AY40,CHAR(160),""))),0)),"KO : Le montant retenu TTC est supérieur au montant raisonnable TTC. Merci de revoir la ligne de dépense ou plafonner son montant.",(IFERROR(VALUE(TRIM(SUBSTITUTE(AZ40,CHAR(160),""))),0))&gt;(IFERROR(VALUE(TRIM(SUBSTITUTE(AW40,CHAR(160),""))),0)),"Attention : Le montant retenu HT est supérieur au montant HT raisonnable. Merci de revoir la ligne de dépense, plafonner son montant, ou justifier la reventillation HT / TVA.",(IFERROR(VALUE(TRIM(SUBSTITUTE(BA40,CHAR(160),""))),0))&gt;(IFERROR(VALUE(TRIM(SUBSTITUTE(AX40,CHAR(160),""))),0)),"Attention : Le montant TVA retenu est supérieur au montant TVA raisonnable. Merci de revoir la ligne de dépense, plafonner son montant, ou justifier la reventillation HT / TVA.",(IFERROR(VALUE(TRIM(SUBSTITUTE(BB40,CHAR(160),""))),0))=0,"",(IFERROR(VALUE(TRIM(SUBSTITUTE(AY40,CHAR(160),""))),0))=(IFERROR(VALUE(TRIM(SUBSTITUTE(BB40,CHAR(160),""))),0)),"OK",(IFERROR(VALUE(TRIM(SUBSTITUTE(AY40,CHAR(160),""))),0))&gt;(IFERROR(VALUE(TRIM(SUBSTITUTE(BB40,CHAR(160),""))),0))," OK : Montant instruit inférieur au montant raisonnable.",TRUE,""))</f>
        <v/>
      </c>
      <c r="BE40" s="762" t="str" cm="1">
        <f t="array" ref="BE40">IF(OR(BB40="",Y40="",AZ40="",W40="",BA40="",X40=""),"",_xlfn.IFS((IFERROR(VALUE(TRIM(SUBSTITUTE(BB40,CHAR(160),""))),0))&gt;(IFERROR(VALUE(TRIM(SUBSTITUTE(Y40,CHAR(160),""))),0)),"KO : Le montant retenu TTC est supérieur au montant présenté TTC. Merci de revoir la ligne de dépense ou plafonner son montant.",(IFERROR(VALUE(TRIM(SUBSTITUTE(AZ40,CHAR(160),""))),0))&gt;(IFERROR(VALUE(TRIM(SUBSTITUTE(W40,CHAR(160),""))),0)),"Attention : Le montant retenu HT est supérieur au montant HT présenté. Merci de revoir la ligne de dépense,plafonner son montant,ou justifier la reventillation HT/TVA.",(IFERROR(VALUE(TRIM(SUBSTITUTE(BA40,CHAR(160),""))),0))&gt;(IFERROR(VALUE(TRIM(SUBSTITUTE(X40,CHAR(160),""))),0)),"Attention : Le montant TVA retenu est supérieur au montant TVA présenté. Merci de revoir la ligne de dépense,plafonner son montant,ou justifier la reventillation HT/TVA.",(IFERROR(VALUE(TRIM(SUBSTITUTE(Y40,CHAR(160),""))),0))=0,"",(IFERROR(VALUE(TRIM(SUBSTITUTE(BB40,CHAR(160),""))),0))=(IFERROR(VALUE(TRIM(SUBSTITUTE(Y40,CHAR(160),""))),0)),"OK",
OR((IFERROR(VALUE(TRIM(SUBSTITUTE(BB40,CHAR(160),""))),0))=0,(IFERROR(VALUE(TRIM(SUBSTITUTE(AZ40,CHAR(160),""))),0))=0),"Attention : montant présenté entièrement écarté",(IFERROR(VALUE(TRIM(SUBSTITUTE(BB40,CHAR(160),""))),0))&lt;(IFERROR(VALUE(TRIM(SUBSTITUTE(Y40,CHAR(160),""))),0)),"Attention : montant présenté partiellement écarté",TRUE,""))</f>
        <v/>
      </c>
      <c r="BF40" s="49" t="str">
        <f t="shared" si="28"/>
        <v/>
      </c>
      <c r="BG40" s="49" t="str">
        <f t="shared" si="29"/>
        <v/>
      </c>
      <c r="BH40" s="21" t="str">
        <f t="shared" si="30"/>
        <v/>
      </c>
    </row>
    <row r="41" spans="1:60" ht="15" customHeight="1">
      <c r="A41" s="63">
        <v>30</v>
      </c>
      <c r="B41" s="144"/>
      <c r="C41" s="144"/>
      <c r="D41" s="145"/>
      <c r="E41" s="144"/>
      <c r="F41" s="144"/>
      <c r="G41" s="144"/>
      <c r="H41" s="144"/>
      <c r="I41" s="144"/>
      <c r="J41" s="144"/>
      <c r="K41" s="144"/>
      <c r="L41" s="144"/>
      <c r="M41" s="123"/>
      <c r="N41" s="7"/>
      <c r="O41" s="42" t="str">
        <f t="shared" si="0"/>
        <v/>
      </c>
      <c r="P41" s="9"/>
      <c r="Q41" s="7"/>
      <c r="R41" s="42" t="str">
        <f t="shared" si="1"/>
        <v/>
      </c>
      <c r="S41" s="10"/>
      <c r="T41" s="7"/>
      <c r="U41" s="124" t="str">
        <f t="shared" si="2"/>
        <v/>
      </c>
      <c r="V41" s="133"/>
      <c r="W41" s="132" t="str" cm="1">
        <f t="array" ref="W41">IF((_xlfn.IFS(TRIM(SUBSTITUTE(V41,CHAR(160),""))="Devis 1",IFERROR(VALUE(TRIM(SUBSTITUTE(M41,CHAR(160),""))),0),TRIM(SUBSTITUTE(V41,CHAR(160),""))="Devis 2",IFERROR(VALUE(TRIM(SUBSTITUTE(P41,CHAR(160),""))),0),TRIM(SUBSTITUTE(V41,CHAR(160),""))="Devis 3",IFERROR(VALUE(TRIM(SUBSTITUTE(S41,CHAR(160),""))),0),TRUE,0)*IFERROR(VALUE(TRIM(SUBSTITUTE(D41,CHAR(160),""))),0))=0,"",_xlfn.IFS(TRIM(SUBSTITUTE(V41,CHAR(160),""))="Devis 1",IFERROR(VALUE(TRIM(SUBSTITUTE(M41,CHAR(160),""))),0),TRIM(SUBSTITUTE(V41,CHAR(160),""))="Devis 2",IFERROR(VALUE(TRIM(SUBSTITUTE(P41,CHAR(160),""))),0),TRIM(SUBSTITUTE(V41,CHAR(160),""))="Devis 3",IFERROR(VALUE(TRIM(SUBSTITUTE(S41,CHAR(160),""))),0),TRUE,0)*IFERROR(VALUE(TRIM(SUBSTITUTE(D41,CHAR(160),""))),0))</f>
        <v/>
      </c>
      <c r="X41" s="66" t="str" cm="1">
        <f t="array" ref="X41">IF(_xlfn.IFS(TRIM(SUBSTITUTE(V41,CHAR(160),""))="Devis 1",IFERROR(VALUE(TRIM(SUBSTITUTE(N41,CHAR(160),""))),0),TRIM(SUBSTITUTE(V41,CHAR(160),""))="Devis 2",IFERROR(VALUE(TRIM(SUBSTITUTE(Q41,CHAR(160),""))),0),TRIM(SUBSTITUTE(V41,CHAR(160),""))="Devis 3",IFERROR(VALUE(TRIM(SUBSTITUTE(T41,CHAR(160),""))),0),TRUE,0)*IFERROR(VALUE(TRIM(SUBSTITUTE(D41,CHAR(160),""))),0)=0,IF(W41&lt;&gt;"",0,""),_xlfn.IFS(TRIM(SUBSTITUTE(V41,CHAR(160),""))="Devis 1",IFERROR(VALUE(TRIM(SUBSTITUTE(N41,CHAR(160),""))),0),TRIM(SUBSTITUTE(V41,CHAR(160),""))="Devis 2",IFERROR(VALUE(TRIM(SUBSTITUTE(Q41,CHAR(160),""))),0),TRIM(SUBSTITUTE(V41,CHAR(160),""))="Devis 3",IFERROR(VALUE(TRIM(SUBSTITUTE(T41,CHAR(160),""))),0),TRUE,0)*IFERROR(VALUE(TRIM(SUBSTITUTE(D41,CHAR(160),""))),0))</f>
        <v/>
      </c>
      <c r="Y41" s="135" t="str">
        <f t="shared" si="3"/>
        <v/>
      </c>
      <c r="Z41" s="136"/>
      <c r="AA41" s="764" t="str">
        <f t="shared" si="4"/>
        <v/>
      </c>
      <c r="AB41" s="764" t="str">
        <f t="shared" si="5"/>
        <v/>
      </c>
      <c r="AC41" s="764" t="str">
        <f t="shared" si="6"/>
        <v/>
      </c>
      <c r="AD41" s="764" t="str">
        <f t="shared" si="7"/>
        <v/>
      </c>
      <c r="AE41" s="764" t="str">
        <f t="shared" si="8"/>
        <v/>
      </c>
      <c r="AF41" s="764" t="str">
        <f t="shared" si="9"/>
        <v/>
      </c>
      <c r="AG41" s="764" t="str">
        <f t="shared" si="10"/>
        <v/>
      </c>
      <c r="AH41" s="764" t="str">
        <f t="shared" si="11"/>
        <v/>
      </c>
      <c r="AI41" s="764" t="str">
        <f t="shared" si="12"/>
        <v/>
      </c>
      <c r="AJ41" s="764" t="str">
        <f t="shared" si="13"/>
        <v/>
      </c>
      <c r="AK41" s="764" t="str">
        <f t="shared" si="14"/>
        <v/>
      </c>
      <c r="AL41" s="45" t="str">
        <f t="shared" si="15"/>
        <v/>
      </c>
      <c r="AM41" s="20" t="str">
        <f t="shared" si="16"/>
        <v/>
      </c>
      <c r="AN41" s="42" t="str">
        <f t="shared" si="17"/>
        <v/>
      </c>
      <c r="AO41" s="46" t="str">
        <f t="shared" si="18"/>
        <v/>
      </c>
      <c r="AP41" s="20" t="str">
        <f t="shared" si="19"/>
        <v/>
      </c>
      <c r="AQ41" s="42" t="str">
        <f t="shared" si="20"/>
        <v/>
      </c>
      <c r="AR41" s="47" t="str">
        <f t="shared" si="21"/>
        <v/>
      </c>
      <c r="AS41" s="20" t="str">
        <f t="shared" si="22"/>
        <v/>
      </c>
      <c r="AT41" s="48" t="str">
        <f t="shared" si="23"/>
        <v/>
      </c>
      <c r="AU41" s="44" t="str">
        <f t="shared" si="24"/>
        <v/>
      </c>
      <c r="AV41" s="744"/>
      <c r="AW41" s="49" t="str">
        <f t="shared" si="25"/>
        <v/>
      </c>
      <c r="AX41" s="49" t="str">
        <f t="shared" si="26"/>
        <v/>
      </c>
      <c r="AY41" s="49" t="str">
        <f t="shared" si="27"/>
        <v/>
      </c>
      <c r="AZ41" s="67" t="str" cm="1">
        <f t="array" ref="AZ41">IF($AC41="","",IF((IFERROR(_xlfn.IFS($AU41="Devis 1",(IFERROR(VALUE(TRIM(SUBSTITUTE(AL41,CHAR(160),""))),0)),$AU41="Devis 2",(IFERROR(VALUE(TRIM(SUBSTITUTE(AO41,CHAR(160),""))),0)),$AU41="Devis 3",(IFERROR(VALUE(TRIM(SUBSTITUTE(AR41,CHAR(160),""))),0))),0))*(IFERROR(VALUE(TRIM(SUBSTITUTE($AC41,CHAR(160),""))),0))=0,"",(IFERROR(_xlfn.IFS($AU41="Devis 1",(IFERROR(VALUE(TRIM(SUBSTITUTE(AL41,CHAR(160),""))),0)),$AU41="Devis 2",(IFERROR(VALUE(TRIM(SUBSTITUTE(AO41,CHAR(160),""))),0)),$AU41="Devis 3",(IFERROR(VALUE(TRIM(SUBSTITUTE(AR41,CHAR(160),""))),0))),0))*(IFERROR(VALUE(TRIM(SUBSTITUTE($AC41,CHAR(160),""))),0))))</f>
        <v/>
      </c>
      <c r="BA41" s="67" t="str" cm="1">
        <f t="array" ref="BA41">IF($AC41="","",IF((IFERROR(_xlfn.IFS(TRIM(SUBSTITUTE($AU41,CHAR(160),""))="Devis 1", IFERROR(VALUE(TRIM(SUBSTITUTE(AM41,CHAR(160),""))),0),TRIM(SUBSTITUTE($AU41,CHAR(160),""))="Devis 2", IFERROR(VALUE(TRIM(SUBSTITUTE(AP41,CHAR(160),""))),0),TRIM(SUBSTITUTE($AU41,CHAR(160),""))="Devis 3", IFERROR(VALUE(TRIM(SUBSTITUTE(AS41,CHAR(160),""))),0)),0) * IFERROR(VALUE(TRIM(SUBSTITUTE($AC41,CHAR(160),""))),0)) = 0,IF(AZ41&lt;&gt;"",0,""),(IFERROR(_xlfn.IFS(TRIM(SUBSTITUTE($AU41,CHAR(160),""))="Devis 1", IFERROR(VALUE(TRIM(SUBSTITUTE(AM41,CHAR(160),""))),0),TRIM(SUBSTITUTE($AU41,CHAR(160),""))="Devis 2", IFERROR(VALUE(TRIM(SUBSTITUTE(AP41,CHAR(160),""))),0),TRIM(SUBSTITUTE($AU41,CHAR(160),""))="Devis 3", IFERROR(VALUE(TRIM(SUBSTITUTE(AS41,CHAR(160),""))),0)),0) * IFERROR(VALUE(TRIM(SUBSTITUTE($AC41,CHAR(160),""))),0))))</f>
        <v/>
      </c>
      <c r="BB41" s="67" t="str" cm="1">
        <f t="array" ref="BB41">IF($AC41="","",IF(IFERROR(_xlfn.IFS($AU41="Devis 1",IFERROR(VALUE(TRIM(SUBSTITUTE(AN41,CHAR(160),""))),0),$AU41="Devis 2",IFERROR(VALUE(TRIM(SUBSTITUTE(AQ41,CHAR(160),""))),0),$AU41="Devis 3",IFERROR(VALUE(TRIM(SUBSTITUTE(AT41,CHAR(160),""))),0)),0)*IFERROR(VALUE(TRIM(SUBSTITUTE($AC41,CHAR(160),""))),0)=0,"",IFERROR(_xlfn.IFS($AU41="Devis 1",IFERROR(VALUE(TRIM(SUBSTITUTE(AN41,CHAR(160),""))),0),$AU41="Devis 2",IFERROR(VALUE(TRIM(SUBSTITUTE(AQ41,CHAR(160),""))),0),$AU41="Devis 3",IFERROR(VALUE(TRIM(SUBSTITUTE(AT41,CHAR(160),""))),0)),0)*IFERROR(VALUE(TRIM(SUBSTITUTE($AC41,CHAR(160),""))),0)))</f>
        <v/>
      </c>
      <c r="BC41" s="254"/>
      <c r="BD41" s="14" t="str" cm="1">
        <f t="array" ref="BD41">IF(OR(BB41="",AY41="",AZ41="",AW41="",BA41="",AX41=""),"",_xlfn.IFS((IFERROR(VALUE(TRIM(SUBSTITUTE(BB41,CHAR(160),""))),0))&gt;(IFERROR(VALUE(TRIM(SUBSTITUTE(AY41,CHAR(160),""))),0)),"KO : Le montant retenu TTC est supérieur au montant raisonnable TTC. Merci de revoir la ligne de dépense ou plafonner son montant.",(IFERROR(VALUE(TRIM(SUBSTITUTE(AZ41,CHAR(160),""))),0))&gt;(IFERROR(VALUE(TRIM(SUBSTITUTE(AW41,CHAR(160),""))),0)),"Attention : Le montant retenu HT est supérieur au montant HT raisonnable. Merci de revoir la ligne de dépense, plafonner son montant, ou justifier la reventillation HT / TVA.",(IFERROR(VALUE(TRIM(SUBSTITUTE(BA41,CHAR(160),""))),0))&gt;(IFERROR(VALUE(TRIM(SUBSTITUTE(AX41,CHAR(160),""))),0)),"Attention : Le montant TVA retenu est supérieur au montant TVA raisonnable. Merci de revoir la ligne de dépense, plafonner son montant, ou justifier la reventillation HT / TVA.",(IFERROR(VALUE(TRIM(SUBSTITUTE(BB41,CHAR(160),""))),0))=0,"",(IFERROR(VALUE(TRIM(SUBSTITUTE(AY41,CHAR(160),""))),0))=(IFERROR(VALUE(TRIM(SUBSTITUTE(BB41,CHAR(160),""))),0)),"OK",(IFERROR(VALUE(TRIM(SUBSTITUTE(AY41,CHAR(160),""))),0))&gt;(IFERROR(VALUE(TRIM(SUBSTITUTE(BB41,CHAR(160),""))),0))," OK : Montant instruit inférieur au montant raisonnable.",TRUE,""))</f>
        <v/>
      </c>
      <c r="BE41" s="762" t="str" cm="1">
        <f t="array" ref="BE41">IF(OR(BB41="",Y41="",AZ41="",W41="",BA41="",X41=""),"",_xlfn.IFS((IFERROR(VALUE(TRIM(SUBSTITUTE(BB41,CHAR(160),""))),0))&gt;(IFERROR(VALUE(TRIM(SUBSTITUTE(Y41,CHAR(160),""))),0)),"KO : Le montant retenu TTC est supérieur au montant présenté TTC. Merci de revoir la ligne de dépense ou plafonner son montant.",(IFERROR(VALUE(TRIM(SUBSTITUTE(AZ41,CHAR(160),""))),0))&gt;(IFERROR(VALUE(TRIM(SUBSTITUTE(W41,CHAR(160),""))),0)),"Attention : Le montant retenu HT est supérieur au montant HT présenté. Merci de revoir la ligne de dépense,plafonner son montant,ou justifier la reventillation HT/TVA.",(IFERROR(VALUE(TRIM(SUBSTITUTE(BA41,CHAR(160),""))),0))&gt;(IFERROR(VALUE(TRIM(SUBSTITUTE(X41,CHAR(160),""))),0)),"Attention : Le montant TVA retenu est supérieur au montant TVA présenté. Merci de revoir la ligne de dépense,plafonner son montant,ou justifier la reventillation HT/TVA.",(IFERROR(VALUE(TRIM(SUBSTITUTE(Y41,CHAR(160),""))),0))=0,"",(IFERROR(VALUE(TRIM(SUBSTITUTE(BB41,CHAR(160),""))),0))=(IFERROR(VALUE(TRIM(SUBSTITUTE(Y41,CHAR(160),""))),0)),"OK",
OR((IFERROR(VALUE(TRIM(SUBSTITUTE(BB41,CHAR(160),""))),0))=0,(IFERROR(VALUE(TRIM(SUBSTITUTE(AZ41,CHAR(160),""))),0))=0),"Attention : montant présenté entièrement écarté",(IFERROR(VALUE(TRIM(SUBSTITUTE(BB41,CHAR(160),""))),0))&lt;(IFERROR(VALUE(TRIM(SUBSTITUTE(Y41,CHAR(160),""))),0)),"Attention : montant présenté partiellement écarté",TRUE,""))</f>
        <v/>
      </c>
      <c r="BF41" s="49" t="str">
        <f t="shared" si="28"/>
        <v/>
      </c>
      <c r="BG41" s="49" t="str">
        <f t="shared" si="29"/>
        <v/>
      </c>
      <c r="BH41" s="21" t="str">
        <f t="shared" si="30"/>
        <v/>
      </c>
    </row>
    <row r="42" spans="1:60" ht="15" customHeight="1">
      <c r="A42" s="63">
        <v>31</v>
      </c>
      <c r="B42" s="144"/>
      <c r="C42" s="144"/>
      <c r="D42" s="145"/>
      <c r="E42" s="144"/>
      <c r="F42" s="144"/>
      <c r="G42" s="144"/>
      <c r="H42" s="144"/>
      <c r="I42" s="144"/>
      <c r="J42" s="144"/>
      <c r="K42" s="144"/>
      <c r="L42" s="144"/>
      <c r="M42" s="123"/>
      <c r="N42" s="7"/>
      <c r="O42" s="42" t="str">
        <f t="shared" si="0"/>
        <v/>
      </c>
      <c r="P42" s="9"/>
      <c r="Q42" s="7"/>
      <c r="R42" s="42" t="str">
        <f t="shared" si="1"/>
        <v/>
      </c>
      <c r="S42" s="10"/>
      <c r="T42" s="7"/>
      <c r="U42" s="124" t="str">
        <f t="shared" si="2"/>
        <v/>
      </c>
      <c r="V42" s="133"/>
      <c r="W42" s="132" t="str" cm="1">
        <f t="array" ref="W42">IF((_xlfn.IFS(TRIM(SUBSTITUTE(V42,CHAR(160),""))="Devis 1",IFERROR(VALUE(TRIM(SUBSTITUTE(M42,CHAR(160),""))),0),TRIM(SUBSTITUTE(V42,CHAR(160),""))="Devis 2",IFERROR(VALUE(TRIM(SUBSTITUTE(P42,CHAR(160),""))),0),TRIM(SUBSTITUTE(V42,CHAR(160),""))="Devis 3",IFERROR(VALUE(TRIM(SUBSTITUTE(S42,CHAR(160),""))),0),TRUE,0)*IFERROR(VALUE(TRIM(SUBSTITUTE(D42,CHAR(160),""))),0))=0,"",_xlfn.IFS(TRIM(SUBSTITUTE(V42,CHAR(160),""))="Devis 1",IFERROR(VALUE(TRIM(SUBSTITUTE(M42,CHAR(160),""))),0),TRIM(SUBSTITUTE(V42,CHAR(160),""))="Devis 2",IFERROR(VALUE(TRIM(SUBSTITUTE(P42,CHAR(160),""))),0),TRIM(SUBSTITUTE(V42,CHAR(160),""))="Devis 3",IFERROR(VALUE(TRIM(SUBSTITUTE(S42,CHAR(160),""))),0),TRUE,0)*IFERROR(VALUE(TRIM(SUBSTITUTE(D42,CHAR(160),""))),0))</f>
        <v/>
      </c>
      <c r="X42" s="66" t="str" cm="1">
        <f t="array" ref="X42">IF(_xlfn.IFS(TRIM(SUBSTITUTE(V42,CHAR(160),""))="Devis 1",IFERROR(VALUE(TRIM(SUBSTITUTE(N42,CHAR(160),""))),0),TRIM(SUBSTITUTE(V42,CHAR(160),""))="Devis 2",IFERROR(VALUE(TRIM(SUBSTITUTE(Q42,CHAR(160),""))),0),TRIM(SUBSTITUTE(V42,CHAR(160),""))="Devis 3",IFERROR(VALUE(TRIM(SUBSTITUTE(T42,CHAR(160),""))),0),TRUE,0)*IFERROR(VALUE(TRIM(SUBSTITUTE(D42,CHAR(160),""))),0)=0,IF(W42&lt;&gt;"",0,""),_xlfn.IFS(TRIM(SUBSTITUTE(V42,CHAR(160),""))="Devis 1",IFERROR(VALUE(TRIM(SUBSTITUTE(N42,CHAR(160),""))),0),TRIM(SUBSTITUTE(V42,CHAR(160),""))="Devis 2",IFERROR(VALUE(TRIM(SUBSTITUTE(Q42,CHAR(160),""))),0),TRIM(SUBSTITUTE(V42,CHAR(160),""))="Devis 3",IFERROR(VALUE(TRIM(SUBSTITUTE(T42,CHAR(160),""))),0),TRUE,0)*IFERROR(VALUE(TRIM(SUBSTITUTE(D42,CHAR(160),""))),0))</f>
        <v/>
      </c>
      <c r="Y42" s="135" t="str">
        <f t="shared" si="3"/>
        <v/>
      </c>
      <c r="Z42" s="136"/>
      <c r="AA42" s="764" t="str">
        <f t="shared" si="4"/>
        <v/>
      </c>
      <c r="AB42" s="764" t="str">
        <f t="shared" si="5"/>
        <v/>
      </c>
      <c r="AC42" s="764" t="str">
        <f t="shared" si="6"/>
        <v/>
      </c>
      <c r="AD42" s="764" t="str">
        <f t="shared" si="7"/>
        <v/>
      </c>
      <c r="AE42" s="764" t="str">
        <f t="shared" si="8"/>
        <v/>
      </c>
      <c r="AF42" s="764" t="str">
        <f t="shared" si="9"/>
        <v/>
      </c>
      <c r="AG42" s="764" t="str">
        <f t="shared" si="10"/>
        <v/>
      </c>
      <c r="AH42" s="764" t="str">
        <f t="shared" si="11"/>
        <v/>
      </c>
      <c r="AI42" s="764" t="str">
        <f t="shared" si="12"/>
        <v/>
      </c>
      <c r="AJ42" s="764" t="str">
        <f t="shared" si="13"/>
        <v/>
      </c>
      <c r="AK42" s="764" t="str">
        <f t="shared" si="14"/>
        <v/>
      </c>
      <c r="AL42" s="45" t="str">
        <f t="shared" si="15"/>
        <v/>
      </c>
      <c r="AM42" s="20" t="str">
        <f t="shared" si="16"/>
        <v/>
      </c>
      <c r="AN42" s="42" t="str">
        <f t="shared" si="17"/>
        <v/>
      </c>
      <c r="AO42" s="46" t="str">
        <f t="shared" si="18"/>
        <v/>
      </c>
      <c r="AP42" s="20" t="str">
        <f t="shared" si="19"/>
        <v/>
      </c>
      <c r="AQ42" s="42" t="str">
        <f t="shared" si="20"/>
        <v/>
      </c>
      <c r="AR42" s="47" t="str">
        <f t="shared" si="21"/>
        <v/>
      </c>
      <c r="AS42" s="20" t="str">
        <f t="shared" si="22"/>
        <v/>
      </c>
      <c r="AT42" s="48" t="str">
        <f t="shared" si="23"/>
        <v/>
      </c>
      <c r="AU42" s="44" t="str">
        <f t="shared" si="24"/>
        <v/>
      </c>
      <c r="AV42" s="744"/>
      <c r="AW42" s="49" t="str">
        <f t="shared" si="25"/>
        <v/>
      </c>
      <c r="AX42" s="49" t="str">
        <f t="shared" si="26"/>
        <v/>
      </c>
      <c r="AY42" s="49" t="str">
        <f t="shared" si="27"/>
        <v/>
      </c>
      <c r="AZ42" s="67" t="str" cm="1">
        <f t="array" ref="AZ42">IF($AC42="","",IF((IFERROR(_xlfn.IFS($AU42="Devis 1",(IFERROR(VALUE(TRIM(SUBSTITUTE(AL42,CHAR(160),""))),0)),$AU42="Devis 2",(IFERROR(VALUE(TRIM(SUBSTITUTE(AO42,CHAR(160),""))),0)),$AU42="Devis 3",(IFERROR(VALUE(TRIM(SUBSTITUTE(AR42,CHAR(160),""))),0))),0))*(IFERROR(VALUE(TRIM(SUBSTITUTE($AC42,CHAR(160),""))),0))=0,"",(IFERROR(_xlfn.IFS($AU42="Devis 1",(IFERROR(VALUE(TRIM(SUBSTITUTE(AL42,CHAR(160),""))),0)),$AU42="Devis 2",(IFERROR(VALUE(TRIM(SUBSTITUTE(AO42,CHAR(160),""))),0)),$AU42="Devis 3",(IFERROR(VALUE(TRIM(SUBSTITUTE(AR42,CHAR(160),""))),0))),0))*(IFERROR(VALUE(TRIM(SUBSTITUTE($AC42,CHAR(160),""))),0))))</f>
        <v/>
      </c>
      <c r="BA42" s="67" t="str" cm="1">
        <f t="array" ref="BA42">IF($AC42="","",IF((IFERROR(_xlfn.IFS(TRIM(SUBSTITUTE($AU42,CHAR(160),""))="Devis 1", IFERROR(VALUE(TRIM(SUBSTITUTE(AM42,CHAR(160),""))),0),TRIM(SUBSTITUTE($AU42,CHAR(160),""))="Devis 2", IFERROR(VALUE(TRIM(SUBSTITUTE(AP42,CHAR(160),""))),0),TRIM(SUBSTITUTE($AU42,CHAR(160),""))="Devis 3", IFERROR(VALUE(TRIM(SUBSTITUTE(AS42,CHAR(160),""))),0)),0) * IFERROR(VALUE(TRIM(SUBSTITUTE($AC42,CHAR(160),""))),0)) = 0,IF(AZ42&lt;&gt;"",0,""),(IFERROR(_xlfn.IFS(TRIM(SUBSTITUTE($AU42,CHAR(160),""))="Devis 1", IFERROR(VALUE(TRIM(SUBSTITUTE(AM42,CHAR(160),""))),0),TRIM(SUBSTITUTE($AU42,CHAR(160),""))="Devis 2", IFERROR(VALUE(TRIM(SUBSTITUTE(AP42,CHAR(160),""))),0),TRIM(SUBSTITUTE($AU42,CHAR(160),""))="Devis 3", IFERROR(VALUE(TRIM(SUBSTITUTE(AS42,CHAR(160),""))),0)),0) * IFERROR(VALUE(TRIM(SUBSTITUTE($AC42,CHAR(160),""))),0))))</f>
        <v/>
      </c>
      <c r="BB42" s="67" t="str" cm="1">
        <f t="array" ref="BB42">IF($AC42="","",IF(IFERROR(_xlfn.IFS($AU42="Devis 1",IFERROR(VALUE(TRIM(SUBSTITUTE(AN42,CHAR(160),""))),0),$AU42="Devis 2",IFERROR(VALUE(TRIM(SUBSTITUTE(AQ42,CHAR(160),""))),0),$AU42="Devis 3",IFERROR(VALUE(TRIM(SUBSTITUTE(AT42,CHAR(160),""))),0)),0)*IFERROR(VALUE(TRIM(SUBSTITUTE($AC42,CHAR(160),""))),0)=0,"",IFERROR(_xlfn.IFS($AU42="Devis 1",IFERROR(VALUE(TRIM(SUBSTITUTE(AN42,CHAR(160),""))),0),$AU42="Devis 2",IFERROR(VALUE(TRIM(SUBSTITUTE(AQ42,CHAR(160),""))),0),$AU42="Devis 3",IFERROR(VALUE(TRIM(SUBSTITUTE(AT42,CHAR(160),""))),0)),0)*IFERROR(VALUE(TRIM(SUBSTITUTE($AC42,CHAR(160),""))),0)))</f>
        <v/>
      </c>
      <c r="BC42" s="254"/>
      <c r="BD42" s="14" t="str" cm="1">
        <f t="array" ref="BD42">IF(OR(BB42="",AY42="",AZ42="",AW42="",BA42="",AX42=""),"",_xlfn.IFS((IFERROR(VALUE(TRIM(SUBSTITUTE(BB42,CHAR(160),""))),0))&gt;(IFERROR(VALUE(TRIM(SUBSTITUTE(AY42,CHAR(160),""))),0)),"KO : Le montant retenu TTC est supérieur au montant raisonnable TTC. Merci de revoir la ligne de dépense ou plafonner son montant.",(IFERROR(VALUE(TRIM(SUBSTITUTE(AZ42,CHAR(160),""))),0))&gt;(IFERROR(VALUE(TRIM(SUBSTITUTE(AW42,CHAR(160),""))),0)),"Attention : Le montant retenu HT est supérieur au montant HT raisonnable. Merci de revoir la ligne de dépense, plafonner son montant, ou justifier la reventillation HT / TVA.",(IFERROR(VALUE(TRIM(SUBSTITUTE(BA42,CHAR(160),""))),0))&gt;(IFERROR(VALUE(TRIM(SUBSTITUTE(AX42,CHAR(160),""))),0)),"Attention : Le montant TVA retenu est supérieur au montant TVA raisonnable. Merci de revoir la ligne de dépense, plafonner son montant, ou justifier la reventillation HT / TVA.",(IFERROR(VALUE(TRIM(SUBSTITUTE(BB42,CHAR(160),""))),0))=0,"",(IFERROR(VALUE(TRIM(SUBSTITUTE(AY42,CHAR(160),""))),0))=(IFERROR(VALUE(TRIM(SUBSTITUTE(BB42,CHAR(160),""))),0)),"OK",(IFERROR(VALUE(TRIM(SUBSTITUTE(AY42,CHAR(160),""))),0))&gt;(IFERROR(VALUE(TRIM(SUBSTITUTE(BB42,CHAR(160),""))),0))," OK : Montant instruit inférieur au montant raisonnable.",TRUE,""))</f>
        <v/>
      </c>
      <c r="BE42" s="762" t="str" cm="1">
        <f t="array" ref="BE42">IF(OR(BB42="",Y42="",AZ42="",W42="",BA42="",X42=""),"",_xlfn.IFS((IFERROR(VALUE(TRIM(SUBSTITUTE(BB42,CHAR(160),""))),0))&gt;(IFERROR(VALUE(TRIM(SUBSTITUTE(Y42,CHAR(160),""))),0)),"KO : Le montant retenu TTC est supérieur au montant présenté TTC. Merci de revoir la ligne de dépense ou plafonner son montant.",(IFERROR(VALUE(TRIM(SUBSTITUTE(AZ42,CHAR(160),""))),0))&gt;(IFERROR(VALUE(TRIM(SUBSTITUTE(W42,CHAR(160),""))),0)),"Attention : Le montant retenu HT est supérieur au montant HT présenté. Merci de revoir la ligne de dépense,plafonner son montant,ou justifier la reventillation HT/TVA.",(IFERROR(VALUE(TRIM(SUBSTITUTE(BA42,CHAR(160),""))),0))&gt;(IFERROR(VALUE(TRIM(SUBSTITUTE(X42,CHAR(160),""))),0)),"Attention : Le montant TVA retenu est supérieur au montant TVA présenté. Merci de revoir la ligne de dépense,plafonner son montant,ou justifier la reventillation HT/TVA.",(IFERROR(VALUE(TRIM(SUBSTITUTE(Y42,CHAR(160),""))),0))=0,"",(IFERROR(VALUE(TRIM(SUBSTITUTE(BB42,CHAR(160),""))),0))=(IFERROR(VALUE(TRIM(SUBSTITUTE(Y42,CHAR(160),""))),0)),"OK",
OR((IFERROR(VALUE(TRIM(SUBSTITUTE(BB42,CHAR(160),""))),0))=0,(IFERROR(VALUE(TRIM(SUBSTITUTE(AZ42,CHAR(160),""))),0))=0),"Attention : montant présenté entièrement écarté",(IFERROR(VALUE(TRIM(SUBSTITUTE(BB42,CHAR(160),""))),0))&lt;(IFERROR(VALUE(TRIM(SUBSTITUTE(Y42,CHAR(160),""))),0)),"Attention : montant présenté partiellement écarté",TRUE,""))</f>
        <v/>
      </c>
      <c r="BF42" s="49" t="str">
        <f t="shared" si="28"/>
        <v/>
      </c>
      <c r="BG42" s="49" t="str">
        <f t="shared" si="29"/>
        <v/>
      </c>
      <c r="BH42" s="21" t="str">
        <f t="shared" si="30"/>
        <v/>
      </c>
    </row>
    <row r="43" spans="1:60" ht="15" customHeight="1">
      <c r="A43" s="63">
        <v>32</v>
      </c>
      <c r="B43" s="144"/>
      <c r="C43" s="144"/>
      <c r="D43" s="145"/>
      <c r="E43" s="144"/>
      <c r="F43" s="144"/>
      <c r="G43" s="144"/>
      <c r="H43" s="144"/>
      <c r="I43" s="144"/>
      <c r="J43" s="144"/>
      <c r="K43" s="144"/>
      <c r="L43" s="144"/>
      <c r="M43" s="123"/>
      <c r="N43" s="7"/>
      <c r="O43" s="42" t="str">
        <f t="shared" ref="O43:O74" si="32">IF(OR(M43="", N43=""), "", IFERROR(VALUE(TRIM(SUBSTITUTE(M43,CHAR(160),""))),0) + IFERROR(VALUE(TRIM(SUBSTITUTE(N43,CHAR(160),""))),0))</f>
        <v/>
      </c>
      <c r="P43" s="9"/>
      <c r="Q43" s="7"/>
      <c r="R43" s="42" t="str">
        <f t="shared" ref="R43:R74" si="33">IF(OR(P43="", Q43=""), "", IFERROR(VALUE(TRIM(SUBSTITUTE(P43,CHAR(160),""))),0) + IFERROR(VALUE(TRIM(SUBSTITUTE(Q43,CHAR(160),""))),0))</f>
        <v/>
      </c>
      <c r="S43" s="10"/>
      <c r="T43" s="7"/>
      <c r="U43" s="124" t="str">
        <f t="shared" ref="U43:U74" si="34">IF(OR(S43="", T43=""), "", IFERROR(VALUE(TRIM(SUBSTITUTE(S43,CHAR(160),""))),0) + IFERROR(VALUE(TRIM(SUBSTITUTE(T43,CHAR(160),""))),0))</f>
        <v/>
      </c>
      <c r="V43" s="133"/>
      <c r="W43" s="132" t="str" cm="1">
        <f t="array" ref="W43">IF((_xlfn.IFS(TRIM(SUBSTITUTE(V43,CHAR(160),""))="Devis 1",IFERROR(VALUE(TRIM(SUBSTITUTE(M43,CHAR(160),""))),0),TRIM(SUBSTITUTE(V43,CHAR(160),""))="Devis 2",IFERROR(VALUE(TRIM(SUBSTITUTE(P43,CHAR(160),""))),0),TRIM(SUBSTITUTE(V43,CHAR(160),""))="Devis 3",IFERROR(VALUE(TRIM(SUBSTITUTE(S43,CHAR(160),""))),0),TRUE,0)*IFERROR(VALUE(TRIM(SUBSTITUTE(D43,CHAR(160),""))),0))=0,"",_xlfn.IFS(TRIM(SUBSTITUTE(V43,CHAR(160),""))="Devis 1",IFERROR(VALUE(TRIM(SUBSTITUTE(M43,CHAR(160),""))),0),TRIM(SUBSTITUTE(V43,CHAR(160),""))="Devis 2",IFERROR(VALUE(TRIM(SUBSTITUTE(P43,CHAR(160),""))),0),TRIM(SUBSTITUTE(V43,CHAR(160),""))="Devis 3",IFERROR(VALUE(TRIM(SUBSTITUTE(S43,CHAR(160),""))),0),TRUE,0)*IFERROR(VALUE(TRIM(SUBSTITUTE(D43,CHAR(160),""))),0))</f>
        <v/>
      </c>
      <c r="X43" s="66" t="str" cm="1">
        <f t="array" ref="X43">IF(_xlfn.IFS(TRIM(SUBSTITUTE(V43,CHAR(160),""))="Devis 1",IFERROR(VALUE(TRIM(SUBSTITUTE(N43,CHAR(160),""))),0),TRIM(SUBSTITUTE(V43,CHAR(160),""))="Devis 2",IFERROR(VALUE(TRIM(SUBSTITUTE(Q43,CHAR(160),""))),0),TRIM(SUBSTITUTE(V43,CHAR(160),""))="Devis 3",IFERROR(VALUE(TRIM(SUBSTITUTE(T43,CHAR(160),""))),0),TRUE,0)*IFERROR(VALUE(TRIM(SUBSTITUTE(D43,CHAR(160),""))),0)=0,IF(W43&lt;&gt;"",0,""),_xlfn.IFS(TRIM(SUBSTITUTE(V43,CHAR(160),""))="Devis 1",IFERROR(VALUE(TRIM(SUBSTITUTE(N43,CHAR(160),""))),0),TRIM(SUBSTITUTE(V43,CHAR(160),""))="Devis 2",IFERROR(VALUE(TRIM(SUBSTITUTE(Q43,CHAR(160),""))),0),TRIM(SUBSTITUTE(V43,CHAR(160),""))="Devis 3",IFERROR(VALUE(TRIM(SUBSTITUTE(T43,CHAR(160),""))),0),TRUE,0)*IFERROR(VALUE(TRIM(SUBSTITUTE(D43,CHAR(160),""))),0))</f>
        <v/>
      </c>
      <c r="Y43" s="135" t="str">
        <f t="shared" ref="Y43:Y74" si="35">IF(OR(W43="", X43=""), "", IFERROR(VALUE(TRIM(SUBSTITUTE(W43,CHAR(160),""))),0) + IFERROR(VALUE(TRIM(SUBSTITUTE(X43,CHAR(160),""))),0))</f>
        <v/>
      </c>
      <c r="Z43" s="136"/>
      <c r="AA43" s="764" t="str">
        <f t="shared" ref="AA43:AA74" si="36">IF(B43="","",B43)</f>
        <v/>
      </c>
      <c r="AB43" s="764" t="str">
        <f t="shared" ref="AB43:AB74" si="37">IF(C43="","",C43)</f>
        <v/>
      </c>
      <c r="AC43" s="764" t="str">
        <f t="shared" ref="AC43:AC74" si="38">IF(D43="","",D43)</f>
        <v/>
      </c>
      <c r="AD43" s="764" t="str">
        <f t="shared" ref="AD43:AD74" si="39">IF(E43="","",E43)</f>
        <v/>
      </c>
      <c r="AE43" s="764" t="str">
        <f t="shared" ref="AE43:AE74" si="40">IF(F43="","",F43)</f>
        <v/>
      </c>
      <c r="AF43" s="764" t="str">
        <f t="shared" ref="AF43:AF74" si="41">IF(G43="","",G43)</f>
        <v/>
      </c>
      <c r="AG43" s="764" t="str">
        <f t="shared" ref="AG43:AG74" si="42">IF(H43="","",H43)</f>
        <v/>
      </c>
      <c r="AH43" s="764" t="str">
        <f t="shared" ref="AH43:AH74" si="43">IF(I43="","",I43)</f>
        <v/>
      </c>
      <c r="AI43" s="764" t="str">
        <f t="shared" ref="AI43:AI74" si="44">IF(J43="","",J43)</f>
        <v/>
      </c>
      <c r="AJ43" s="764" t="str">
        <f t="shared" ref="AJ43:AJ74" si="45">IF(K43="","",K43)</f>
        <v/>
      </c>
      <c r="AK43" s="764" t="str">
        <f t="shared" ref="AK43:AK74" si="46">IF(L43="","",L43)</f>
        <v/>
      </c>
      <c r="AL43" s="45" t="str">
        <f t="shared" ref="AL43:AL74" si="47">IF(M43="","",M43)</f>
        <v/>
      </c>
      <c r="AM43" s="20" t="str">
        <f t="shared" ref="AM43:AM74" si="48">IF(N43="","",N43)</f>
        <v/>
      </c>
      <c r="AN43" s="42" t="str">
        <f t="shared" ref="AN43:AN74" si="49">IF(OR(AL43="", AM43=""), "", IFERROR(VALUE(TRIM(SUBSTITUTE(AL43,CHAR(160),""))),0) + IFERROR(VALUE(TRIM(SUBSTITUTE(AM43,CHAR(160),""))),0))</f>
        <v/>
      </c>
      <c r="AO43" s="46" t="str">
        <f t="shared" ref="AO43:AO74" si="50">IF(P43="","",P43)</f>
        <v/>
      </c>
      <c r="AP43" s="20" t="str">
        <f t="shared" ref="AP43:AP74" si="51">IF(Q43="","",Q43)</f>
        <v/>
      </c>
      <c r="AQ43" s="42" t="str">
        <f t="shared" ref="AQ43:AQ74" si="52">IF(OR(AO43="",AP43=""),"",IFERROR(VALUE(TRIM(SUBSTITUTE(AO43,CHAR(160),""))),0)+IFERROR(VALUE(TRIM(SUBSTITUTE(AP43,CHAR(160),""))),0))</f>
        <v/>
      </c>
      <c r="AR43" s="47" t="str">
        <f t="shared" ref="AR43:AR74" si="53">IF(S43="","",S43)</f>
        <v/>
      </c>
      <c r="AS43" s="20" t="str">
        <f t="shared" ref="AS43:AS74" si="54">IF(T43="","",T43)</f>
        <v/>
      </c>
      <c r="AT43" s="48" t="str">
        <f t="shared" ref="AT43:AT74" si="55">IF(OR(AR43="",AS43=""),"",IFERROR(VALUE(TRIM(SUBSTITUTE(AR43,CHAR(160),""))),0)+IFERROR(VALUE(TRIM(SUBSTITUTE(AS43,CHAR(160),""))),0))</f>
        <v/>
      </c>
      <c r="AU43" s="44" t="str">
        <f t="shared" ref="AU43:AU74" si="56">IF(V43="","",V43)</f>
        <v/>
      </c>
      <c r="AV43" s="744"/>
      <c r="AW43" s="49" t="str">
        <f t="shared" ref="AW43:AW74" si="57">IF((1.15*MIN(IF((IFERROR(VALUE(TRIM(SUBSTITUTE(AL43,CHAR(160),""))),0))=0,1E+30,(IFERROR(VALUE(TRIM(SUBSTITUTE(AL43,CHAR(160),""))),0))),IF((IFERROR(VALUE(TRIM(SUBSTITUTE(AO43,CHAR(160),""))),0))=0,1E+30,(IFERROR(VALUE(TRIM(SUBSTITUTE(AO43,CHAR(160),""))),0))),IF((IFERROR(VALUE(TRIM(SUBSTITUTE(AR43,CHAR(160),""))),0))=0,1E+30,(IFERROR(VALUE(TRIM(SUBSTITUTE(AR43,CHAR(160),""))),0))))*(IFERROR(VALUE(TRIM(SUBSTITUTE(AC43,CHAR(160),""))),0)))=0,"",(1.15*MIN(IF((IFERROR(VALUE(TRIM(SUBSTITUTE(AL43,CHAR(160),""))),0))=0,1E+30,(IFERROR(VALUE(TRIM(SUBSTITUTE(AL43,CHAR(160),""))),0))),IF((IFERROR(VALUE(TRIM(SUBSTITUTE(AO43,CHAR(160),""))),0))=0,1E+30,(IFERROR(VALUE(TRIM(SUBSTITUTE(AO43,CHAR(160),""))),0))),IF((IFERROR(VALUE(TRIM(SUBSTITUTE(AR43,CHAR(160),""))),0))=0,1E+30,(IFERROR(VALUE(TRIM(SUBSTITUTE(AR43,CHAR(160),""))),0))))*(IFERROR(VALUE(TRIM(SUBSTITUTE(AC43,CHAR(160),""))),0))))</f>
        <v/>
      </c>
      <c r="AX43" s="49" t="str">
        <f t="shared" ref="AX43:AX74" si="58">IF(AW43="","",IF( AND(IFERROR(VALUE(TRIM(SUBSTITUTE(AM43,CHAR(160),""))),0)=0,IFERROR(VALUE(TRIM(SUBSTITUTE(AP43,CHAR(160),""))),0)=0,IFERROR(VALUE(TRIM(SUBSTITUTE(AS43,CHAR(160),""))),0)=0),0,1.15*MIN(IF(IFERROR(VALUE(TRIM(SUBSTITUTE(AM43,CHAR(160),""))),0)=0, 1E+30, IFERROR(VALUE(TRIM(SUBSTITUTE(AM43,CHAR(160),""))),0)),IF(IFERROR(VALUE(TRIM(SUBSTITUTE(AP43,CHAR(160),""))),0)=0, 1E+30, IFERROR(VALUE(TRIM(SUBSTITUTE(AP43,CHAR(160),""))),0)),IF(IFERROR(VALUE(TRIM(SUBSTITUTE(AS43,CHAR(160),""))),0)=0, 1E+30, IFERROR(VALUE(TRIM(SUBSTITUTE(AS43,CHAR(160),""))),0))) *IFERROR(VALUE(TRIM(SUBSTITUTE(AC43,CHAR(160),""))),0)))</f>
        <v/>
      </c>
      <c r="AY43" s="49" t="str">
        <f t="shared" ref="AY43:AY74" si="59">IF(AW43="","",AW43+AX43)</f>
        <v/>
      </c>
      <c r="AZ43" s="67" t="str" cm="1">
        <f t="array" ref="AZ43">IF($AC43="","",IF((IFERROR(_xlfn.IFS($AU43="Devis 1",(IFERROR(VALUE(TRIM(SUBSTITUTE(AL43,CHAR(160),""))),0)),$AU43="Devis 2",(IFERROR(VALUE(TRIM(SUBSTITUTE(AO43,CHAR(160),""))),0)),$AU43="Devis 3",(IFERROR(VALUE(TRIM(SUBSTITUTE(AR43,CHAR(160),""))),0))),0))*(IFERROR(VALUE(TRIM(SUBSTITUTE($AC43,CHAR(160),""))),0))=0,"",(IFERROR(_xlfn.IFS($AU43="Devis 1",(IFERROR(VALUE(TRIM(SUBSTITUTE(AL43,CHAR(160),""))),0)),$AU43="Devis 2",(IFERROR(VALUE(TRIM(SUBSTITUTE(AO43,CHAR(160),""))),0)),$AU43="Devis 3",(IFERROR(VALUE(TRIM(SUBSTITUTE(AR43,CHAR(160),""))),0))),0))*(IFERROR(VALUE(TRIM(SUBSTITUTE($AC43,CHAR(160),""))),0))))</f>
        <v/>
      </c>
      <c r="BA43" s="67" t="str" cm="1">
        <f t="array" ref="BA43">IF($AC43="","",IF((IFERROR(_xlfn.IFS(TRIM(SUBSTITUTE($AU43,CHAR(160),""))="Devis 1", IFERROR(VALUE(TRIM(SUBSTITUTE(AM43,CHAR(160),""))),0),TRIM(SUBSTITUTE($AU43,CHAR(160),""))="Devis 2", IFERROR(VALUE(TRIM(SUBSTITUTE(AP43,CHAR(160),""))),0),TRIM(SUBSTITUTE($AU43,CHAR(160),""))="Devis 3", IFERROR(VALUE(TRIM(SUBSTITUTE(AS43,CHAR(160),""))),0)),0) * IFERROR(VALUE(TRIM(SUBSTITUTE($AC43,CHAR(160),""))),0)) = 0,IF(AZ43&lt;&gt;"",0,""),(IFERROR(_xlfn.IFS(TRIM(SUBSTITUTE($AU43,CHAR(160),""))="Devis 1", IFERROR(VALUE(TRIM(SUBSTITUTE(AM43,CHAR(160),""))),0),TRIM(SUBSTITUTE($AU43,CHAR(160),""))="Devis 2", IFERROR(VALUE(TRIM(SUBSTITUTE(AP43,CHAR(160),""))),0),TRIM(SUBSTITUTE($AU43,CHAR(160),""))="Devis 3", IFERROR(VALUE(TRIM(SUBSTITUTE(AS43,CHAR(160),""))),0)),0) * IFERROR(VALUE(TRIM(SUBSTITUTE($AC43,CHAR(160),""))),0))))</f>
        <v/>
      </c>
      <c r="BB43" s="67" t="str" cm="1">
        <f t="array" ref="BB43">IF($AC43="","",IF(IFERROR(_xlfn.IFS($AU43="Devis 1",IFERROR(VALUE(TRIM(SUBSTITUTE(AN43,CHAR(160),""))),0),$AU43="Devis 2",IFERROR(VALUE(TRIM(SUBSTITUTE(AQ43,CHAR(160),""))),0),$AU43="Devis 3",IFERROR(VALUE(TRIM(SUBSTITUTE(AT43,CHAR(160),""))),0)),0)*IFERROR(VALUE(TRIM(SUBSTITUTE($AC43,CHAR(160),""))),0)=0,"",IFERROR(_xlfn.IFS($AU43="Devis 1",IFERROR(VALUE(TRIM(SUBSTITUTE(AN43,CHAR(160),""))),0),$AU43="Devis 2",IFERROR(VALUE(TRIM(SUBSTITUTE(AQ43,CHAR(160),""))),0),$AU43="Devis 3",IFERROR(VALUE(TRIM(SUBSTITUTE(AT43,CHAR(160),""))),0)),0)*IFERROR(VALUE(TRIM(SUBSTITUTE($AC43,CHAR(160),""))),0)))</f>
        <v/>
      </c>
      <c r="BC43" s="254"/>
      <c r="BD43" s="14" t="str" cm="1">
        <f t="array" ref="BD43">IF(OR(BB43="",AY43="",AZ43="",AW43="",BA43="",AX43=""),"",_xlfn.IFS((IFERROR(VALUE(TRIM(SUBSTITUTE(BB43,CHAR(160),""))),0))&gt;(IFERROR(VALUE(TRIM(SUBSTITUTE(AY43,CHAR(160),""))),0)),"KO : Le montant retenu TTC est supérieur au montant raisonnable TTC. Merci de revoir la ligne de dépense ou plafonner son montant.",(IFERROR(VALUE(TRIM(SUBSTITUTE(AZ43,CHAR(160),""))),0))&gt;(IFERROR(VALUE(TRIM(SUBSTITUTE(AW43,CHAR(160),""))),0)),"Attention : Le montant retenu HT est supérieur au montant HT raisonnable. Merci de revoir la ligne de dépense, plafonner son montant, ou justifier la reventillation HT / TVA.",(IFERROR(VALUE(TRIM(SUBSTITUTE(BA43,CHAR(160),""))),0))&gt;(IFERROR(VALUE(TRIM(SUBSTITUTE(AX43,CHAR(160),""))),0)),"Attention : Le montant TVA retenu est supérieur au montant TVA raisonnable. Merci de revoir la ligne de dépense, plafonner son montant, ou justifier la reventillation HT / TVA.",(IFERROR(VALUE(TRIM(SUBSTITUTE(BB43,CHAR(160),""))),0))=0,"",(IFERROR(VALUE(TRIM(SUBSTITUTE(AY43,CHAR(160),""))),0))=(IFERROR(VALUE(TRIM(SUBSTITUTE(BB43,CHAR(160),""))),0)),"OK",(IFERROR(VALUE(TRIM(SUBSTITUTE(AY43,CHAR(160),""))),0))&gt;(IFERROR(VALUE(TRIM(SUBSTITUTE(BB43,CHAR(160),""))),0))," OK : Montant instruit inférieur au montant raisonnable.",TRUE,""))</f>
        <v/>
      </c>
      <c r="BE43" s="762" t="str" cm="1">
        <f t="array" ref="BE43">IF(OR(BB43="",Y43="",AZ43="",W43="",BA43="",X43=""),"",_xlfn.IFS((IFERROR(VALUE(TRIM(SUBSTITUTE(BB43,CHAR(160),""))),0))&gt;(IFERROR(VALUE(TRIM(SUBSTITUTE(Y43,CHAR(160),""))),0)),"KO : Le montant retenu TTC est supérieur au montant présenté TTC. Merci de revoir la ligne de dépense ou plafonner son montant.",(IFERROR(VALUE(TRIM(SUBSTITUTE(AZ43,CHAR(160),""))),0))&gt;(IFERROR(VALUE(TRIM(SUBSTITUTE(W43,CHAR(160),""))),0)),"Attention : Le montant retenu HT est supérieur au montant HT présenté. Merci de revoir la ligne de dépense,plafonner son montant,ou justifier la reventillation HT/TVA.",(IFERROR(VALUE(TRIM(SUBSTITUTE(BA43,CHAR(160),""))),0))&gt;(IFERROR(VALUE(TRIM(SUBSTITUTE(X43,CHAR(160),""))),0)),"Attention : Le montant TVA retenu est supérieur au montant TVA présenté. Merci de revoir la ligne de dépense,plafonner son montant,ou justifier la reventillation HT/TVA.",(IFERROR(VALUE(TRIM(SUBSTITUTE(Y43,CHAR(160),""))),0))=0,"",(IFERROR(VALUE(TRIM(SUBSTITUTE(BB43,CHAR(160),""))),0))=(IFERROR(VALUE(TRIM(SUBSTITUTE(Y43,CHAR(160),""))),0)),"OK",
OR((IFERROR(VALUE(TRIM(SUBSTITUTE(BB43,CHAR(160),""))),0))=0,(IFERROR(VALUE(TRIM(SUBSTITUTE(AZ43,CHAR(160),""))),0))=0),"Attention : montant présenté entièrement écarté",(IFERROR(VALUE(TRIM(SUBSTITUTE(BB43,CHAR(160),""))),0))&lt;(IFERROR(VALUE(TRIM(SUBSTITUTE(Y43,CHAR(160),""))),0)),"Attention : montant présenté partiellement écarté",TRUE,""))</f>
        <v/>
      </c>
      <c r="BF43" s="49" t="str">
        <f t="shared" ref="BF43:BF74" si="60">IF(OR(W43="",AZ43=""),"",(IFERROR(VALUE(TRIM(SUBSTITUTE(W43,CHAR(160),""))),0))-(IFERROR(VALUE(TRIM(SUBSTITUTE(AZ43,CHAR(160),""))),0)))</f>
        <v/>
      </c>
      <c r="BG43" s="49" t="str">
        <f t="shared" ref="BG43:BG74" si="61">IF(OR(X43="",BA43=""),"",(IFERROR(VALUE(TRIM(SUBSTITUTE(X43,CHAR(160),""))),0))-(IFERROR(VALUE(TRIM(SUBSTITUTE(BA43,CHAR(160),""))),0)))</f>
        <v/>
      </c>
      <c r="BH43" s="21" t="str">
        <f t="shared" ref="BH43:BH74" si="62">IF(OR(Y43="",BB43=""),"",(IFERROR(VALUE(TRIM(SUBSTITUTE(Y43,CHAR(160),""))),0))-(IFERROR(VALUE(TRIM(SUBSTITUTE(BB43,CHAR(160),""))),0)))</f>
        <v/>
      </c>
    </row>
    <row r="44" spans="1:60" ht="15" customHeight="1">
      <c r="A44" s="63">
        <v>33</v>
      </c>
      <c r="B44" s="144"/>
      <c r="C44" s="144"/>
      <c r="D44" s="145"/>
      <c r="E44" s="144"/>
      <c r="F44" s="144"/>
      <c r="G44" s="144"/>
      <c r="H44" s="144"/>
      <c r="I44" s="144"/>
      <c r="J44" s="144"/>
      <c r="K44" s="144"/>
      <c r="L44" s="144"/>
      <c r="M44" s="123"/>
      <c r="N44" s="7"/>
      <c r="O44" s="42" t="str">
        <f t="shared" si="32"/>
        <v/>
      </c>
      <c r="P44" s="9"/>
      <c r="Q44" s="7"/>
      <c r="R44" s="42" t="str">
        <f t="shared" si="33"/>
        <v/>
      </c>
      <c r="S44" s="10"/>
      <c r="T44" s="7"/>
      <c r="U44" s="124" t="str">
        <f t="shared" si="34"/>
        <v/>
      </c>
      <c r="V44" s="133"/>
      <c r="W44" s="132" t="str" cm="1">
        <f t="array" ref="W44">IF((_xlfn.IFS(TRIM(SUBSTITUTE(V44,CHAR(160),""))="Devis 1",IFERROR(VALUE(TRIM(SUBSTITUTE(M44,CHAR(160),""))),0),TRIM(SUBSTITUTE(V44,CHAR(160),""))="Devis 2",IFERROR(VALUE(TRIM(SUBSTITUTE(P44,CHAR(160),""))),0),TRIM(SUBSTITUTE(V44,CHAR(160),""))="Devis 3",IFERROR(VALUE(TRIM(SUBSTITUTE(S44,CHAR(160),""))),0),TRUE,0)*IFERROR(VALUE(TRIM(SUBSTITUTE(D44,CHAR(160),""))),0))=0,"",_xlfn.IFS(TRIM(SUBSTITUTE(V44,CHAR(160),""))="Devis 1",IFERROR(VALUE(TRIM(SUBSTITUTE(M44,CHAR(160),""))),0),TRIM(SUBSTITUTE(V44,CHAR(160),""))="Devis 2",IFERROR(VALUE(TRIM(SUBSTITUTE(P44,CHAR(160),""))),0),TRIM(SUBSTITUTE(V44,CHAR(160),""))="Devis 3",IFERROR(VALUE(TRIM(SUBSTITUTE(S44,CHAR(160),""))),0),TRUE,0)*IFERROR(VALUE(TRIM(SUBSTITUTE(D44,CHAR(160),""))),0))</f>
        <v/>
      </c>
      <c r="X44" s="66" t="str" cm="1">
        <f t="array" ref="X44">IF(_xlfn.IFS(TRIM(SUBSTITUTE(V44,CHAR(160),""))="Devis 1",IFERROR(VALUE(TRIM(SUBSTITUTE(N44,CHAR(160),""))),0),TRIM(SUBSTITUTE(V44,CHAR(160),""))="Devis 2",IFERROR(VALUE(TRIM(SUBSTITUTE(Q44,CHAR(160),""))),0),TRIM(SUBSTITUTE(V44,CHAR(160),""))="Devis 3",IFERROR(VALUE(TRIM(SUBSTITUTE(T44,CHAR(160),""))),0),TRUE,0)*IFERROR(VALUE(TRIM(SUBSTITUTE(D44,CHAR(160),""))),0)=0,IF(W44&lt;&gt;"",0,""),_xlfn.IFS(TRIM(SUBSTITUTE(V44,CHAR(160),""))="Devis 1",IFERROR(VALUE(TRIM(SUBSTITUTE(N44,CHAR(160),""))),0),TRIM(SUBSTITUTE(V44,CHAR(160),""))="Devis 2",IFERROR(VALUE(TRIM(SUBSTITUTE(Q44,CHAR(160),""))),0),TRIM(SUBSTITUTE(V44,CHAR(160),""))="Devis 3",IFERROR(VALUE(TRIM(SUBSTITUTE(T44,CHAR(160),""))),0),TRUE,0)*IFERROR(VALUE(TRIM(SUBSTITUTE(D44,CHAR(160),""))),0))</f>
        <v/>
      </c>
      <c r="Y44" s="135" t="str">
        <f t="shared" si="35"/>
        <v/>
      </c>
      <c r="Z44" s="136"/>
      <c r="AA44" s="764" t="str">
        <f t="shared" si="36"/>
        <v/>
      </c>
      <c r="AB44" s="764" t="str">
        <f t="shared" si="37"/>
        <v/>
      </c>
      <c r="AC44" s="764" t="str">
        <f t="shared" si="38"/>
        <v/>
      </c>
      <c r="AD44" s="764" t="str">
        <f t="shared" si="39"/>
        <v/>
      </c>
      <c r="AE44" s="764" t="str">
        <f t="shared" si="40"/>
        <v/>
      </c>
      <c r="AF44" s="764" t="str">
        <f t="shared" si="41"/>
        <v/>
      </c>
      <c r="AG44" s="764" t="str">
        <f t="shared" si="42"/>
        <v/>
      </c>
      <c r="AH44" s="764" t="str">
        <f t="shared" si="43"/>
        <v/>
      </c>
      <c r="AI44" s="764" t="str">
        <f t="shared" si="44"/>
        <v/>
      </c>
      <c r="AJ44" s="764" t="str">
        <f t="shared" si="45"/>
        <v/>
      </c>
      <c r="AK44" s="764" t="str">
        <f t="shared" si="46"/>
        <v/>
      </c>
      <c r="AL44" s="45" t="str">
        <f t="shared" si="47"/>
        <v/>
      </c>
      <c r="AM44" s="20" t="str">
        <f t="shared" si="48"/>
        <v/>
      </c>
      <c r="AN44" s="42" t="str">
        <f t="shared" si="49"/>
        <v/>
      </c>
      <c r="AO44" s="46" t="str">
        <f t="shared" si="50"/>
        <v/>
      </c>
      <c r="AP44" s="20" t="str">
        <f t="shared" si="51"/>
        <v/>
      </c>
      <c r="AQ44" s="42" t="str">
        <f t="shared" si="52"/>
        <v/>
      </c>
      <c r="AR44" s="47" t="str">
        <f t="shared" si="53"/>
        <v/>
      </c>
      <c r="AS44" s="20" t="str">
        <f t="shared" si="54"/>
        <v/>
      </c>
      <c r="AT44" s="48" t="str">
        <f t="shared" si="55"/>
        <v/>
      </c>
      <c r="AU44" s="44" t="str">
        <f t="shared" si="56"/>
        <v/>
      </c>
      <c r="AV44" s="744"/>
      <c r="AW44" s="49" t="str">
        <f t="shared" si="57"/>
        <v/>
      </c>
      <c r="AX44" s="49" t="str">
        <f t="shared" si="58"/>
        <v/>
      </c>
      <c r="AY44" s="49" t="str">
        <f t="shared" si="59"/>
        <v/>
      </c>
      <c r="AZ44" s="67" t="str" cm="1">
        <f t="array" ref="AZ44">IF($AC44="","",IF((IFERROR(_xlfn.IFS($AU44="Devis 1",(IFERROR(VALUE(TRIM(SUBSTITUTE(AL44,CHAR(160),""))),0)),$AU44="Devis 2",(IFERROR(VALUE(TRIM(SUBSTITUTE(AO44,CHAR(160),""))),0)),$AU44="Devis 3",(IFERROR(VALUE(TRIM(SUBSTITUTE(AR44,CHAR(160),""))),0))),0))*(IFERROR(VALUE(TRIM(SUBSTITUTE($AC44,CHAR(160),""))),0))=0,"",(IFERROR(_xlfn.IFS($AU44="Devis 1",(IFERROR(VALUE(TRIM(SUBSTITUTE(AL44,CHAR(160),""))),0)),$AU44="Devis 2",(IFERROR(VALUE(TRIM(SUBSTITUTE(AO44,CHAR(160),""))),0)),$AU44="Devis 3",(IFERROR(VALUE(TRIM(SUBSTITUTE(AR44,CHAR(160),""))),0))),0))*(IFERROR(VALUE(TRIM(SUBSTITUTE($AC44,CHAR(160),""))),0))))</f>
        <v/>
      </c>
      <c r="BA44" s="67" t="str" cm="1">
        <f t="array" ref="BA44">IF($AC44="","",IF((IFERROR(_xlfn.IFS(TRIM(SUBSTITUTE($AU44,CHAR(160),""))="Devis 1", IFERROR(VALUE(TRIM(SUBSTITUTE(AM44,CHAR(160),""))),0),TRIM(SUBSTITUTE($AU44,CHAR(160),""))="Devis 2", IFERROR(VALUE(TRIM(SUBSTITUTE(AP44,CHAR(160),""))),0),TRIM(SUBSTITUTE($AU44,CHAR(160),""))="Devis 3", IFERROR(VALUE(TRIM(SUBSTITUTE(AS44,CHAR(160),""))),0)),0) * IFERROR(VALUE(TRIM(SUBSTITUTE($AC44,CHAR(160),""))),0)) = 0,IF(AZ44&lt;&gt;"",0,""),(IFERROR(_xlfn.IFS(TRIM(SUBSTITUTE($AU44,CHAR(160),""))="Devis 1", IFERROR(VALUE(TRIM(SUBSTITUTE(AM44,CHAR(160),""))),0),TRIM(SUBSTITUTE($AU44,CHAR(160),""))="Devis 2", IFERROR(VALUE(TRIM(SUBSTITUTE(AP44,CHAR(160),""))),0),TRIM(SUBSTITUTE($AU44,CHAR(160),""))="Devis 3", IFERROR(VALUE(TRIM(SUBSTITUTE(AS44,CHAR(160),""))),0)),0) * IFERROR(VALUE(TRIM(SUBSTITUTE($AC44,CHAR(160),""))),0))))</f>
        <v/>
      </c>
      <c r="BB44" s="67" t="str" cm="1">
        <f t="array" ref="BB44">IF($AC44="","",IF(IFERROR(_xlfn.IFS($AU44="Devis 1",IFERROR(VALUE(TRIM(SUBSTITUTE(AN44,CHAR(160),""))),0),$AU44="Devis 2",IFERROR(VALUE(TRIM(SUBSTITUTE(AQ44,CHAR(160),""))),0),$AU44="Devis 3",IFERROR(VALUE(TRIM(SUBSTITUTE(AT44,CHAR(160),""))),0)),0)*IFERROR(VALUE(TRIM(SUBSTITUTE($AC44,CHAR(160),""))),0)=0,"",IFERROR(_xlfn.IFS($AU44="Devis 1",IFERROR(VALUE(TRIM(SUBSTITUTE(AN44,CHAR(160),""))),0),$AU44="Devis 2",IFERROR(VALUE(TRIM(SUBSTITUTE(AQ44,CHAR(160),""))),0),$AU44="Devis 3",IFERROR(VALUE(TRIM(SUBSTITUTE(AT44,CHAR(160),""))),0)),0)*IFERROR(VALUE(TRIM(SUBSTITUTE($AC44,CHAR(160),""))),0)))</f>
        <v/>
      </c>
      <c r="BC44" s="254"/>
      <c r="BD44" s="14" t="str" cm="1">
        <f t="array" ref="BD44">IF(OR(BB44="",AY44="",AZ44="",AW44="",BA44="",AX44=""),"",_xlfn.IFS((IFERROR(VALUE(TRIM(SUBSTITUTE(BB44,CHAR(160),""))),0))&gt;(IFERROR(VALUE(TRIM(SUBSTITUTE(AY44,CHAR(160),""))),0)),"KO : Le montant retenu TTC est supérieur au montant raisonnable TTC. Merci de revoir la ligne de dépense ou plafonner son montant.",(IFERROR(VALUE(TRIM(SUBSTITUTE(AZ44,CHAR(160),""))),0))&gt;(IFERROR(VALUE(TRIM(SUBSTITUTE(AW44,CHAR(160),""))),0)),"Attention : Le montant retenu HT est supérieur au montant HT raisonnable. Merci de revoir la ligne de dépense, plafonner son montant, ou justifier la reventillation HT / TVA.",(IFERROR(VALUE(TRIM(SUBSTITUTE(BA44,CHAR(160),""))),0))&gt;(IFERROR(VALUE(TRIM(SUBSTITUTE(AX44,CHAR(160),""))),0)),"Attention : Le montant TVA retenu est supérieur au montant TVA raisonnable. Merci de revoir la ligne de dépense, plafonner son montant, ou justifier la reventillation HT / TVA.",(IFERROR(VALUE(TRIM(SUBSTITUTE(BB44,CHAR(160),""))),0))=0,"",(IFERROR(VALUE(TRIM(SUBSTITUTE(AY44,CHAR(160),""))),0))=(IFERROR(VALUE(TRIM(SUBSTITUTE(BB44,CHAR(160),""))),0)),"OK",(IFERROR(VALUE(TRIM(SUBSTITUTE(AY44,CHAR(160),""))),0))&gt;(IFERROR(VALUE(TRIM(SUBSTITUTE(BB44,CHAR(160),""))),0))," OK : Montant instruit inférieur au montant raisonnable.",TRUE,""))</f>
        <v/>
      </c>
      <c r="BE44" s="762" t="str" cm="1">
        <f t="array" ref="BE44">IF(OR(BB44="",Y44="",AZ44="",W44="",BA44="",X44=""),"",_xlfn.IFS((IFERROR(VALUE(TRIM(SUBSTITUTE(BB44,CHAR(160),""))),0))&gt;(IFERROR(VALUE(TRIM(SUBSTITUTE(Y44,CHAR(160),""))),0)),"KO : Le montant retenu TTC est supérieur au montant présenté TTC. Merci de revoir la ligne de dépense ou plafonner son montant.",(IFERROR(VALUE(TRIM(SUBSTITUTE(AZ44,CHAR(160),""))),0))&gt;(IFERROR(VALUE(TRIM(SUBSTITUTE(W44,CHAR(160),""))),0)),"Attention : Le montant retenu HT est supérieur au montant HT présenté. Merci de revoir la ligne de dépense,plafonner son montant,ou justifier la reventillation HT/TVA.",(IFERROR(VALUE(TRIM(SUBSTITUTE(BA44,CHAR(160),""))),0))&gt;(IFERROR(VALUE(TRIM(SUBSTITUTE(X44,CHAR(160),""))),0)),"Attention : Le montant TVA retenu est supérieur au montant TVA présenté. Merci de revoir la ligne de dépense,plafonner son montant,ou justifier la reventillation HT/TVA.",(IFERROR(VALUE(TRIM(SUBSTITUTE(Y44,CHAR(160),""))),0))=0,"",(IFERROR(VALUE(TRIM(SUBSTITUTE(BB44,CHAR(160),""))),0))=(IFERROR(VALUE(TRIM(SUBSTITUTE(Y44,CHAR(160),""))),0)),"OK",
OR((IFERROR(VALUE(TRIM(SUBSTITUTE(BB44,CHAR(160),""))),0))=0,(IFERROR(VALUE(TRIM(SUBSTITUTE(AZ44,CHAR(160),""))),0))=0),"Attention : montant présenté entièrement écarté",(IFERROR(VALUE(TRIM(SUBSTITUTE(BB44,CHAR(160),""))),0))&lt;(IFERROR(VALUE(TRIM(SUBSTITUTE(Y44,CHAR(160),""))),0)),"Attention : montant présenté partiellement écarté",TRUE,""))</f>
        <v/>
      </c>
      <c r="BF44" s="49" t="str">
        <f t="shared" si="60"/>
        <v/>
      </c>
      <c r="BG44" s="49" t="str">
        <f t="shared" si="61"/>
        <v/>
      </c>
      <c r="BH44" s="21" t="str">
        <f t="shared" si="62"/>
        <v/>
      </c>
    </row>
    <row r="45" spans="1:60" ht="15" customHeight="1">
      <c r="A45" s="63">
        <v>34</v>
      </c>
      <c r="B45" s="144"/>
      <c r="C45" s="144"/>
      <c r="D45" s="145"/>
      <c r="E45" s="144"/>
      <c r="F45" s="144"/>
      <c r="G45" s="144"/>
      <c r="H45" s="144"/>
      <c r="I45" s="144"/>
      <c r="J45" s="144"/>
      <c r="K45" s="144"/>
      <c r="L45" s="144"/>
      <c r="M45" s="123"/>
      <c r="N45" s="7"/>
      <c r="O45" s="42" t="str">
        <f t="shared" si="32"/>
        <v/>
      </c>
      <c r="P45" s="9"/>
      <c r="Q45" s="7"/>
      <c r="R45" s="42" t="str">
        <f t="shared" si="33"/>
        <v/>
      </c>
      <c r="S45" s="10"/>
      <c r="T45" s="7"/>
      <c r="U45" s="124" t="str">
        <f t="shared" si="34"/>
        <v/>
      </c>
      <c r="V45" s="133"/>
      <c r="W45" s="132" t="str" cm="1">
        <f t="array" ref="W45">IF((_xlfn.IFS(TRIM(SUBSTITUTE(V45,CHAR(160),""))="Devis 1",IFERROR(VALUE(TRIM(SUBSTITUTE(M45,CHAR(160),""))),0),TRIM(SUBSTITUTE(V45,CHAR(160),""))="Devis 2",IFERROR(VALUE(TRIM(SUBSTITUTE(P45,CHAR(160),""))),0),TRIM(SUBSTITUTE(V45,CHAR(160),""))="Devis 3",IFERROR(VALUE(TRIM(SUBSTITUTE(S45,CHAR(160),""))),0),TRUE,0)*IFERROR(VALUE(TRIM(SUBSTITUTE(D45,CHAR(160),""))),0))=0,"",_xlfn.IFS(TRIM(SUBSTITUTE(V45,CHAR(160),""))="Devis 1",IFERROR(VALUE(TRIM(SUBSTITUTE(M45,CHAR(160),""))),0),TRIM(SUBSTITUTE(V45,CHAR(160),""))="Devis 2",IFERROR(VALUE(TRIM(SUBSTITUTE(P45,CHAR(160),""))),0),TRIM(SUBSTITUTE(V45,CHAR(160),""))="Devis 3",IFERROR(VALUE(TRIM(SUBSTITUTE(S45,CHAR(160),""))),0),TRUE,0)*IFERROR(VALUE(TRIM(SUBSTITUTE(D45,CHAR(160),""))),0))</f>
        <v/>
      </c>
      <c r="X45" s="66" t="str" cm="1">
        <f t="array" ref="X45">IF(_xlfn.IFS(TRIM(SUBSTITUTE(V45,CHAR(160),""))="Devis 1",IFERROR(VALUE(TRIM(SUBSTITUTE(N45,CHAR(160),""))),0),TRIM(SUBSTITUTE(V45,CHAR(160),""))="Devis 2",IFERROR(VALUE(TRIM(SUBSTITUTE(Q45,CHAR(160),""))),0),TRIM(SUBSTITUTE(V45,CHAR(160),""))="Devis 3",IFERROR(VALUE(TRIM(SUBSTITUTE(T45,CHAR(160),""))),0),TRUE,0)*IFERROR(VALUE(TRIM(SUBSTITUTE(D45,CHAR(160),""))),0)=0,IF(W45&lt;&gt;"",0,""),_xlfn.IFS(TRIM(SUBSTITUTE(V45,CHAR(160),""))="Devis 1",IFERROR(VALUE(TRIM(SUBSTITUTE(N45,CHAR(160),""))),0),TRIM(SUBSTITUTE(V45,CHAR(160),""))="Devis 2",IFERROR(VALUE(TRIM(SUBSTITUTE(Q45,CHAR(160),""))),0),TRIM(SUBSTITUTE(V45,CHAR(160),""))="Devis 3",IFERROR(VALUE(TRIM(SUBSTITUTE(T45,CHAR(160),""))),0),TRUE,0)*IFERROR(VALUE(TRIM(SUBSTITUTE(D45,CHAR(160),""))),0))</f>
        <v/>
      </c>
      <c r="Y45" s="135" t="str">
        <f t="shared" si="35"/>
        <v/>
      </c>
      <c r="Z45" s="136"/>
      <c r="AA45" s="764" t="str">
        <f t="shared" si="36"/>
        <v/>
      </c>
      <c r="AB45" s="764" t="str">
        <f t="shared" si="37"/>
        <v/>
      </c>
      <c r="AC45" s="764" t="str">
        <f t="shared" si="38"/>
        <v/>
      </c>
      <c r="AD45" s="764" t="str">
        <f t="shared" si="39"/>
        <v/>
      </c>
      <c r="AE45" s="764" t="str">
        <f t="shared" si="40"/>
        <v/>
      </c>
      <c r="AF45" s="764" t="str">
        <f t="shared" si="41"/>
        <v/>
      </c>
      <c r="AG45" s="764" t="str">
        <f t="shared" si="42"/>
        <v/>
      </c>
      <c r="AH45" s="764" t="str">
        <f t="shared" si="43"/>
        <v/>
      </c>
      <c r="AI45" s="764" t="str">
        <f t="shared" si="44"/>
        <v/>
      </c>
      <c r="AJ45" s="764" t="str">
        <f t="shared" si="45"/>
        <v/>
      </c>
      <c r="AK45" s="764" t="str">
        <f t="shared" si="46"/>
        <v/>
      </c>
      <c r="AL45" s="45" t="str">
        <f t="shared" si="47"/>
        <v/>
      </c>
      <c r="AM45" s="20" t="str">
        <f t="shared" si="48"/>
        <v/>
      </c>
      <c r="AN45" s="42" t="str">
        <f t="shared" si="49"/>
        <v/>
      </c>
      <c r="AO45" s="46" t="str">
        <f t="shared" si="50"/>
        <v/>
      </c>
      <c r="AP45" s="20" t="str">
        <f t="shared" si="51"/>
        <v/>
      </c>
      <c r="AQ45" s="42" t="str">
        <f t="shared" si="52"/>
        <v/>
      </c>
      <c r="AR45" s="47" t="str">
        <f t="shared" si="53"/>
        <v/>
      </c>
      <c r="AS45" s="20" t="str">
        <f t="shared" si="54"/>
        <v/>
      </c>
      <c r="AT45" s="48" t="str">
        <f t="shared" si="55"/>
        <v/>
      </c>
      <c r="AU45" s="44" t="str">
        <f t="shared" si="56"/>
        <v/>
      </c>
      <c r="AV45" s="744"/>
      <c r="AW45" s="49" t="str">
        <f t="shared" si="57"/>
        <v/>
      </c>
      <c r="AX45" s="49" t="str">
        <f t="shared" si="58"/>
        <v/>
      </c>
      <c r="AY45" s="49" t="str">
        <f t="shared" si="59"/>
        <v/>
      </c>
      <c r="AZ45" s="67" t="str" cm="1">
        <f t="array" ref="AZ45">IF($AC45="","",IF((IFERROR(_xlfn.IFS($AU45="Devis 1",(IFERROR(VALUE(TRIM(SUBSTITUTE(AL45,CHAR(160),""))),0)),$AU45="Devis 2",(IFERROR(VALUE(TRIM(SUBSTITUTE(AO45,CHAR(160),""))),0)),$AU45="Devis 3",(IFERROR(VALUE(TRIM(SUBSTITUTE(AR45,CHAR(160),""))),0))),0))*(IFERROR(VALUE(TRIM(SUBSTITUTE($AC45,CHAR(160),""))),0))=0,"",(IFERROR(_xlfn.IFS($AU45="Devis 1",(IFERROR(VALUE(TRIM(SUBSTITUTE(AL45,CHAR(160),""))),0)),$AU45="Devis 2",(IFERROR(VALUE(TRIM(SUBSTITUTE(AO45,CHAR(160),""))),0)),$AU45="Devis 3",(IFERROR(VALUE(TRIM(SUBSTITUTE(AR45,CHAR(160),""))),0))),0))*(IFERROR(VALUE(TRIM(SUBSTITUTE($AC45,CHAR(160),""))),0))))</f>
        <v/>
      </c>
      <c r="BA45" s="67" t="str" cm="1">
        <f t="array" ref="BA45">IF($AC45="","",IF((IFERROR(_xlfn.IFS(TRIM(SUBSTITUTE($AU45,CHAR(160),""))="Devis 1", IFERROR(VALUE(TRIM(SUBSTITUTE(AM45,CHAR(160),""))),0),TRIM(SUBSTITUTE($AU45,CHAR(160),""))="Devis 2", IFERROR(VALUE(TRIM(SUBSTITUTE(AP45,CHAR(160),""))),0),TRIM(SUBSTITUTE($AU45,CHAR(160),""))="Devis 3", IFERROR(VALUE(TRIM(SUBSTITUTE(AS45,CHAR(160),""))),0)),0) * IFERROR(VALUE(TRIM(SUBSTITUTE($AC45,CHAR(160),""))),0)) = 0,IF(AZ45&lt;&gt;"",0,""),(IFERROR(_xlfn.IFS(TRIM(SUBSTITUTE($AU45,CHAR(160),""))="Devis 1", IFERROR(VALUE(TRIM(SUBSTITUTE(AM45,CHAR(160),""))),0),TRIM(SUBSTITUTE($AU45,CHAR(160),""))="Devis 2", IFERROR(VALUE(TRIM(SUBSTITUTE(AP45,CHAR(160),""))),0),TRIM(SUBSTITUTE($AU45,CHAR(160),""))="Devis 3", IFERROR(VALUE(TRIM(SUBSTITUTE(AS45,CHAR(160),""))),0)),0) * IFERROR(VALUE(TRIM(SUBSTITUTE($AC45,CHAR(160),""))),0))))</f>
        <v/>
      </c>
      <c r="BB45" s="67" t="str" cm="1">
        <f t="array" ref="BB45">IF($AC45="","",IF(IFERROR(_xlfn.IFS($AU45="Devis 1",IFERROR(VALUE(TRIM(SUBSTITUTE(AN45,CHAR(160),""))),0),$AU45="Devis 2",IFERROR(VALUE(TRIM(SUBSTITUTE(AQ45,CHAR(160),""))),0),$AU45="Devis 3",IFERROR(VALUE(TRIM(SUBSTITUTE(AT45,CHAR(160),""))),0)),0)*IFERROR(VALUE(TRIM(SUBSTITUTE($AC45,CHAR(160),""))),0)=0,"",IFERROR(_xlfn.IFS($AU45="Devis 1",IFERROR(VALUE(TRIM(SUBSTITUTE(AN45,CHAR(160),""))),0),$AU45="Devis 2",IFERROR(VALUE(TRIM(SUBSTITUTE(AQ45,CHAR(160),""))),0),$AU45="Devis 3",IFERROR(VALUE(TRIM(SUBSTITUTE(AT45,CHAR(160),""))),0)),0)*IFERROR(VALUE(TRIM(SUBSTITUTE($AC45,CHAR(160),""))),0)))</f>
        <v/>
      </c>
      <c r="BC45" s="254"/>
      <c r="BD45" s="14" t="str" cm="1">
        <f t="array" ref="BD45">IF(OR(BB45="",AY45="",AZ45="",AW45="",BA45="",AX45=""),"",_xlfn.IFS((IFERROR(VALUE(TRIM(SUBSTITUTE(BB45,CHAR(160),""))),0))&gt;(IFERROR(VALUE(TRIM(SUBSTITUTE(AY45,CHAR(160),""))),0)),"KO : Le montant retenu TTC est supérieur au montant raisonnable TTC. Merci de revoir la ligne de dépense ou plafonner son montant.",(IFERROR(VALUE(TRIM(SUBSTITUTE(AZ45,CHAR(160),""))),0))&gt;(IFERROR(VALUE(TRIM(SUBSTITUTE(AW45,CHAR(160),""))),0)),"Attention : Le montant retenu HT est supérieur au montant HT raisonnable. Merci de revoir la ligne de dépense, plafonner son montant, ou justifier la reventillation HT / TVA.",(IFERROR(VALUE(TRIM(SUBSTITUTE(BA45,CHAR(160),""))),0))&gt;(IFERROR(VALUE(TRIM(SUBSTITUTE(AX45,CHAR(160),""))),0)),"Attention : Le montant TVA retenu est supérieur au montant TVA raisonnable. Merci de revoir la ligne de dépense, plafonner son montant, ou justifier la reventillation HT / TVA.",(IFERROR(VALUE(TRIM(SUBSTITUTE(BB45,CHAR(160),""))),0))=0,"",(IFERROR(VALUE(TRIM(SUBSTITUTE(AY45,CHAR(160),""))),0))=(IFERROR(VALUE(TRIM(SUBSTITUTE(BB45,CHAR(160),""))),0)),"OK",(IFERROR(VALUE(TRIM(SUBSTITUTE(AY45,CHAR(160),""))),0))&gt;(IFERROR(VALUE(TRIM(SUBSTITUTE(BB45,CHAR(160),""))),0))," OK : Montant instruit inférieur au montant raisonnable.",TRUE,""))</f>
        <v/>
      </c>
      <c r="BE45" s="762" t="str" cm="1">
        <f t="array" ref="BE45">IF(OR(BB45="",Y45="",AZ45="",W45="",BA45="",X45=""),"",_xlfn.IFS((IFERROR(VALUE(TRIM(SUBSTITUTE(BB45,CHAR(160),""))),0))&gt;(IFERROR(VALUE(TRIM(SUBSTITUTE(Y45,CHAR(160),""))),0)),"KO : Le montant retenu TTC est supérieur au montant présenté TTC. Merci de revoir la ligne de dépense ou plafonner son montant.",(IFERROR(VALUE(TRIM(SUBSTITUTE(AZ45,CHAR(160),""))),0))&gt;(IFERROR(VALUE(TRIM(SUBSTITUTE(W45,CHAR(160),""))),0)),"Attention : Le montant retenu HT est supérieur au montant HT présenté. Merci de revoir la ligne de dépense,plafonner son montant,ou justifier la reventillation HT/TVA.",(IFERROR(VALUE(TRIM(SUBSTITUTE(BA45,CHAR(160),""))),0))&gt;(IFERROR(VALUE(TRIM(SUBSTITUTE(X45,CHAR(160),""))),0)),"Attention : Le montant TVA retenu est supérieur au montant TVA présenté. Merci de revoir la ligne de dépense,plafonner son montant,ou justifier la reventillation HT/TVA.",(IFERROR(VALUE(TRIM(SUBSTITUTE(Y45,CHAR(160),""))),0))=0,"",(IFERROR(VALUE(TRIM(SUBSTITUTE(BB45,CHAR(160),""))),0))=(IFERROR(VALUE(TRIM(SUBSTITUTE(Y45,CHAR(160),""))),0)),"OK",
OR((IFERROR(VALUE(TRIM(SUBSTITUTE(BB45,CHAR(160),""))),0))=0,(IFERROR(VALUE(TRIM(SUBSTITUTE(AZ45,CHAR(160),""))),0))=0),"Attention : montant présenté entièrement écarté",(IFERROR(VALUE(TRIM(SUBSTITUTE(BB45,CHAR(160),""))),0))&lt;(IFERROR(VALUE(TRIM(SUBSTITUTE(Y45,CHAR(160),""))),0)),"Attention : montant présenté partiellement écarté",TRUE,""))</f>
        <v/>
      </c>
      <c r="BF45" s="49" t="str">
        <f t="shared" si="60"/>
        <v/>
      </c>
      <c r="BG45" s="49" t="str">
        <f t="shared" si="61"/>
        <v/>
      </c>
      <c r="BH45" s="21" t="str">
        <f t="shared" si="62"/>
        <v/>
      </c>
    </row>
    <row r="46" spans="1:60" ht="15" customHeight="1">
      <c r="A46" s="63">
        <v>35</v>
      </c>
      <c r="B46" s="144"/>
      <c r="C46" s="144"/>
      <c r="D46" s="145"/>
      <c r="E46" s="144"/>
      <c r="F46" s="144"/>
      <c r="G46" s="144"/>
      <c r="H46" s="144"/>
      <c r="I46" s="144"/>
      <c r="J46" s="144"/>
      <c r="K46" s="144"/>
      <c r="L46" s="144"/>
      <c r="M46" s="123"/>
      <c r="N46" s="7"/>
      <c r="O46" s="42" t="str">
        <f t="shared" si="32"/>
        <v/>
      </c>
      <c r="P46" s="9"/>
      <c r="Q46" s="7"/>
      <c r="R46" s="42" t="str">
        <f t="shared" si="33"/>
        <v/>
      </c>
      <c r="S46" s="10"/>
      <c r="T46" s="7"/>
      <c r="U46" s="124" t="str">
        <f t="shared" si="34"/>
        <v/>
      </c>
      <c r="V46" s="133"/>
      <c r="W46" s="132" t="str" cm="1">
        <f t="array" ref="W46">IF((_xlfn.IFS(TRIM(SUBSTITUTE(V46,CHAR(160),""))="Devis 1",IFERROR(VALUE(TRIM(SUBSTITUTE(M46,CHAR(160),""))),0),TRIM(SUBSTITUTE(V46,CHAR(160),""))="Devis 2",IFERROR(VALUE(TRIM(SUBSTITUTE(P46,CHAR(160),""))),0),TRIM(SUBSTITUTE(V46,CHAR(160),""))="Devis 3",IFERROR(VALUE(TRIM(SUBSTITUTE(S46,CHAR(160),""))),0),TRUE,0)*IFERROR(VALUE(TRIM(SUBSTITUTE(D46,CHAR(160),""))),0))=0,"",_xlfn.IFS(TRIM(SUBSTITUTE(V46,CHAR(160),""))="Devis 1",IFERROR(VALUE(TRIM(SUBSTITUTE(M46,CHAR(160),""))),0),TRIM(SUBSTITUTE(V46,CHAR(160),""))="Devis 2",IFERROR(VALUE(TRIM(SUBSTITUTE(P46,CHAR(160),""))),0),TRIM(SUBSTITUTE(V46,CHAR(160),""))="Devis 3",IFERROR(VALUE(TRIM(SUBSTITUTE(S46,CHAR(160),""))),0),TRUE,0)*IFERROR(VALUE(TRIM(SUBSTITUTE(D46,CHAR(160),""))),0))</f>
        <v/>
      </c>
      <c r="X46" s="66" t="str" cm="1">
        <f t="array" ref="X46">IF(_xlfn.IFS(TRIM(SUBSTITUTE(V46,CHAR(160),""))="Devis 1",IFERROR(VALUE(TRIM(SUBSTITUTE(N46,CHAR(160),""))),0),TRIM(SUBSTITUTE(V46,CHAR(160),""))="Devis 2",IFERROR(VALUE(TRIM(SUBSTITUTE(Q46,CHAR(160),""))),0),TRIM(SUBSTITUTE(V46,CHAR(160),""))="Devis 3",IFERROR(VALUE(TRIM(SUBSTITUTE(T46,CHAR(160),""))),0),TRUE,0)*IFERROR(VALUE(TRIM(SUBSTITUTE(D46,CHAR(160),""))),0)=0,IF(W46&lt;&gt;"",0,""),_xlfn.IFS(TRIM(SUBSTITUTE(V46,CHAR(160),""))="Devis 1",IFERROR(VALUE(TRIM(SUBSTITUTE(N46,CHAR(160),""))),0),TRIM(SUBSTITUTE(V46,CHAR(160),""))="Devis 2",IFERROR(VALUE(TRIM(SUBSTITUTE(Q46,CHAR(160),""))),0),TRIM(SUBSTITUTE(V46,CHAR(160),""))="Devis 3",IFERROR(VALUE(TRIM(SUBSTITUTE(T46,CHAR(160),""))),0),TRUE,0)*IFERROR(VALUE(TRIM(SUBSTITUTE(D46,CHAR(160),""))),0))</f>
        <v/>
      </c>
      <c r="Y46" s="135" t="str">
        <f t="shared" si="35"/>
        <v/>
      </c>
      <c r="Z46" s="136"/>
      <c r="AA46" s="764" t="str">
        <f t="shared" si="36"/>
        <v/>
      </c>
      <c r="AB46" s="764" t="str">
        <f t="shared" si="37"/>
        <v/>
      </c>
      <c r="AC46" s="764" t="str">
        <f t="shared" si="38"/>
        <v/>
      </c>
      <c r="AD46" s="764" t="str">
        <f t="shared" si="39"/>
        <v/>
      </c>
      <c r="AE46" s="764" t="str">
        <f t="shared" si="40"/>
        <v/>
      </c>
      <c r="AF46" s="764" t="str">
        <f t="shared" si="41"/>
        <v/>
      </c>
      <c r="AG46" s="764" t="str">
        <f t="shared" si="42"/>
        <v/>
      </c>
      <c r="AH46" s="764" t="str">
        <f t="shared" si="43"/>
        <v/>
      </c>
      <c r="AI46" s="764" t="str">
        <f t="shared" si="44"/>
        <v/>
      </c>
      <c r="AJ46" s="764" t="str">
        <f t="shared" si="45"/>
        <v/>
      </c>
      <c r="AK46" s="764" t="str">
        <f t="shared" si="46"/>
        <v/>
      </c>
      <c r="AL46" s="45" t="str">
        <f t="shared" si="47"/>
        <v/>
      </c>
      <c r="AM46" s="20" t="str">
        <f t="shared" si="48"/>
        <v/>
      </c>
      <c r="AN46" s="42" t="str">
        <f t="shared" si="49"/>
        <v/>
      </c>
      <c r="AO46" s="46" t="str">
        <f t="shared" si="50"/>
        <v/>
      </c>
      <c r="AP46" s="20" t="str">
        <f t="shared" si="51"/>
        <v/>
      </c>
      <c r="AQ46" s="42" t="str">
        <f t="shared" si="52"/>
        <v/>
      </c>
      <c r="AR46" s="47" t="str">
        <f t="shared" si="53"/>
        <v/>
      </c>
      <c r="AS46" s="20" t="str">
        <f t="shared" si="54"/>
        <v/>
      </c>
      <c r="AT46" s="48" t="str">
        <f t="shared" si="55"/>
        <v/>
      </c>
      <c r="AU46" s="44" t="str">
        <f t="shared" si="56"/>
        <v/>
      </c>
      <c r="AV46" s="744"/>
      <c r="AW46" s="49" t="str">
        <f t="shared" si="57"/>
        <v/>
      </c>
      <c r="AX46" s="49" t="str">
        <f t="shared" si="58"/>
        <v/>
      </c>
      <c r="AY46" s="49" t="str">
        <f t="shared" si="59"/>
        <v/>
      </c>
      <c r="AZ46" s="67" t="str" cm="1">
        <f t="array" ref="AZ46">IF($AC46="","",IF((IFERROR(_xlfn.IFS($AU46="Devis 1",(IFERROR(VALUE(TRIM(SUBSTITUTE(AL46,CHAR(160),""))),0)),$AU46="Devis 2",(IFERROR(VALUE(TRIM(SUBSTITUTE(AO46,CHAR(160),""))),0)),$AU46="Devis 3",(IFERROR(VALUE(TRIM(SUBSTITUTE(AR46,CHAR(160),""))),0))),0))*(IFERROR(VALUE(TRIM(SUBSTITUTE($AC46,CHAR(160),""))),0))=0,"",(IFERROR(_xlfn.IFS($AU46="Devis 1",(IFERROR(VALUE(TRIM(SUBSTITUTE(AL46,CHAR(160),""))),0)),$AU46="Devis 2",(IFERROR(VALUE(TRIM(SUBSTITUTE(AO46,CHAR(160),""))),0)),$AU46="Devis 3",(IFERROR(VALUE(TRIM(SUBSTITUTE(AR46,CHAR(160),""))),0))),0))*(IFERROR(VALUE(TRIM(SUBSTITUTE($AC46,CHAR(160),""))),0))))</f>
        <v/>
      </c>
      <c r="BA46" s="67" t="str" cm="1">
        <f t="array" ref="BA46">IF($AC46="","",IF((IFERROR(_xlfn.IFS(TRIM(SUBSTITUTE($AU46,CHAR(160),""))="Devis 1", IFERROR(VALUE(TRIM(SUBSTITUTE(AM46,CHAR(160),""))),0),TRIM(SUBSTITUTE($AU46,CHAR(160),""))="Devis 2", IFERROR(VALUE(TRIM(SUBSTITUTE(AP46,CHAR(160),""))),0),TRIM(SUBSTITUTE($AU46,CHAR(160),""))="Devis 3", IFERROR(VALUE(TRIM(SUBSTITUTE(AS46,CHAR(160),""))),0)),0) * IFERROR(VALUE(TRIM(SUBSTITUTE($AC46,CHAR(160),""))),0)) = 0,IF(AZ46&lt;&gt;"",0,""),(IFERROR(_xlfn.IFS(TRIM(SUBSTITUTE($AU46,CHAR(160),""))="Devis 1", IFERROR(VALUE(TRIM(SUBSTITUTE(AM46,CHAR(160),""))),0),TRIM(SUBSTITUTE($AU46,CHAR(160),""))="Devis 2", IFERROR(VALUE(TRIM(SUBSTITUTE(AP46,CHAR(160),""))),0),TRIM(SUBSTITUTE($AU46,CHAR(160),""))="Devis 3", IFERROR(VALUE(TRIM(SUBSTITUTE(AS46,CHAR(160),""))),0)),0) * IFERROR(VALUE(TRIM(SUBSTITUTE($AC46,CHAR(160),""))),0))))</f>
        <v/>
      </c>
      <c r="BB46" s="67" t="str" cm="1">
        <f t="array" ref="BB46">IF($AC46="","",IF(IFERROR(_xlfn.IFS($AU46="Devis 1",IFERROR(VALUE(TRIM(SUBSTITUTE(AN46,CHAR(160),""))),0),$AU46="Devis 2",IFERROR(VALUE(TRIM(SUBSTITUTE(AQ46,CHAR(160),""))),0),$AU46="Devis 3",IFERROR(VALUE(TRIM(SUBSTITUTE(AT46,CHAR(160),""))),0)),0)*IFERROR(VALUE(TRIM(SUBSTITUTE($AC46,CHAR(160),""))),0)=0,"",IFERROR(_xlfn.IFS($AU46="Devis 1",IFERROR(VALUE(TRIM(SUBSTITUTE(AN46,CHAR(160),""))),0),$AU46="Devis 2",IFERROR(VALUE(TRIM(SUBSTITUTE(AQ46,CHAR(160),""))),0),$AU46="Devis 3",IFERROR(VALUE(TRIM(SUBSTITUTE(AT46,CHAR(160),""))),0)),0)*IFERROR(VALUE(TRIM(SUBSTITUTE($AC46,CHAR(160),""))),0)))</f>
        <v/>
      </c>
      <c r="BC46" s="254"/>
      <c r="BD46" s="14" t="str" cm="1">
        <f t="array" ref="BD46">IF(OR(BB46="",AY46="",AZ46="",AW46="",BA46="",AX46=""),"",_xlfn.IFS((IFERROR(VALUE(TRIM(SUBSTITUTE(BB46,CHAR(160),""))),0))&gt;(IFERROR(VALUE(TRIM(SUBSTITUTE(AY46,CHAR(160),""))),0)),"KO : Le montant retenu TTC est supérieur au montant raisonnable TTC. Merci de revoir la ligne de dépense ou plafonner son montant.",(IFERROR(VALUE(TRIM(SUBSTITUTE(AZ46,CHAR(160),""))),0))&gt;(IFERROR(VALUE(TRIM(SUBSTITUTE(AW46,CHAR(160),""))),0)),"Attention : Le montant retenu HT est supérieur au montant HT raisonnable. Merci de revoir la ligne de dépense, plafonner son montant, ou justifier la reventillation HT / TVA.",(IFERROR(VALUE(TRIM(SUBSTITUTE(BA46,CHAR(160),""))),0))&gt;(IFERROR(VALUE(TRIM(SUBSTITUTE(AX46,CHAR(160),""))),0)),"Attention : Le montant TVA retenu est supérieur au montant TVA raisonnable. Merci de revoir la ligne de dépense, plafonner son montant, ou justifier la reventillation HT / TVA.",(IFERROR(VALUE(TRIM(SUBSTITUTE(BB46,CHAR(160),""))),0))=0,"",(IFERROR(VALUE(TRIM(SUBSTITUTE(AY46,CHAR(160),""))),0))=(IFERROR(VALUE(TRIM(SUBSTITUTE(BB46,CHAR(160),""))),0)),"OK",(IFERROR(VALUE(TRIM(SUBSTITUTE(AY46,CHAR(160),""))),0))&gt;(IFERROR(VALUE(TRIM(SUBSTITUTE(BB46,CHAR(160),""))),0))," OK : Montant instruit inférieur au montant raisonnable.",TRUE,""))</f>
        <v/>
      </c>
      <c r="BE46" s="762" t="str" cm="1">
        <f t="array" ref="BE46">IF(OR(BB46="",Y46="",AZ46="",W46="",BA46="",X46=""),"",_xlfn.IFS((IFERROR(VALUE(TRIM(SUBSTITUTE(BB46,CHAR(160),""))),0))&gt;(IFERROR(VALUE(TRIM(SUBSTITUTE(Y46,CHAR(160),""))),0)),"KO : Le montant retenu TTC est supérieur au montant présenté TTC. Merci de revoir la ligne de dépense ou plafonner son montant.",(IFERROR(VALUE(TRIM(SUBSTITUTE(AZ46,CHAR(160),""))),0))&gt;(IFERROR(VALUE(TRIM(SUBSTITUTE(W46,CHAR(160),""))),0)),"Attention : Le montant retenu HT est supérieur au montant HT présenté. Merci de revoir la ligne de dépense,plafonner son montant,ou justifier la reventillation HT/TVA.",(IFERROR(VALUE(TRIM(SUBSTITUTE(BA46,CHAR(160),""))),0))&gt;(IFERROR(VALUE(TRIM(SUBSTITUTE(X46,CHAR(160),""))),0)),"Attention : Le montant TVA retenu est supérieur au montant TVA présenté. Merci de revoir la ligne de dépense,plafonner son montant,ou justifier la reventillation HT/TVA.",(IFERROR(VALUE(TRIM(SUBSTITUTE(Y46,CHAR(160),""))),0))=0,"",(IFERROR(VALUE(TRIM(SUBSTITUTE(BB46,CHAR(160),""))),0))=(IFERROR(VALUE(TRIM(SUBSTITUTE(Y46,CHAR(160),""))),0)),"OK",
OR((IFERROR(VALUE(TRIM(SUBSTITUTE(BB46,CHAR(160),""))),0))=0,(IFERROR(VALUE(TRIM(SUBSTITUTE(AZ46,CHAR(160),""))),0))=0),"Attention : montant présenté entièrement écarté",(IFERROR(VALUE(TRIM(SUBSTITUTE(BB46,CHAR(160),""))),0))&lt;(IFERROR(VALUE(TRIM(SUBSTITUTE(Y46,CHAR(160),""))),0)),"Attention : montant présenté partiellement écarté",TRUE,""))</f>
        <v/>
      </c>
      <c r="BF46" s="49" t="str">
        <f t="shared" si="60"/>
        <v/>
      </c>
      <c r="BG46" s="49" t="str">
        <f t="shared" si="61"/>
        <v/>
      </c>
      <c r="BH46" s="21" t="str">
        <f t="shared" si="62"/>
        <v/>
      </c>
    </row>
    <row r="47" spans="1:60" ht="15" customHeight="1">
      <c r="A47" s="63">
        <v>36</v>
      </c>
      <c r="B47" s="144"/>
      <c r="C47" s="144"/>
      <c r="D47" s="145"/>
      <c r="E47" s="144"/>
      <c r="F47" s="144"/>
      <c r="G47" s="144"/>
      <c r="H47" s="144"/>
      <c r="I47" s="144"/>
      <c r="J47" s="144"/>
      <c r="K47" s="144"/>
      <c r="L47" s="144"/>
      <c r="M47" s="123"/>
      <c r="N47" s="7"/>
      <c r="O47" s="42" t="str">
        <f t="shared" si="32"/>
        <v/>
      </c>
      <c r="P47" s="9"/>
      <c r="Q47" s="7"/>
      <c r="R47" s="42" t="str">
        <f t="shared" si="33"/>
        <v/>
      </c>
      <c r="S47" s="10"/>
      <c r="T47" s="7"/>
      <c r="U47" s="124" t="str">
        <f t="shared" si="34"/>
        <v/>
      </c>
      <c r="V47" s="133"/>
      <c r="W47" s="132" t="str" cm="1">
        <f t="array" ref="W47">IF((_xlfn.IFS(TRIM(SUBSTITUTE(V47,CHAR(160),""))="Devis 1",IFERROR(VALUE(TRIM(SUBSTITUTE(M47,CHAR(160),""))),0),TRIM(SUBSTITUTE(V47,CHAR(160),""))="Devis 2",IFERROR(VALUE(TRIM(SUBSTITUTE(P47,CHAR(160),""))),0),TRIM(SUBSTITUTE(V47,CHAR(160),""))="Devis 3",IFERROR(VALUE(TRIM(SUBSTITUTE(S47,CHAR(160),""))),0),TRUE,0)*IFERROR(VALUE(TRIM(SUBSTITUTE(D47,CHAR(160),""))),0))=0,"",_xlfn.IFS(TRIM(SUBSTITUTE(V47,CHAR(160),""))="Devis 1",IFERROR(VALUE(TRIM(SUBSTITUTE(M47,CHAR(160),""))),0),TRIM(SUBSTITUTE(V47,CHAR(160),""))="Devis 2",IFERROR(VALUE(TRIM(SUBSTITUTE(P47,CHAR(160),""))),0),TRIM(SUBSTITUTE(V47,CHAR(160),""))="Devis 3",IFERROR(VALUE(TRIM(SUBSTITUTE(S47,CHAR(160),""))),0),TRUE,0)*IFERROR(VALUE(TRIM(SUBSTITUTE(D47,CHAR(160),""))),0))</f>
        <v/>
      </c>
      <c r="X47" s="66" t="str" cm="1">
        <f t="array" ref="X47">IF(_xlfn.IFS(TRIM(SUBSTITUTE(V47,CHAR(160),""))="Devis 1",IFERROR(VALUE(TRIM(SUBSTITUTE(N47,CHAR(160),""))),0),TRIM(SUBSTITUTE(V47,CHAR(160),""))="Devis 2",IFERROR(VALUE(TRIM(SUBSTITUTE(Q47,CHAR(160),""))),0),TRIM(SUBSTITUTE(V47,CHAR(160),""))="Devis 3",IFERROR(VALUE(TRIM(SUBSTITUTE(T47,CHAR(160),""))),0),TRUE,0)*IFERROR(VALUE(TRIM(SUBSTITUTE(D47,CHAR(160),""))),0)=0,IF(W47&lt;&gt;"",0,""),_xlfn.IFS(TRIM(SUBSTITUTE(V47,CHAR(160),""))="Devis 1",IFERROR(VALUE(TRIM(SUBSTITUTE(N47,CHAR(160),""))),0),TRIM(SUBSTITUTE(V47,CHAR(160),""))="Devis 2",IFERROR(VALUE(TRIM(SUBSTITUTE(Q47,CHAR(160),""))),0),TRIM(SUBSTITUTE(V47,CHAR(160),""))="Devis 3",IFERROR(VALUE(TRIM(SUBSTITUTE(T47,CHAR(160),""))),0),TRUE,0)*IFERROR(VALUE(TRIM(SUBSTITUTE(D47,CHAR(160),""))),0))</f>
        <v/>
      </c>
      <c r="Y47" s="135" t="str">
        <f t="shared" si="35"/>
        <v/>
      </c>
      <c r="Z47" s="136"/>
      <c r="AA47" s="764" t="str">
        <f t="shared" si="36"/>
        <v/>
      </c>
      <c r="AB47" s="764" t="str">
        <f t="shared" si="37"/>
        <v/>
      </c>
      <c r="AC47" s="764" t="str">
        <f t="shared" si="38"/>
        <v/>
      </c>
      <c r="AD47" s="764" t="str">
        <f t="shared" si="39"/>
        <v/>
      </c>
      <c r="AE47" s="764" t="str">
        <f t="shared" si="40"/>
        <v/>
      </c>
      <c r="AF47" s="764" t="str">
        <f t="shared" si="41"/>
        <v/>
      </c>
      <c r="AG47" s="764" t="str">
        <f t="shared" si="42"/>
        <v/>
      </c>
      <c r="AH47" s="764" t="str">
        <f t="shared" si="43"/>
        <v/>
      </c>
      <c r="AI47" s="764" t="str">
        <f t="shared" si="44"/>
        <v/>
      </c>
      <c r="AJ47" s="764" t="str">
        <f t="shared" si="45"/>
        <v/>
      </c>
      <c r="AK47" s="764" t="str">
        <f t="shared" si="46"/>
        <v/>
      </c>
      <c r="AL47" s="45" t="str">
        <f t="shared" si="47"/>
        <v/>
      </c>
      <c r="AM47" s="20" t="str">
        <f t="shared" si="48"/>
        <v/>
      </c>
      <c r="AN47" s="42" t="str">
        <f t="shared" si="49"/>
        <v/>
      </c>
      <c r="AO47" s="46" t="str">
        <f t="shared" si="50"/>
        <v/>
      </c>
      <c r="AP47" s="20" t="str">
        <f t="shared" si="51"/>
        <v/>
      </c>
      <c r="AQ47" s="42" t="str">
        <f t="shared" si="52"/>
        <v/>
      </c>
      <c r="AR47" s="47" t="str">
        <f t="shared" si="53"/>
        <v/>
      </c>
      <c r="AS47" s="20" t="str">
        <f t="shared" si="54"/>
        <v/>
      </c>
      <c r="AT47" s="48" t="str">
        <f t="shared" si="55"/>
        <v/>
      </c>
      <c r="AU47" s="44" t="str">
        <f t="shared" si="56"/>
        <v/>
      </c>
      <c r="AV47" s="744"/>
      <c r="AW47" s="49" t="str">
        <f t="shared" si="57"/>
        <v/>
      </c>
      <c r="AX47" s="49" t="str">
        <f t="shared" si="58"/>
        <v/>
      </c>
      <c r="AY47" s="49" t="str">
        <f t="shared" si="59"/>
        <v/>
      </c>
      <c r="AZ47" s="67" t="str" cm="1">
        <f t="array" ref="AZ47">IF($AC47="","",IF((IFERROR(_xlfn.IFS($AU47="Devis 1",(IFERROR(VALUE(TRIM(SUBSTITUTE(AL47,CHAR(160),""))),0)),$AU47="Devis 2",(IFERROR(VALUE(TRIM(SUBSTITUTE(AO47,CHAR(160),""))),0)),$AU47="Devis 3",(IFERROR(VALUE(TRIM(SUBSTITUTE(AR47,CHAR(160),""))),0))),0))*(IFERROR(VALUE(TRIM(SUBSTITUTE($AC47,CHAR(160),""))),0))=0,"",(IFERROR(_xlfn.IFS($AU47="Devis 1",(IFERROR(VALUE(TRIM(SUBSTITUTE(AL47,CHAR(160),""))),0)),$AU47="Devis 2",(IFERROR(VALUE(TRIM(SUBSTITUTE(AO47,CHAR(160),""))),0)),$AU47="Devis 3",(IFERROR(VALUE(TRIM(SUBSTITUTE(AR47,CHAR(160),""))),0))),0))*(IFERROR(VALUE(TRIM(SUBSTITUTE($AC47,CHAR(160),""))),0))))</f>
        <v/>
      </c>
      <c r="BA47" s="67" t="str" cm="1">
        <f t="array" ref="BA47">IF($AC47="","",IF((IFERROR(_xlfn.IFS(TRIM(SUBSTITUTE($AU47,CHAR(160),""))="Devis 1", IFERROR(VALUE(TRIM(SUBSTITUTE(AM47,CHAR(160),""))),0),TRIM(SUBSTITUTE($AU47,CHAR(160),""))="Devis 2", IFERROR(VALUE(TRIM(SUBSTITUTE(AP47,CHAR(160),""))),0),TRIM(SUBSTITUTE($AU47,CHAR(160),""))="Devis 3", IFERROR(VALUE(TRIM(SUBSTITUTE(AS47,CHAR(160),""))),0)),0) * IFERROR(VALUE(TRIM(SUBSTITUTE($AC47,CHAR(160),""))),0)) = 0,IF(AZ47&lt;&gt;"",0,""),(IFERROR(_xlfn.IFS(TRIM(SUBSTITUTE($AU47,CHAR(160),""))="Devis 1", IFERROR(VALUE(TRIM(SUBSTITUTE(AM47,CHAR(160),""))),0),TRIM(SUBSTITUTE($AU47,CHAR(160),""))="Devis 2", IFERROR(VALUE(TRIM(SUBSTITUTE(AP47,CHAR(160),""))),0),TRIM(SUBSTITUTE($AU47,CHAR(160),""))="Devis 3", IFERROR(VALUE(TRIM(SUBSTITUTE(AS47,CHAR(160),""))),0)),0) * IFERROR(VALUE(TRIM(SUBSTITUTE($AC47,CHAR(160),""))),0))))</f>
        <v/>
      </c>
      <c r="BB47" s="67" t="str" cm="1">
        <f t="array" ref="BB47">IF($AC47="","",IF(IFERROR(_xlfn.IFS($AU47="Devis 1",IFERROR(VALUE(TRIM(SUBSTITUTE(AN47,CHAR(160),""))),0),$AU47="Devis 2",IFERROR(VALUE(TRIM(SUBSTITUTE(AQ47,CHAR(160),""))),0),$AU47="Devis 3",IFERROR(VALUE(TRIM(SUBSTITUTE(AT47,CHAR(160),""))),0)),0)*IFERROR(VALUE(TRIM(SUBSTITUTE($AC47,CHAR(160),""))),0)=0,"",IFERROR(_xlfn.IFS($AU47="Devis 1",IFERROR(VALUE(TRIM(SUBSTITUTE(AN47,CHAR(160),""))),0),$AU47="Devis 2",IFERROR(VALUE(TRIM(SUBSTITUTE(AQ47,CHAR(160),""))),0),$AU47="Devis 3",IFERROR(VALUE(TRIM(SUBSTITUTE(AT47,CHAR(160),""))),0)),0)*IFERROR(VALUE(TRIM(SUBSTITUTE($AC47,CHAR(160),""))),0)))</f>
        <v/>
      </c>
      <c r="BC47" s="254"/>
      <c r="BD47" s="14" t="str" cm="1">
        <f t="array" ref="BD47">IF(OR(BB47="",AY47="",AZ47="",AW47="",BA47="",AX47=""),"",_xlfn.IFS((IFERROR(VALUE(TRIM(SUBSTITUTE(BB47,CHAR(160),""))),0))&gt;(IFERROR(VALUE(TRIM(SUBSTITUTE(AY47,CHAR(160),""))),0)),"KO : Le montant retenu TTC est supérieur au montant raisonnable TTC. Merci de revoir la ligne de dépense ou plafonner son montant.",(IFERROR(VALUE(TRIM(SUBSTITUTE(AZ47,CHAR(160),""))),0))&gt;(IFERROR(VALUE(TRIM(SUBSTITUTE(AW47,CHAR(160),""))),0)),"Attention : Le montant retenu HT est supérieur au montant HT raisonnable. Merci de revoir la ligne de dépense, plafonner son montant, ou justifier la reventillation HT / TVA.",(IFERROR(VALUE(TRIM(SUBSTITUTE(BA47,CHAR(160),""))),0))&gt;(IFERROR(VALUE(TRIM(SUBSTITUTE(AX47,CHAR(160),""))),0)),"Attention : Le montant TVA retenu est supérieur au montant TVA raisonnable. Merci de revoir la ligne de dépense, plafonner son montant, ou justifier la reventillation HT / TVA.",(IFERROR(VALUE(TRIM(SUBSTITUTE(BB47,CHAR(160),""))),0))=0,"",(IFERROR(VALUE(TRIM(SUBSTITUTE(AY47,CHAR(160),""))),0))=(IFERROR(VALUE(TRIM(SUBSTITUTE(BB47,CHAR(160),""))),0)),"OK",(IFERROR(VALUE(TRIM(SUBSTITUTE(AY47,CHAR(160),""))),0))&gt;(IFERROR(VALUE(TRIM(SUBSTITUTE(BB47,CHAR(160),""))),0))," OK : Montant instruit inférieur au montant raisonnable.",TRUE,""))</f>
        <v/>
      </c>
      <c r="BE47" s="762" t="str" cm="1">
        <f t="array" ref="BE47">IF(OR(BB47="",Y47="",AZ47="",W47="",BA47="",X47=""),"",_xlfn.IFS((IFERROR(VALUE(TRIM(SUBSTITUTE(BB47,CHAR(160),""))),0))&gt;(IFERROR(VALUE(TRIM(SUBSTITUTE(Y47,CHAR(160),""))),0)),"KO : Le montant retenu TTC est supérieur au montant présenté TTC. Merci de revoir la ligne de dépense ou plafonner son montant.",(IFERROR(VALUE(TRIM(SUBSTITUTE(AZ47,CHAR(160),""))),0))&gt;(IFERROR(VALUE(TRIM(SUBSTITUTE(W47,CHAR(160),""))),0)),"Attention : Le montant retenu HT est supérieur au montant HT présenté. Merci de revoir la ligne de dépense,plafonner son montant,ou justifier la reventillation HT/TVA.",(IFERROR(VALUE(TRIM(SUBSTITUTE(BA47,CHAR(160),""))),0))&gt;(IFERROR(VALUE(TRIM(SUBSTITUTE(X47,CHAR(160),""))),0)),"Attention : Le montant TVA retenu est supérieur au montant TVA présenté. Merci de revoir la ligne de dépense,plafonner son montant,ou justifier la reventillation HT/TVA.",(IFERROR(VALUE(TRIM(SUBSTITUTE(Y47,CHAR(160),""))),0))=0,"",(IFERROR(VALUE(TRIM(SUBSTITUTE(BB47,CHAR(160),""))),0))=(IFERROR(VALUE(TRIM(SUBSTITUTE(Y47,CHAR(160),""))),0)),"OK",
OR((IFERROR(VALUE(TRIM(SUBSTITUTE(BB47,CHAR(160),""))),0))=0,(IFERROR(VALUE(TRIM(SUBSTITUTE(AZ47,CHAR(160),""))),0))=0),"Attention : montant présenté entièrement écarté",(IFERROR(VALUE(TRIM(SUBSTITUTE(BB47,CHAR(160),""))),0))&lt;(IFERROR(VALUE(TRIM(SUBSTITUTE(Y47,CHAR(160),""))),0)),"Attention : montant présenté partiellement écarté",TRUE,""))</f>
        <v/>
      </c>
      <c r="BF47" s="49" t="str">
        <f t="shared" si="60"/>
        <v/>
      </c>
      <c r="BG47" s="49" t="str">
        <f t="shared" si="61"/>
        <v/>
      </c>
      <c r="BH47" s="21" t="str">
        <f t="shared" si="62"/>
        <v/>
      </c>
    </row>
    <row r="48" spans="1:60" ht="15" customHeight="1">
      <c r="A48" s="63">
        <v>37</v>
      </c>
      <c r="B48" s="144"/>
      <c r="C48" s="144"/>
      <c r="D48" s="145"/>
      <c r="E48" s="144"/>
      <c r="F48" s="144"/>
      <c r="G48" s="144"/>
      <c r="H48" s="144"/>
      <c r="I48" s="144"/>
      <c r="J48" s="144"/>
      <c r="K48" s="144"/>
      <c r="L48" s="144"/>
      <c r="M48" s="123"/>
      <c r="N48" s="7"/>
      <c r="O48" s="42" t="str">
        <f t="shared" si="32"/>
        <v/>
      </c>
      <c r="P48" s="9"/>
      <c r="Q48" s="7"/>
      <c r="R48" s="42" t="str">
        <f t="shared" si="33"/>
        <v/>
      </c>
      <c r="S48" s="10"/>
      <c r="T48" s="7"/>
      <c r="U48" s="124" t="str">
        <f t="shared" si="34"/>
        <v/>
      </c>
      <c r="V48" s="133"/>
      <c r="W48" s="132" t="str" cm="1">
        <f t="array" ref="W48">IF((_xlfn.IFS(TRIM(SUBSTITUTE(V48,CHAR(160),""))="Devis 1",IFERROR(VALUE(TRIM(SUBSTITUTE(M48,CHAR(160),""))),0),TRIM(SUBSTITUTE(V48,CHAR(160),""))="Devis 2",IFERROR(VALUE(TRIM(SUBSTITUTE(P48,CHAR(160),""))),0),TRIM(SUBSTITUTE(V48,CHAR(160),""))="Devis 3",IFERROR(VALUE(TRIM(SUBSTITUTE(S48,CHAR(160),""))),0),TRUE,0)*IFERROR(VALUE(TRIM(SUBSTITUTE(D48,CHAR(160),""))),0))=0,"",_xlfn.IFS(TRIM(SUBSTITUTE(V48,CHAR(160),""))="Devis 1",IFERROR(VALUE(TRIM(SUBSTITUTE(M48,CHAR(160),""))),0),TRIM(SUBSTITUTE(V48,CHAR(160),""))="Devis 2",IFERROR(VALUE(TRIM(SUBSTITUTE(P48,CHAR(160),""))),0),TRIM(SUBSTITUTE(V48,CHAR(160),""))="Devis 3",IFERROR(VALUE(TRIM(SUBSTITUTE(S48,CHAR(160),""))),0),TRUE,0)*IFERROR(VALUE(TRIM(SUBSTITUTE(D48,CHAR(160),""))),0))</f>
        <v/>
      </c>
      <c r="X48" s="66" t="str" cm="1">
        <f t="array" ref="X48">IF(_xlfn.IFS(TRIM(SUBSTITUTE(V48,CHAR(160),""))="Devis 1",IFERROR(VALUE(TRIM(SUBSTITUTE(N48,CHAR(160),""))),0),TRIM(SUBSTITUTE(V48,CHAR(160),""))="Devis 2",IFERROR(VALUE(TRIM(SUBSTITUTE(Q48,CHAR(160),""))),0),TRIM(SUBSTITUTE(V48,CHAR(160),""))="Devis 3",IFERROR(VALUE(TRIM(SUBSTITUTE(T48,CHAR(160),""))),0),TRUE,0)*IFERROR(VALUE(TRIM(SUBSTITUTE(D48,CHAR(160),""))),0)=0,IF(W48&lt;&gt;"",0,""),_xlfn.IFS(TRIM(SUBSTITUTE(V48,CHAR(160),""))="Devis 1",IFERROR(VALUE(TRIM(SUBSTITUTE(N48,CHAR(160),""))),0),TRIM(SUBSTITUTE(V48,CHAR(160),""))="Devis 2",IFERROR(VALUE(TRIM(SUBSTITUTE(Q48,CHAR(160),""))),0),TRIM(SUBSTITUTE(V48,CHAR(160),""))="Devis 3",IFERROR(VALUE(TRIM(SUBSTITUTE(T48,CHAR(160),""))),0),TRUE,0)*IFERROR(VALUE(TRIM(SUBSTITUTE(D48,CHAR(160),""))),0))</f>
        <v/>
      </c>
      <c r="Y48" s="135" t="str">
        <f t="shared" si="35"/>
        <v/>
      </c>
      <c r="Z48" s="136"/>
      <c r="AA48" s="764" t="str">
        <f t="shared" si="36"/>
        <v/>
      </c>
      <c r="AB48" s="764" t="str">
        <f t="shared" si="37"/>
        <v/>
      </c>
      <c r="AC48" s="764" t="str">
        <f t="shared" si="38"/>
        <v/>
      </c>
      <c r="AD48" s="764" t="str">
        <f t="shared" si="39"/>
        <v/>
      </c>
      <c r="AE48" s="764" t="str">
        <f t="shared" si="40"/>
        <v/>
      </c>
      <c r="AF48" s="764" t="str">
        <f t="shared" si="41"/>
        <v/>
      </c>
      <c r="AG48" s="764" t="str">
        <f t="shared" si="42"/>
        <v/>
      </c>
      <c r="AH48" s="764" t="str">
        <f t="shared" si="43"/>
        <v/>
      </c>
      <c r="AI48" s="764" t="str">
        <f t="shared" si="44"/>
        <v/>
      </c>
      <c r="AJ48" s="764" t="str">
        <f t="shared" si="45"/>
        <v/>
      </c>
      <c r="AK48" s="764" t="str">
        <f t="shared" si="46"/>
        <v/>
      </c>
      <c r="AL48" s="45" t="str">
        <f t="shared" si="47"/>
        <v/>
      </c>
      <c r="AM48" s="20" t="str">
        <f t="shared" si="48"/>
        <v/>
      </c>
      <c r="AN48" s="42" t="str">
        <f t="shared" si="49"/>
        <v/>
      </c>
      <c r="AO48" s="46" t="str">
        <f t="shared" si="50"/>
        <v/>
      </c>
      <c r="AP48" s="20" t="str">
        <f t="shared" si="51"/>
        <v/>
      </c>
      <c r="AQ48" s="42" t="str">
        <f t="shared" si="52"/>
        <v/>
      </c>
      <c r="AR48" s="47" t="str">
        <f t="shared" si="53"/>
        <v/>
      </c>
      <c r="AS48" s="20" t="str">
        <f t="shared" si="54"/>
        <v/>
      </c>
      <c r="AT48" s="48" t="str">
        <f t="shared" si="55"/>
        <v/>
      </c>
      <c r="AU48" s="44" t="str">
        <f t="shared" si="56"/>
        <v/>
      </c>
      <c r="AV48" s="744"/>
      <c r="AW48" s="49" t="str">
        <f t="shared" si="57"/>
        <v/>
      </c>
      <c r="AX48" s="49" t="str">
        <f t="shared" si="58"/>
        <v/>
      </c>
      <c r="AY48" s="49" t="str">
        <f t="shared" si="59"/>
        <v/>
      </c>
      <c r="AZ48" s="67" t="str" cm="1">
        <f t="array" ref="AZ48">IF($AC48="","",IF((IFERROR(_xlfn.IFS($AU48="Devis 1",(IFERROR(VALUE(TRIM(SUBSTITUTE(AL48,CHAR(160),""))),0)),$AU48="Devis 2",(IFERROR(VALUE(TRIM(SUBSTITUTE(AO48,CHAR(160),""))),0)),$AU48="Devis 3",(IFERROR(VALUE(TRIM(SUBSTITUTE(AR48,CHAR(160),""))),0))),0))*(IFERROR(VALUE(TRIM(SUBSTITUTE($AC48,CHAR(160),""))),0))=0,"",(IFERROR(_xlfn.IFS($AU48="Devis 1",(IFERROR(VALUE(TRIM(SUBSTITUTE(AL48,CHAR(160),""))),0)),$AU48="Devis 2",(IFERROR(VALUE(TRIM(SUBSTITUTE(AO48,CHAR(160),""))),0)),$AU48="Devis 3",(IFERROR(VALUE(TRIM(SUBSTITUTE(AR48,CHAR(160),""))),0))),0))*(IFERROR(VALUE(TRIM(SUBSTITUTE($AC48,CHAR(160),""))),0))))</f>
        <v/>
      </c>
      <c r="BA48" s="67" t="str" cm="1">
        <f t="array" ref="BA48">IF($AC48="","",IF((IFERROR(_xlfn.IFS(TRIM(SUBSTITUTE($AU48,CHAR(160),""))="Devis 1", IFERROR(VALUE(TRIM(SUBSTITUTE(AM48,CHAR(160),""))),0),TRIM(SUBSTITUTE($AU48,CHAR(160),""))="Devis 2", IFERROR(VALUE(TRIM(SUBSTITUTE(AP48,CHAR(160),""))),0),TRIM(SUBSTITUTE($AU48,CHAR(160),""))="Devis 3", IFERROR(VALUE(TRIM(SUBSTITUTE(AS48,CHAR(160),""))),0)),0) * IFERROR(VALUE(TRIM(SUBSTITUTE($AC48,CHAR(160),""))),0)) = 0,IF(AZ48&lt;&gt;"",0,""),(IFERROR(_xlfn.IFS(TRIM(SUBSTITUTE($AU48,CHAR(160),""))="Devis 1", IFERROR(VALUE(TRIM(SUBSTITUTE(AM48,CHAR(160),""))),0),TRIM(SUBSTITUTE($AU48,CHAR(160),""))="Devis 2", IFERROR(VALUE(TRIM(SUBSTITUTE(AP48,CHAR(160),""))),0),TRIM(SUBSTITUTE($AU48,CHAR(160),""))="Devis 3", IFERROR(VALUE(TRIM(SUBSTITUTE(AS48,CHAR(160),""))),0)),0) * IFERROR(VALUE(TRIM(SUBSTITUTE($AC48,CHAR(160),""))),0))))</f>
        <v/>
      </c>
      <c r="BB48" s="67" t="str" cm="1">
        <f t="array" ref="BB48">IF($AC48="","",IF(IFERROR(_xlfn.IFS($AU48="Devis 1",IFERROR(VALUE(TRIM(SUBSTITUTE(AN48,CHAR(160),""))),0),$AU48="Devis 2",IFERROR(VALUE(TRIM(SUBSTITUTE(AQ48,CHAR(160),""))),0),$AU48="Devis 3",IFERROR(VALUE(TRIM(SUBSTITUTE(AT48,CHAR(160),""))),0)),0)*IFERROR(VALUE(TRIM(SUBSTITUTE($AC48,CHAR(160),""))),0)=0,"",IFERROR(_xlfn.IFS($AU48="Devis 1",IFERROR(VALUE(TRIM(SUBSTITUTE(AN48,CHAR(160),""))),0),$AU48="Devis 2",IFERROR(VALUE(TRIM(SUBSTITUTE(AQ48,CHAR(160),""))),0),$AU48="Devis 3",IFERROR(VALUE(TRIM(SUBSTITUTE(AT48,CHAR(160),""))),0)),0)*IFERROR(VALUE(TRIM(SUBSTITUTE($AC48,CHAR(160),""))),0)))</f>
        <v/>
      </c>
      <c r="BC48" s="254"/>
      <c r="BD48" s="14" t="str" cm="1">
        <f t="array" ref="BD48">IF(OR(BB48="",AY48="",AZ48="",AW48="",BA48="",AX48=""),"",_xlfn.IFS((IFERROR(VALUE(TRIM(SUBSTITUTE(BB48,CHAR(160),""))),0))&gt;(IFERROR(VALUE(TRIM(SUBSTITUTE(AY48,CHAR(160),""))),0)),"KO : Le montant retenu TTC est supérieur au montant raisonnable TTC. Merci de revoir la ligne de dépense ou plafonner son montant.",(IFERROR(VALUE(TRIM(SUBSTITUTE(AZ48,CHAR(160),""))),0))&gt;(IFERROR(VALUE(TRIM(SUBSTITUTE(AW48,CHAR(160),""))),0)),"Attention : Le montant retenu HT est supérieur au montant HT raisonnable. Merci de revoir la ligne de dépense, plafonner son montant, ou justifier la reventillation HT / TVA.",(IFERROR(VALUE(TRIM(SUBSTITUTE(BA48,CHAR(160),""))),0))&gt;(IFERROR(VALUE(TRIM(SUBSTITUTE(AX48,CHAR(160),""))),0)),"Attention : Le montant TVA retenu est supérieur au montant TVA raisonnable. Merci de revoir la ligne de dépense, plafonner son montant, ou justifier la reventillation HT / TVA.",(IFERROR(VALUE(TRIM(SUBSTITUTE(BB48,CHAR(160),""))),0))=0,"",(IFERROR(VALUE(TRIM(SUBSTITUTE(AY48,CHAR(160),""))),0))=(IFERROR(VALUE(TRIM(SUBSTITUTE(BB48,CHAR(160),""))),0)),"OK",(IFERROR(VALUE(TRIM(SUBSTITUTE(AY48,CHAR(160),""))),0))&gt;(IFERROR(VALUE(TRIM(SUBSTITUTE(BB48,CHAR(160),""))),0))," OK : Montant instruit inférieur au montant raisonnable.",TRUE,""))</f>
        <v/>
      </c>
      <c r="BE48" s="762" t="str" cm="1">
        <f t="array" ref="BE48">IF(OR(BB48="",Y48="",AZ48="",W48="",BA48="",X48=""),"",_xlfn.IFS((IFERROR(VALUE(TRIM(SUBSTITUTE(BB48,CHAR(160),""))),0))&gt;(IFERROR(VALUE(TRIM(SUBSTITUTE(Y48,CHAR(160),""))),0)),"KO : Le montant retenu TTC est supérieur au montant présenté TTC. Merci de revoir la ligne de dépense ou plafonner son montant.",(IFERROR(VALUE(TRIM(SUBSTITUTE(AZ48,CHAR(160),""))),0))&gt;(IFERROR(VALUE(TRIM(SUBSTITUTE(W48,CHAR(160),""))),0)),"Attention : Le montant retenu HT est supérieur au montant HT présenté. Merci de revoir la ligne de dépense,plafonner son montant,ou justifier la reventillation HT/TVA.",(IFERROR(VALUE(TRIM(SUBSTITUTE(BA48,CHAR(160),""))),0))&gt;(IFERROR(VALUE(TRIM(SUBSTITUTE(X48,CHAR(160),""))),0)),"Attention : Le montant TVA retenu est supérieur au montant TVA présenté. Merci de revoir la ligne de dépense,plafonner son montant,ou justifier la reventillation HT/TVA.",(IFERROR(VALUE(TRIM(SUBSTITUTE(Y48,CHAR(160),""))),0))=0,"",(IFERROR(VALUE(TRIM(SUBSTITUTE(BB48,CHAR(160),""))),0))=(IFERROR(VALUE(TRIM(SUBSTITUTE(Y48,CHAR(160),""))),0)),"OK",
OR((IFERROR(VALUE(TRIM(SUBSTITUTE(BB48,CHAR(160),""))),0))=0,(IFERROR(VALUE(TRIM(SUBSTITUTE(AZ48,CHAR(160),""))),0))=0),"Attention : montant présenté entièrement écarté",(IFERROR(VALUE(TRIM(SUBSTITUTE(BB48,CHAR(160),""))),0))&lt;(IFERROR(VALUE(TRIM(SUBSTITUTE(Y48,CHAR(160),""))),0)),"Attention : montant présenté partiellement écarté",TRUE,""))</f>
        <v/>
      </c>
      <c r="BF48" s="49" t="str">
        <f t="shared" si="60"/>
        <v/>
      </c>
      <c r="BG48" s="49" t="str">
        <f t="shared" si="61"/>
        <v/>
      </c>
      <c r="BH48" s="21" t="str">
        <f t="shared" si="62"/>
        <v/>
      </c>
    </row>
    <row r="49" spans="1:60" ht="15" customHeight="1">
      <c r="A49" s="63">
        <v>38</v>
      </c>
      <c r="B49" s="144"/>
      <c r="C49" s="144"/>
      <c r="D49" s="145"/>
      <c r="E49" s="144"/>
      <c r="F49" s="144"/>
      <c r="G49" s="144"/>
      <c r="H49" s="144"/>
      <c r="I49" s="144"/>
      <c r="J49" s="144"/>
      <c r="K49" s="144"/>
      <c r="L49" s="144"/>
      <c r="M49" s="123"/>
      <c r="N49" s="7"/>
      <c r="O49" s="42" t="str">
        <f t="shared" si="32"/>
        <v/>
      </c>
      <c r="P49" s="9"/>
      <c r="Q49" s="7"/>
      <c r="R49" s="42" t="str">
        <f t="shared" si="33"/>
        <v/>
      </c>
      <c r="S49" s="10"/>
      <c r="T49" s="7"/>
      <c r="U49" s="124" t="str">
        <f t="shared" si="34"/>
        <v/>
      </c>
      <c r="V49" s="133"/>
      <c r="W49" s="132" t="str" cm="1">
        <f t="array" ref="W49">IF((_xlfn.IFS(TRIM(SUBSTITUTE(V49,CHAR(160),""))="Devis 1",IFERROR(VALUE(TRIM(SUBSTITUTE(M49,CHAR(160),""))),0),TRIM(SUBSTITUTE(V49,CHAR(160),""))="Devis 2",IFERROR(VALUE(TRIM(SUBSTITUTE(P49,CHAR(160),""))),0),TRIM(SUBSTITUTE(V49,CHAR(160),""))="Devis 3",IFERROR(VALUE(TRIM(SUBSTITUTE(S49,CHAR(160),""))),0),TRUE,0)*IFERROR(VALUE(TRIM(SUBSTITUTE(D49,CHAR(160),""))),0))=0,"",_xlfn.IFS(TRIM(SUBSTITUTE(V49,CHAR(160),""))="Devis 1",IFERROR(VALUE(TRIM(SUBSTITUTE(M49,CHAR(160),""))),0),TRIM(SUBSTITUTE(V49,CHAR(160),""))="Devis 2",IFERROR(VALUE(TRIM(SUBSTITUTE(P49,CHAR(160),""))),0),TRIM(SUBSTITUTE(V49,CHAR(160),""))="Devis 3",IFERROR(VALUE(TRIM(SUBSTITUTE(S49,CHAR(160),""))),0),TRUE,0)*IFERROR(VALUE(TRIM(SUBSTITUTE(D49,CHAR(160),""))),0))</f>
        <v/>
      </c>
      <c r="X49" s="66" t="str" cm="1">
        <f t="array" ref="X49">IF(_xlfn.IFS(TRIM(SUBSTITUTE(V49,CHAR(160),""))="Devis 1",IFERROR(VALUE(TRIM(SUBSTITUTE(N49,CHAR(160),""))),0),TRIM(SUBSTITUTE(V49,CHAR(160),""))="Devis 2",IFERROR(VALUE(TRIM(SUBSTITUTE(Q49,CHAR(160),""))),0),TRIM(SUBSTITUTE(V49,CHAR(160),""))="Devis 3",IFERROR(VALUE(TRIM(SUBSTITUTE(T49,CHAR(160),""))),0),TRUE,0)*IFERROR(VALUE(TRIM(SUBSTITUTE(D49,CHAR(160),""))),0)=0,IF(W49&lt;&gt;"",0,""),_xlfn.IFS(TRIM(SUBSTITUTE(V49,CHAR(160),""))="Devis 1",IFERROR(VALUE(TRIM(SUBSTITUTE(N49,CHAR(160),""))),0),TRIM(SUBSTITUTE(V49,CHAR(160),""))="Devis 2",IFERROR(VALUE(TRIM(SUBSTITUTE(Q49,CHAR(160),""))),0),TRIM(SUBSTITUTE(V49,CHAR(160),""))="Devis 3",IFERROR(VALUE(TRIM(SUBSTITUTE(T49,CHAR(160),""))),0),TRUE,0)*IFERROR(VALUE(TRIM(SUBSTITUTE(D49,CHAR(160),""))),0))</f>
        <v/>
      </c>
      <c r="Y49" s="135" t="str">
        <f t="shared" si="35"/>
        <v/>
      </c>
      <c r="Z49" s="136"/>
      <c r="AA49" s="764" t="str">
        <f t="shared" si="36"/>
        <v/>
      </c>
      <c r="AB49" s="764" t="str">
        <f t="shared" si="37"/>
        <v/>
      </c>
      <c r="AC49" s="764" t="str">
        <f t="shared" si="38"/>
        <v/>
      </c>
      <c r="AD49" s="764" t="str">
        <f t="shared" si="39"/>
        <v/>
      </c>
      <c r="AE49" s="764" t="str">
        <f t="shared" si="40"/>
        <v/>
      </c>
      <c r="AF49" s="764" t="str">
        <f t="shared" si="41"/>
        <v/>
      </c>
      <c r="AG49" s="764" t="str">
        <f t="shared" si="42"/>
        <v/>
      </c>
      <c r="AH49" s="764" t="str">
        <f t="shared" si="43"/>
        <v/>
      </c>
      <c r="AI49" s="764" t="str">
        <f t="shared" si="44"/>
        <v/>
      </c>
      <c r="AJ49" s="764" t="str">
        <f t="shared" si="45"/>
        <v/>
      </c>
      <c r="AK49" s="764" t="str">
        <f t="shared" si="46"/>
        <v/>
      </c>
      <c r="AL49" s="45" t="str">
        <f t="shared" si="47"/>
        <v/>
      </c>
      <c r="AM49" s="20" t="str">
        <f t="shared" si="48"/>
        <v/>
      </c>
      <c r="AN49" s="42" t="str">
        <f t="shared" si="49"/>
        <v/>
      </c>
      <c r="AO49" s="46" t="str">
        <f t="shared" si="50"/>
        <v/>
      </c>
      <c r="AP49" s="20" t="str">
        <f t="shared" si="51"/>
        <v/>
      </c>
      <c r="AQ49" s="42" t="str">
        <f t="shared" si="52"/>
        <v/>
      </c>
      <c r="AR49" s="47" t="str">
        <f t="shared" si="53"/>
        <v/>
      </c>
      <c r="AS49" s="20" t="str">
        <f t="shared" si="54"/>
        <v/>
      </c>
      <c r="AT49" s="48" t="str">
        <f t="shared" si="55"/>
        <v/>
      </c>
      <c r="AU49" s="44" t="str">
        <f t="shared" si="56"/>
        <v/>
      </c>
      <c r="AV49" s="744"/>
      <c r="AW49" s="49" t="str">
        <f t="shared" si="57"/>
        <v/>
      </c>
      <c r="AX49" s="49" t="str">
        <f t="shared" si="58"/>
        <v/>
      </c>
      <c r="AY49" s="49" t="str">
        <f t="shared" si="59"/>
        <v/>
      </c>
      <c r="AZ49" s="67" t="str" cm="1">
        <f t="array" ref="AZ49">IF($AC49="","",IF((IFERROR(_xlfn.IFS($AU49="Devis 1",(IFERROR(VALUE(TRIM(SUBSTITUTE(AL49,CHAR(160),""))),0)),$AU49="Devis 2",(IFERROR(VALUE(TRIM(SUBSTITUTE(AO49,CHAR(160),""))),0)),$AU49="Devis 3",(IFERROR(VALUE(TRIM(SUBSTITUTE(AR49,CHAR(160),""))),0))),0))*(IFERROR(VALUE(TRIM(SUBSTITUTE($AC49,CHAR(160),""))),0))=0,"",(IFERROR(_xlfn.IFS($AU49="Devis 1",(IFERROR(VALUE(TRIM(SUBSTITUTE(AL49,CHAR(160),""))),0)),$AU49="Devis 2",(IFERROR(VALUE(TRIM(SUBSTITUTE(AO49,CHAR(160),""))),0)),$AU49="Devis 3",(IFERROR(VALUE(TRIM(SUBSTITUTE(AR49,CHAR(160),""))),0))),0))*(IFERROR(VALUE(TRIM(SUBSTITUTE($AC49,CHAR(160),""))),0))))</f>
        <v/>
      </c>
      <c r="BA49" s="67" t="str" cm="1">
        <f t="array" ref="BA49">IF($AC49="","",IF((IFERROR(_xlfn.IFS(TRIM(SUBSTITUTE($AU49,CHAR(160),""))="Devis 1", IFERROR(VALUE(TRIM(SUBSTITUTE(AM49,CHAR(160),""))),0),TRIM(SUBSTITUTE($AU49,CHAR(160),""))="Devis 2", IFERROR(VALUE(TRIM(SUBSTITUTE(AP49,CHAR(160),""))),0),TRIM(SUBSTITUTE($AU49,CHAR(160),""))="Devis 3", IFERROR(VALUE(TRIM(SUBSTITUTE(AS49,CHAR(160),""))),0)),0) * IFERROR(VALUE(TRIM(SUBSTITUTE($AC49,CHAR(160),""))),0)) = 0,IF(AZ49&lt;&gt;"",0,""),(IFERROR(_xlfn.IFS(TRIM(SUBSTITUTE($AU49,CHAR(160),""))="Devis 1", IFERROR(VALUE(TRIM(SUBSTITUTE(AM49,CHAR(160),""))),0),TRIM(SUBSTITUTE($AU49,CHAR(160),""))="Devis 2", IFERROR(VALUE(TRIM(SUBSTITUTE(AP49,CHAR(160),""))),0),TRIM(SUBSTITUTE($AU49,CHAR(160),""))="Devis 3", IFERROR(VALUE(TRIM(SUBSTITUTE(AS49,CHAR(160),""))),0)),0) * IFERROR(VALUE(TRIM(SUBSTITUTE($AC49,CHAR(160),""))),0))))</f>
        <v/>
      </c>
      <c r="BB49" s="67" t="str" cm="1">
        <f t="array" ref="BB49">IF($AC49="","",IF(IFERROR(_xlfn.IFS($AU49="Devis 1",IFERROR(VALUE(TRIM(SUBSTITUTE(AN49,CHAR(160),""))),0),$AU49="Devis 2",IFERROR(VALUE(TRIM(SUBSTITUTE(AQ49,CHAR(160),""))),0),$AU49="Devis 3",IFERROR(VALUE(TRIM(SUBSTITUTE(AT49,CHAR(160),""))),0)),0)*IFERROR(VALUE(TRIM(SUBSTITUTE($AC49,CHAR(160),""))),0)=0,"",IFERROR(_xlfn.IFS($AU49="Devis 1",IFERROR(VALUE(TRIM(SUBSTITUTE(AN49,CHAR(160),""))),0),$AU49="Devis 2",IFERROR(VALUE(TRIM(SUBSTITUTE(AQ49,CHAR(160),""))),0),$AU49="Devis 3",IFERROR(VALUE(TRIM(SUBSTITUTE(AT49,CHAR(160),""))),0)),0)*IFERROR(VALUE(TRIM(SUBSTITUTE($AC49,CHAR(160),""))),0)))</f>
        <v/>
      </c>
      <c r="BC49" s="254"/>
      <c r="BD49" s="14" t="str" cm="1">
        <f t="array" ref="BD49">IF(OR(BB49="",AY49="",AZ49="",AW49="",BA49="",AX49=""),"",_xlfn.IFS((IFERROR(VALUE(TRIM(SUBSTITUTE(BB49,CHAR(160),""))),0))&gt;(IFERROR(VALUE(TRIM(SUBSTITUTE(AY49,CHAR(160),""))),0)),"KO : Le montant retenu TTC est supérieur au montant raisonnable TTC. Merci de revoir la ligne de dépense ou plafonner son montant.",(IFERROR(VALUE(TRIM(SUBSTITUTE(AZ49,CHAR(160),""))),0))&gt;(IFERROR(VALUE(TRIM(SUBSTITUTE(AW49,CHAR(160),""))),0)),"Attention : Le montant retenu HT est supérieur au montant HT raisonnable. Merci de revoir la ligne de dépense, plafonner son montant, ou justifier la reventillation HT / TVA.",(IFERROR(VALUE(TRIM(SUBSTITUTE(BA49,CHAR(160),""))),0))&gt;(IFERROR(VALUE(TRIM(SUBSTITUTE(AX49,CHAR(160),""))),0)),"Attention : Le montant TVA retenu est supérieur au montant TVA raisonnable. Merci de revoir la ligne de dépense, plafonner son montant, ou justifier la reventillation HT / TVA.",(IFERROR(VALUE(TRIM(SUBSTITUTE(BB49,CHAR(160),""))),0))=0,"",(IFERROR(VALUE(TRIM(SUBSTITUTE(AY49,CHAR(160),""))),0))=(IFERROR(VALUE(TRIM(SUBSTITUTE(BB49,CHAR(160),""))),0)),"OK",(IFERROR(VALUE(TRIM(SUBSTITUTE(AY49,CHAR(160),""))),0))&gt;(IFERROR(VALUE(TRIM(SUBSTITUTE(BB49,CHAR(160),""))),0))," OK : Montant instruit inférieur au montant raisonnable.",TRUE,""))</f>
        <v/>
      </c>
      <c r="BE49" s="762" t="str" cm="1">
        <f t="array" ref="BE49">IF(OR(BB49="",Y49="",AZ49="",W49="",BA49="",X49=""),"",_xlfn.IFS((IFERROR(VALUE(TRIM(SUBSTITUTE(BB49,CHAR(160),""))),0))&gt;(IFERROR(VALUE(TRIM(SUBSTITUTE(Y49,CHAR(160),""))),0)),"KO : Le montant retenu TTC est supérieur au montant présenté TTC. Merci de revoir la ligne de dépense ou plafonner son montant.",(IFERROR(VALUE(TRIM(SUBSTITUTE(AZ49,CHAR(160),""))),0))&gt;(IFERROR(VALUE(TRIM(SUBSTITUTE(W49,CHAR(160),""))),0)),"Attention : Le montant retenu HT est supérieur au montant HT présenté. Merci de revoir la ligne de dépense,plafonner son montant,ou justifier la reventillation HT/TVA.",(IFERROR(VALUE(TRIM(SUBSTITUTE(BA49,CHAR(160),""))),0))&gt;(IFERROR(VALUE(TRIM(SUBSTITUTE(X49,CHAR(160),""))),0)),"Attention : Le montant TVA retenu est supérieur au montant TVA présenté. Merci de revoir la ligne de dépense,plafonner son montant,ou justifier la reventillation HT/TVA.",(IFERROR(VALUE(TRIM(SUBSTITUTE(Y49,CHAR(160),""))),0))=0,"",(IFERROR(VALUE(TRIM(SUBSTITUTE(BB49,CHAR(160),""))),0))=(IFERROR(VALUE(TRIM(SUBSTITUTE(Y49,CHAR(160),""))),0)),"OK",
OR((IFERROR(VALUE(TRIM(SUBSTITUTE(BB49,CHAR(160),""))),0))=0,(IFERROR(VALUE(TRIM(SUBSTITUTE(AZ49,CHAR(160),""))),0))=0),"Attention : montant présenté entièrement écarté",(IFERROR(VALUE(TRIM(SUBSTITUTE(BB49,CHAR(160),""))),0))&lt;(IFERROR(VALUE(TRIM(SUBSTITUTE(Y49,CHAR(160),""))),0)),"Attention : montant présenté partiellement écarté",TRUE,""))</f>
        <v/>
      </c>
      <c r="BF49" s="49" t="str">
        <f t="shared" si="60"/>
        <v/>
      </c>
      <c r="BG49" s="49" t="str">
        <f t="shared" si="61"/>
        <v/>
      </c>
      <c r="BH49" s="21" t="str">
        <f t="shared" si="62"/>
        <v/>
      </c>
    </row>
    <row r="50" spans="1:60" ht="15" customHeight="1">
      <c r="A50" s="63">
        <v>39</v>
      </c>
      <c r="B50" s="144"/>
      <c r="C50" s="144"/>
      <c r="D50" s="145"/>
      <c r="E50" s="144"/>
      <c r="F50" s="144"/>
      <c r="G50" s="144"/>
      <c r="H50" s="144"/>
      <c r="I50" s="144"/>
      <c r="J50" s="144"/>
      <c r="K50" s="144"/>
      <c r="L50" s="144"/>
      <c r="M50" s="123"/>
      <c r="N50" s="7"/>
      <c r="O50" s="42" t="str">
        <f t="shared" si="32"/>
        <v/>
      </c>
      <c r="P50" s="9"/>
      <c r="Q50" s="7"/>
      <c r="R50" s="42" t="str">
        <f t="shared" si="33"/>
        <v/>
      </c>
      <c r="S50" s="10"/>
      <c r="T50" s="7"/>
      <c r="U50" s="124" t="str">
        <f t="shared" si="34"/>
        <v/>
      </c>
      <c r="V50" s="133"/>
      <c r="W50" s="132" t="str" cm="1">
        <f t="array" ref="W50">IF((_xlfn.IFS(TRIM(SUBSTITUTE(V50,CHAR(160),""))="Devis 1",IFERROR(VALUE(TRIM(SUBSTITUTE(M50,CHAR(160),""))),0),TRIM(SUBSTITUTE(V50,CHAR(160),""))="Devis 2",IFERROR(VALUE(TRIM(SUBSTITUTE(P50,CHAR(160),""))),0),TRIM(SUBSTITUTE(V50,CHAR(160),""))="Devis 3",IFERROR(VALUE(TRIM(SUBSTITUTE(S50,CHAR(160),""))),0),TRUE,0)*IFERROR(VALUE(TRIM(SUBSTITUTE(D50,CHAR(160),""))),0))=0,"",_xlfn.IFS(TRIM(SUBSTITUTE(V50,CHAR(160),""))="Devis 1",IFERROR(VALUE(TRIM(SUBSTITUTE(M50,CHAR(160),""))),0),TRIM(SUBSTITUTE(V50,CHAR(160),""))="Devis 2",IFERROR(VALUE(TRIM(SUBSTITUTE(P50,CHAR(160),""))),0),TRIM(SUBSTITUTE(V50,CHAR(160),""))="Devis 3",IFERROR(VALUE(TRIM(SUBSTITUTE(S50,CHAR(160),""))),0),TRUE,0)*IFERROR(VALUE(TRIM(SUBSTITUTE(D50,CHAR(160),""))),0))</f>
        <v/>
      </c>
      <c r="X50" s="66" t="str" cm="1">
        <f t="array" ref="X50">IF(_xlfn.IFS(TRIM(SUBSTITUTE(V50,CHAR(160),""))="Devis 1",IFERROR(VALUE(TRIM(SUBSTITUTE(N50,CHAR(160),""))),0),TRIM(SUBSTITUTE(V50,CHAR(160),""))="Devis 2",IFERROR(VALUE(TRIM(SUBSTITUTE(Q50,CHAR(160),""))),0),TRIM(SUBSTITUTE(V50,CHAR(160),""))="Devis 3",IFERROR(VALUE(TRIM(SUBSTITUTE(T50,CHAR(160),""))),0),TRUE,0)*IFERROR(VALUE(TRIM(SUBSTITUTE(D50,CHAR(160),""))),0)=0,IF(W50&lt;&gt;"",0,""),_xlfn.IFS(TRIM(SUBSTITUTE(V50,CHAR(160),""))="Devis 1",IFERROR(VALUE(TRIM(SUBSTITUTE(N50,CHAR(160),""))),0),TRIM(SUBSTITUTE(V50,CHAR(160),""))="Devis 2",IFERROR(VALUE(TRIM(SUBSTITUTE(Q50,CHAR(160),""))),0),TRIM(SUBSTITUTE(V50,CHAR(160),""))="Devis 3",IFERROR(VALUE(TRIM(SUBSTITUTE(T50,CHAR(160),""))),0),TRUE,0)*IFERROR(VALUE(TRIM(SUBSTITUTE(D50,CHAR(160),""))),0))</f>
        <v/>
      </c>
      <c r="Y50" s="135" t="str">
        <f t="shared" si="35"/>
        <v/>
      </c>
      <c r="Z50" s="136"/>
      <c r="AA50" s="764" t="str">
        <f t="shared" si="36"/>
        <v/>
      </c>
      <c r="AB50" s="764" t="str">
        <f t="shared" si="37"/>
        <v/>
      </c>
      <c r="AC50" s="764" t="str">
        <f t="shared" si="38"/>
        <v/>
      </c>
      <c r="AD50" s="764" t="str">
        <f t="shared" si="39"/>
        <v/>
      </c>
      <c r="AE50" s="764" t="str">
        <f t="shared" si="40"/>
        <v/>
      </c>
      <c r="AF50" s="764" t="str">
        <f t="shared" si="41"/>
        <v/>
      </c>
      <c r="AG50" s="764" t="str">
        <f t="shared" si="42"/>
        <v/>
      </c>
      <c r="AH50" s="764" t="str">
        <f t="shared" si="43"/>
        <v/>
      </c>
      <c r="AI50" s="764" t="str">
        <f t="shared" si="44"/>
        <v/>
      </c>
      <c r="AJ50" s="764" t="str">
        <f t="shared" si="45"/>
        <v/>
      </c>
      <c r="AK50" s="764" t="str">
        <f t="shared" si="46"/>
        <v/>
      </c>
      <c r="AL50" s="45" t="str">
        <f t="shared" si="47"/>
        <v/>
      </c>
      <c r="AM50" s="20" t="str">
        <f t="shared" si="48"/>
        <v/>
      </c>
      <c r="AN50" s="42" t="str">
        <f t="shared" si="49"/>
        <v/>
      </c>
      <c r="AO50" s="46" t="str">
        <f t="shared" si="50"/>
        <v/>
      </c>
      <c r="AP50" s="20" t="str">
        <f t="shared" si="51"/>
        <v/>
      </c>
      <c r="AQ50" s="42" t="str">
        <f t="shared" si="52"/>
        <v/>
      </c>
      <c r="AR50" s="47" t="str">
        <f t="shared" si="53"/>
        <v/>
      </c>
      <c r="AS50" s="20" t="str">
        <f t="shared" si="54"/>
        <v/>
      </c>
      <c r="AT50" s="48" t="str">
        <f t="shared" si="55"/>
        <v/>
      </c>
      <c r="AU50" s="44" t="str">
        <f t="shared" si="56"/>
        <v/>
      </c>
      <c r="AV50" s="744"/>
      <c r="AW50" s="49" t="str">
        <f t="shared" si="57"/>
        <v/>
      </c>
      <c r="AX50" s="49" t="str">
        <f t="shared" si="58"/>
        <v/>
      </c>
      <c r="AY50" s="49" t="str">
        <f t="shared" si="59"/>
        <v/>
      </c>
      <c r="AZ50" s="67" t="str" cm="1">
        <f t="array" ref="AZ50">IF($AC50="","",IF((IFERROR(_xlfn.IFS($AU50="Devis 1",(IFERROR(VALUE(TRIM(SUBSTITUTE(AL50,CHAR(160),""))),0)),$AU50="Devis 2",(IFERROR(VALUE(TRIM(SUBSTITUTE(AO50,CHAR(160),""))),0)),$AU50="Devis 3",(IFERROR(VALUE(TRIM(SUBSTITUTE(AR50,CHAR(160),""))),0))),0))*(IFERROR(VALUE(TRIM(SUBSTITUTE($AC50,CHAR(160),""))),0))=0,"",(IFERROR(_xlfn.IFS($AU50="Devis 1",(IFERROR(VALUE(TRIM(SUBSTITUTE(AL50,CHAR(160),""))),0)),$AU50="Devis 2",(IFERROR(VALUE(TRIM(SUBSTITUTE(AO50,CHAR(160),""))),0)),$AU50="Devis 3",(IFERROR(VALUE(TRIM(SUBSTITUTE(AR50,CHAR(160),""))),0))),0))*(IFERROR(VALUE(TRIM(SUBSTITUTE($AC50,CHAR(160),""))),0))))</f>
        <v/>
      </c>
      <c r="BA50" s="67" t="str" cm="1">
        <f t="array" ref="BA50">IF($AC50="","",IF((IFERROR(_xlfn.IFS(TRIM(SUBSTITUTE($AU50,CHAR(160),""))="Devis 1", IFERROR(VALUE(TRIM(SUBSTITUTE(AM50,CHAR(160),""))),0),TRIM(SUBSTITUTE($AU50,CHAR(160),""))="Devis 2", IFERROR(VALUE(TRIM(SUBSTITUTE(AP50,CHAR(160),""))),0),TRIM(SUBSTITUTE($AU50,CHAR(160),""))="Devis 3", IFERROR(VALUE(TRIM(SUBSTITUTE(AS50,CHAR(160),""))),0)),0) * IFERROR(VALUE(TRIM(SUBSTITUTE($AC50,CHAR(160),""))),0)) = 0,IF(AZ50&lt;&gt;"",0,""),(IFERROR(_xlfn.IFS(TRIM(SUBSTITUTE($AU50,CHAR(160),""))="Devis 1", IFERROR(VALUE(TRIM(SUBSTITUTE(AM50,CHAR(160),""))),0),TRIM(SUBSTITUTE($AU50,CHAR(160),""))="Devis 2", IFERROR(VALUE(TRIM(SUBSTITUTE(AP50,CHAR(160),""))),0),TRIM(SUBSTITUTE($AU50,CHAR(160),""))="Devis 3", IFERROR(VALUE(TRIM(SUBSTITUTE(AS50,CHAR(160),""))),0)),0) * IFERROR(VALUE(TRIM(SUBSTITUTE($AC50,CHAR(160),""))),0))))</f>
        <v/>
      </c>
      <c r="BB50" s="67" t="str" cm="1">
        <f t="array" ref="BB50">IF($AC50="","",IF(IFERROR(_xlfn.IFS($AU50="Devis 1",IFERROR(VALUE(TRIM(SUBSTITUTE(AN50,CHAR(160),""))),0),$AU50="Devis 2",IFERROR(VALUE(TRIM(SUBSTITUTE(AQ50,CHAR(160),""))),0),$AU50="Devis 3",IFERROR(VALUE(TRIM(SUBSTITUTE(AT50,CHAR(160),""))),0)),0)*IFERROR(VALUE(TRIM(SUBSTITUTE($AC50,CHAR(160),""))),0)=0,"",IFERROR(_xlfn.IFS($AU50="Devis 1",IFERROR(VALUE(TRIM(SUBSTITUTE(AN50,CHAR(160),""))),0),$AU50="Devis 2",IFERROR(VALUE(TRIM(SUBSTITUTE(AQ50,CHAR(160),""))),0),$AU50="Devis 3",IFERROR(VALUE(TRIM(SUBSTITUTE(AT50,CHAR(160),""))),0)),0)*IFERROR(VALUE(TRIM(SUBSTITUTE($AC50,CHAR(160),""))),0)))</f>
        <v/>
      </c>
      <c r="BC50" s="254"/>
      <c r="BD50" s="14" t="str" cm="1">
        <f t="array" ref="BD50">IF(OR(BB50="",AY50="",AZ50="",AW50="",BA50="",AX50=""),"",_xlfn.IFS((IFERROR(VALUE(TRIM(SUBSTITUTE(BB50,CHAR(160),""))),0))&gt;(IFERROR(VALUE(TRIM(SUBSTITUTE(AY50,CHAR(160),""))),0)),"KO : Le montant retenu TTC est supérieur au montant raisonnable TTC. Merci de revoir la ligne de dépense ou plafonner son montant.",(IFERROR(VALUE(TRIM(SUBSTITUTE(AZ50,CHAR(160),""))),0))&gt;(IFERROR(VALUE(TRIM(SUBSTITUTE(AW50,CHAR(160),""))),0)),"Attention : Le montant retenu HT est supérieur au montant HT raisonnable. Merci de revoir la ligne de dépense, plafonner son montant, ou justifier la reventillation HT / TVA.",(IFERROR(VALUE(TRIM(SUBSTITUTE(BA50,CHAR(160),""))),0))&gt;(IFERROR(VALUE(TRIM(SUBSTITUTE(AX50,CHAR(160),""))),0)),"Attention : Le montant TVA retenu est supérieur au montant TVA raisonnable. Merci de revoir la ligne de dépense, plafonner son montant, ou justifier la reventillation HT / TVA.",(IFERROR(VALUE(TRIM(SUBSTITUTE(BB50,CHAR(160),""))),0))=0,"",(IFERROR(VALUE(TRIM(SUBSTITUTE(AY50,CHAR(160),""))),0))=(IFERROR(VALUE(TRIM(SUBSTITUTE(BB50,CHAR(160),""))),0)),"OK",(IFERROR(VALUE(TRIM(SUBSTITUTE(AY50,CHAR(160),""))),0))&gt;(IFERROR(VALUE(TRIM(SUBSTITUTE(BB50,CHAR(160),""))),0))," OK : Montant instruit inférieur au montant raisonnable.",TRUE,""))</f>
        <v/>
      </c>
      <c r="BE50" s="762" t="str" cm="1">
        <f t="array" ref="BE50">IF(OR(BB50="",Y50="",AZ50="",W50="",BA50="",X50=""),"",_xlfn.IFS((IFERROR(VALUE(TRIM(SUBSTITUTE(BB50,CHAR(160),""))),0))&gt;(IFERROR(VALUE(TRIM(SUBSTITUTE(Y50,CHAR(160),""))),0)),"KO : Le montant retenu TTC est supérieur au montant présenté TTC. Merci de revoir la ligne de dépense ou plafonner son montant.",(IFERROR(VALUE(TRIM(SUBSTITUTE(AZ50,CHAR(160),""))),0))&gt;(IFERROR(VALUE(TRIM(SUBSTITUTE(W50,CHAR(160),""))),0)),"Attention : Le montant retenu HT est supérieur au montant HT présenté. Merci de revoir la ligne de dépense,plafonner son montant,ou justifier la reventillation HT/TVA.",(IFERROR(VALUE(TRIM(SUBSTITUTE(BA50,CHAR(160),""))),0))&gt;(IFERROR(VALUE(TRIM(SUBSTITUTE(X50,CHAR(160),""))),0)),"Attention : Le montant TVA retenu est supérieur au montant TVA présenté. Merci de revoir la ligne de dépense,plafonner son montant,ou justifier la reventillation HT/TVA.",(IFERROR(VALUE(TRIM(SUBSTITUTE(Y50,CHAR(160),""))),0))=0,"",(IFERROR(VALUE(TRIM(SUBSTITUTE(BB50,CHAR(160),""))),0))=(IFERROR(VALUE(TRIM(SUBSTITUTE(Y50,CHAR(160),""))),0)),"OK",
OR((IFERROR(VALUE(TRIM(SUBSTITUTE(BB50,CHAR(160),""))),0))=0,(IFERROR(VALUE(TRIM(SUBSTITUTE(AZ50,CHAR(160),""))),0))=0),"Attention : montant présenté entièrement écarté",(IFERROR(VALUE(TRIM(SUBSTITUTE(BB50,CHAR(160),""))),0))&lt;(IFERROR(VALUE(TRIM(SUBSTITUTE(Y50,CHAR(160),""))),0)),"Attention : montant présenté partiellement écarté",TRUE,""))</f>
        <v/>
      </c>
      <c r="BF50" s="49" t="str">
        <f t="shared" si="60"/>
        <v/>
      </c>
      <c r="BG50" s="49" t="str">
        <f t="shared" si="61"/>
        <v/>
      </c>
      <c r="BH50" s="21" t="str">
        <f t="shared" si="62"/>
        <v/>
      </c>
    </row>
    <row r="51" spans="1:60" ht="15" customHeight="1">
      <c r="A51" s="63">
        <v>40</v>
      </c>
      <c r="B51" s="144"/>
      <c r="C51" s="144"/>
      <c r="D51" s="145"/>
      <c r="E51" s="144"/>
      <c r="F51" s="144"/>
      <c r="G51" s="144"/>
      <c r="H51" s="144"/>
      <c r="I51" s="144"/>
      <c r="J51" s="144"/>
      <c r="K51" s="144"/>
      <c r="L51" s="144"/>
      <c r="M51" s="123"/>
      <c r="N51" s="7"/>
      <c r="O51" s="42" t="str">
        <f t="shared" si="32"/>
        <v/>
      </c>
      <c r="P51" s="9"/>
      <c r="Q51" s="7"/>
      <c r="R51" s="42" t="str">
        <f t="shared" si="33"/>
        <v/>
      </c>
      <c r="S51" s="10"/>
      <c r="T51" s="7"/>
      <c r="U51" s="124" t="str">
        <f t="shared" si="34"/>
        <v/>
      </c>
      <c r="V51" s="133"/>
      <c r="W51" s="132" t="str" cm="1">
        <f t="array" ref="W51">IF((_xlfn.IFS(TRIM(SUBSTITUTE(V51,CHAR(160),""))="Devis 1",IFERROR(VALUE(TRIM(SUBSTITUTE(M51,CHAR(160),""))),0),TRIM(SUBSTITUTE(V51,CHAR(160),""))="Devis 2",IFERROR(VALUE(TRIM(SUBSTITUTE(P51,CHAR(160),""))),0),TRIM(SUBSTITUTE(V51,CHAR(160),""))="Devis 3",IFERROR(VALUE(TRIM(SUBSTITUTE(S51,CHAR(160),""))),0),TRUE,0)*IFERROR(VALUE(TRIM(SUBSTITUTE(D51,CHAR(160),""))),0))=0,"",_xlfn.IFS(TRIM(SUBSTITUTE(V51,CHAR(160),""))="Devis 1",IFERROR(VALUE(TRIM(SUBSTITUTE(M51,CHAR(160),""))),0),TRIM(SUBSTITUTE(V51,CHAR(160),""))="Devis 2",IFERROR(VALUE(TRIM(SUBSTITUTE(P51,CHAR(160),""))),0),TRIM(SUBSTITUTE(V51,CHAR(160),""))="Devis 3",IFERROR(VALUE(TRIM(SUBSTITUTE(S51,CHAR(160),""))),0),TRUE,0)*IFERROR(VALUE(TRIM(SUBSTITUTE(D51,CHAR(160),""))),0))</f>
        <v/>
      </c>
      <c r="X51" s="66" t="str" cm="1">
        <f t="array" ref="X51">IF(_xlfn.IFS(TRIM(SUBSTITUTE(V51,CHAR(160),""))="Devis 1",IFERROR(VALUE(TRIM(SUBSTITUTE(N51,CHAR(160),""))),0),TRIM(SUBSTITUTE(V51,CHAR(160),""))="Devis 2",IFERROR(VALUE(TRIM(SUBSTITUTE(Q51,CHAR(160),""))),0),TRIM(SUBSTITUTE(V51,CHAR(160),""))="Devis 3",IFERROR(VALUE(TRIM(SUBSTITUTE(T51,CHAR(160),""))),0),TRUE,0)*IFERROR(VALUE(TRIM(SUBSTITUTE(D51,CHAR(160),""))),0)=0,IF(W51&lt;&gt;"",0,""),_xlfn.IFS(TRIM(SUBSTITUTE(V51,CHAR(160),""))="Devis 1",IFERROR(VALUE(TRIM(SUBSTITUTE(N51,CHAR(160),""))),0),TRIM(SUBSTITUTE(V51,CHAR(160),""))="Devis 2",IFERROR(VALUE(TRIM(SUBSTITUTE(Q51,CHAR(160),""))),0),TRIM(SUBSTITUTE(V51,CHAR(160),""))="Devis 3",IFERROR(VALUE(TRIM(SUBSTITUTE(T51,CHAR(160),""))),0),TRUE,0)*IFERROR(VALUE(TRIM(SUBSTITUTE(D51,CHAR(160),""))),0))</f>
        <v/>
      </c>
      <c r="Y51" s="135" t="str">
        <f t="shared" si="35"/>
        <v/>
      </c>
      <c r="Z51" s="136"/>
      <c r="AA51" s="764" t="str">
        <f t="shared" si="36"/>
        <v/>
      </c>
      <c r="AB51" s="764" t="str">
        <f t="shared" si="37"/>
        <v/>
      </c>
      <c r="AC51" s="764" t="str">
        <f t="shared" si="38"/>
        <v/>
      </c>
      <c r="AD51" s="764" t="str">
        <f t="shared" si="39"/>
        <v/>
      </c>
      <c r="AE51" s="764" t="str">
        <f t="shared" si="40"/>
        <v/>
      </c>
      <c r="AF51" s="764" t="str">
        <f t="shared" si="41"/>
        <v/>
      </c>
      <c r="AG51" s="764" t="str">
        <f t="shared" si="42"/>
        <v/>
      </c>
      <c r="AH51" s="764" t="str">
        <f t="shared" si="43"/>
        <v/>
      </c>
      <c r="AI51" s="764" t="str">
        <f t="shared" si="44"/>
        <v/>
      </c>
      <c r="AJ51" s="764" t="str">
        <f t="shared" si="45"/>
        <v/>
      </c>
      <c r="AK51" s="764" t="str">
        <f t="shared" si="46"/>
        <v/>
      </c>
      <c r="AL51" s="45" t="str">
        <f t="shared" si="47"/>
        <v/>
      </c>
      <c r="AM51" s="20" t="str">
        <f t="shared" si="48"/>
        <v/>
      </c>
      <c r="AN51" s="42" t="str">
        <f t="shared" si="49"/>
        <v/>
      </c>
      <c r="AO51" s="46" t="str">
        <f t="shared" si="50"/>
        <v/>
      </c>
      <c r="AP51" s="20" t="str">
        <f t="shared" si="51"/>
        <v/>
      </c>
      <c r="AQ51" s="42" t="str">
        <f t="shared" si="52"/>
        <v/>
      </c>
      <c r="AR51" s="47" t="str">
        <f t="shared" si="53"/>
        <v/>
      </c>
      <c r="AS51" s="20" t="str">
        <f t="shared" si="54"/>
        <v/>
      </c>
      <c r="AT51" s="48" t="str">
        <f t="shared" si="55"/>
        <v/>
      </c>
      <c r="AU51" s="44" t="str">
        <f t="shared" si="56"/>
        <v/>
      </c>
      <c r="AV51" s="744"/>
      <c r="AW51" s="49" t="str">
        <f t="shared" si="57"/>
        <v/>
      </c>
      <c r="AX51" s="49" t="str">
        <f t="shared" si="58"/>
        <v/>
      </c>
      <c r="AY51" s="49" t="str">
        <f t="shared" si="59"/>
        <v/>
      </c>
      <c r="AZ51" s="67" t="str" cm="1">
        <f t="array" ref="AZ51">IF($AC51="","",IF((IFERROR(_xlfn.IFS($AU51="Devis 1",(IFERROR(VALUE(TRIM(SUBSTITUTE(AL51,CHAR(160),""))),0)),$AU51="Devis 2",(IFERROR(VALUE(TRIM(SUBSTITUTE(AO51,CHAR(160),""))),0)),$AU51="Devis 3",(IFERROR(VALUE(TRIM(SUBSTITUTE(AR51,CHAR(160),""))),0))),0))*(IFERROR(VALUE(TRIM(SUBSTITUTE($AC51,CHAR(160),""))),0))=0,"",(IFERROR(_xlfn.IFS($AU51="Devis 1",(IFERROR(VALUE(TRIM(SUBSTITUTE(AL51,CHAR(160),""))),0)),$AU51="Devis 2",(IFERROR(VALUE(TRIM(SUBSTITUTE(AO51,CHAR(160),""))),0)),$AU51="Devis 3",(IFERROR(VALUE(TRIM(SUBSTITUTE(AR51,CHAR(160),""))),0))),0))*(IFERROR(VALUE(TRIM(SUBSTITUTE($AC51,CHAR(160),""))),0))))</f>
        <v/>
      </c>
      <c r="BA51" s="67" t="str" cm="1">
        <f t="array" ref="BA51">IF($AC51="","",IF((IFERROR(_xlfn.IFS(TRIM(SUBSTITUTE($AU51,CHAR(160),""))="Devis 1", IFERROR(VALUE(TRIM(SUBSTITUTE(AM51,CHAR(160),""))),0),TRIM(SUBSTITUTE($AU51,CHAR(160),""))="Devis 2", IFERROR(VALUE(TRIM(SUBSTITUTE(AP51,CHAR(160),""))),0),TRIM(SUBSTITUTE($AU51,CHAR(160),""))="Devis 3", IFERROR(VALUE(TRIM(SUBSTITUTE(AS51,CHAR(160),""))),0)),0) * IFERROR(VALUE(TRIM(SUBSTITUTE($AC51,CHAR(160),""))),0)) = 0,IF(AZ51&lt;&gt;"",0,""),(IFERROR(_xlfn.IFS(TRIM(SUBSTITUTE($AU51,CHAR(160),""))="Devis 1", IFERROR(VALUE(TRIM(SUBSTITUTE(AM51,CHAR(160),""))),0),TRIM(SUBSTITUTE($AU51,CHAR(160),""))="Devis 2", IFERROR(VALUE(TRIM(SUBSTITUTE(AP51,CHAR(160),""))),0),TRIM(SUBSTITUTE($AU51,CHAR(160),""))="Devis 3", IFERROR(VALUE(TRIM(SUBSTITUTE(AS51,CHAR(160),""))),0)),0) * IFERROR(VALUE(TRIM(SUBSTITUTE($AC51,CHAR(160),""))),0))))</f>
        <v/>
      </c>
      <c r="BB51" s="67" t="str" cm="1">
        <f t="array" ref="BB51">IF($AC51="","",IF(IFERROR(_xlfn.IFS($AU51="Devis 1",IFERROR(VALUE(TRIM(SUBSTITUTE(AN51,CHAR(160),""))),0),$AU51="Devis 2",IFERROR(VALUE(TRIM(SUBSTITUTE(AQ51,CHAR(160),""))),0),$AU51="Devis 3",IFERROR(VALUE(TRIM(SUBSTITUTE(AT51,CHAR(160),""))),0)),0)*IFERROR(VALUE(TRIM(SUBSTITUTE($AC51,CHAR(160),""))),0)=0,"",IFERROR(_xlfn.IFS($AU51="Devis 1",IFERROR(VALUE(TRIM(SUBSTITUTE(AN51,CHAR(160),""))),0),$AU51="Devis 2",IFERROR(VALUE(TRIM(SUBSTITUTE(AQ51,CHAR(160),""))),0),$AU51="Devis 3",IFERROR(VALUE(TRIM(SUBSTITUTE(AT51,CHAR(160),""))),0)),0)*IFERROR(VALUE(TRIM(SUBSTITUTE($AC51,CHAR(160),""))),0)))</f>
        <v/>
      </c>
      <c r="BC51" s="254"/>
      <c r="BD51" s="14" t="str" cm="1">
        <f t="array" ref="BD51">IF(OR(BB51="",AY51="",AZ51="",AW51="",BA51="",AX51=""),"",_xlfn.IFS((IFERROR(VALUE(TRIM(SUBSTITUTE(BB51,CHAR(160),""))),0))&gt;(IFERROR(VALUE(TRIM(SUBSTITUTE(AY51,CHAR(160),""))),0)),"KO : Le montant retenu TTC est supérieur au montant raisonnable TTC. Merci de revoir la ligne de dépense ou plafonner son montant.",(IFERROR(VALUE(TRIM(SUBSTITUTE(AZ51,CHAR(160),""))),0))&gt;(IFERROR(VALUE(TRIM(SUBSTITUTE(AW51,CHAR(160),""))),0)),"Attention : Le montant retenu HT est supérieur au montant HT raisonnable. Merci de revoir la ligne de dépense, plafonner son montant, ou justifier la reventillation HT / TVA.",(IFERROR(VALUE(TRIM(SUBSTITUTE(BA51,CHAR(160),""))),0))&gt;(IFERROR(VALUE(TRIM(SUBSTITUTE(AX51,CHAR(160),""))),0)),"Attention : Le montant TVA retenu est supérieur au montant TVA raisonnable. Merci de revoir la ligne de dépense, plafonner son montant, ou justifier la reventillation HT / TVA.",(IFERROR(VALUE(TRIM(SUBSTITUTE(BB51,CHAR(160),""))),0))=0,"",(IFERROR(VALUE(TRIM(SUBSTITUTE(AY51,CHAR(160),""))),0))=(IFERROR(VALUE(TRIM(SUBSTITUTE(BB51,CHAR(160),""))),0)),"OK",(IFERROR(VALUE(TRIM(SUBSTITUTE(AY51,CHAR(160),""))),0))&gt;(IFERROR(VALUE(TRIM(SUBSTITUTE(BB51,CHAR(160),""))),0))," OK : Montant instruit inférieur au montant raisonnable.",TRUE,""))</f>
        <v/>
      </c>
      <c r="BE51" s="762" t="str" cm="1">
        <f t="array" ref="BE51">IF(OR(BB51="",Y51="",AZ51="",W51="",BA51="",X51=""),"",_xlfn.IFS((IFERROR(VALUE(TRIM(SUBSTITUTE(BB51,CHAR(160),""))),0))&gt;(IFERROR(VALUE(TRIM(SUBSTITUTE(Y51,CHAR(160),""))),0)),"KO : Le montant retenu TTC est supérieur au montant présenté TTC. Merci de revoir la ligne de dépense ou plafonner son montant.",(IFERROR(VALUE(TRIM(SUBSTITUTE(AZ51,CHAR(160),""))),0))&gt;(IFERROR(VALUE(TRIM(SUBSTITUTE(W51,CHAR(160),""))),0)),"Attention : Le montant retenu HT est supérieur au montant HT présenté. Merci de revoir la ligne de dépense,plafonner son montant,ou justifier la reventillation HT/TVA.",(IFERROR(VALUE(TRIM(SUBSTITUTE(BA51,CHAR(160),""))),0))&gt;(IFERROR(VALUE(TRIM(SUBSTITUTE(X51,CHAR(160),""))),0)),"Attention : Le montant TVA retenu est supérieur au montant TVA présenté. Merci de revoir la ligne de dépense,plafonner son montant,ou justifier la reventillation HT/TVA.",(IFERROR(VALUE(TRIM(SUBSTITUTE(Y51,CHAR(160),""))),0))=0,"",(IFERROR(VALUE(TRIM(SUBSTITUTE(BB51,CHAR(160),""))),0))=(IFERROR(VALUE(TRIM(SUBSTITUTE(Y51,CHAR(160),""))),0)),"OK",
OR((IFERROR(VALUE(TRIM(SUBSTITUTE(BB51,CHAR(160),""))),0))=0,(IFERROR(VALUE(TRIM(SUBSTITUTE(AZ51,CHAR(160),""))),0))=0),"Attention : montant présenté entièrement écarté",(IFERROR(VALUE(TRIM(SUBSTITUTE(BB51,CHAR(160),""))),0))&lt;(IFERROR(VALUE(TRIM(SUBSTITUTE(Y51,CHAR(160),""))),0)),"Attention : montant présenté partiellement écarté",TRUE,""))</f>
        <v/>
      </c>
      <c r="BF51" s="49" t="str">
        <f t="shared" si="60"/>
        <v/>
      </c>
      <c r="BG51" s="49" t="str">
        <f t="shared" si="61"/>
        <v/>
      </c>
      <c r="BH51" s="21" t="str">
        <f t="shared" si="62"/>
        <v/>
      </c>
    </row>
    <row r="52" spans="1:60" ht="15" customHeight="1">
      <c r="A52" s="63">
        <v>41</v>
      </c>
      <c r="B52" s="144"/>
      <c r="C52" s="144"/>
      <c r="D52" s="145"/>
      <c r="E52" s="144"/>
      <c r="F52" s="144"/>
      <c r="G52" s="144"/>
      <c r="H52" s="144"/>
      <c r="I52" s="144"/>
      <c r="J52" s="144"/>
      <c r="K52" s="144"/>
      <c r="L52" s="144"/>
      <c r="M52" s="123"/>
      <c r="N52" s="7"/>
      <c r="O52" s="42" t="str">
        <f t="shared" si="32"/>
        <v/>
      </c>
      <c r="P52" s="9"/>
      <c r="Q52" s="7"/>
      <c r="R52" s="42" t="str">
        <f t="shared" si="33"/>
        <v/>
      </c>
      <c r="S52" s="10"/>
      <c r="T52" s="7"/>
      <c r="U52" s="124" t="str">
        <f t="shared" si="34"/>
        <v/>
      </c>
      <c r="V52" s="133"/>
      <c r="W52" s="132" t="str" cm="1">
        <f t="array" ref="W52">IF((_xlfn.IFS(TRIM(SUBSTITUTE(V52,CHAR(160),""))="Devis 1",IFERROR(VALUE(TRIM(SUBSTITUTE(M52,CHAR(160),""))),0),TRIM(SUBSTITUTE(V52,CHAR(160),""))="Devis 2",IFERROR(VALUE(TRIM(SUBSTITUTE(P52,CHAR(160),""))),0),TRIM(SUBSTITUTE(V52,CHAR(160),""))="Devis 3",IFERROR(VALUE(TRIM(SUBSTITUTE(S52,CHAR(160),""))),0),TRUE,0)*IFERROR(VALUE(TRIM(SUBSTITUTE(D52,CHAR(160),""))),0))=0,"",_xlfn.IFS(TRIM(SUBSTITUTE(V52,CHAR(160),""))="Devis 1",IFERROR(VALUE(TRIM(SUBSTITUTE(M52,CHAR(160),""))),0),TRIM(SUBSTITUTE(V52,CHAR(160),""))="Devis 2",IFERROR(VALUE(TRIM(SUBSTITUTE(P52,CHAR(160),""))),0),TRIM(SUBSTITUTE(V52,CHAR(160),""))="Devis 3",IFERROR(VALUE(TRIM(SUBSTITUTE(S52,CHAR(160),""))),0),TRUE,0)*IFERROR(VALUE(TRIM(SUBSTITUTE(D52,CHAR(160),""))),0))</f>
        <v/>
      </c>
      <c r="X52" s="66" t="str" cm="1">
        <f t="array" ref="X52">IF(_xlfn.IFS(TRIM(SUBSTITUTE(V52,CHAR(160),""))="Devis 1",IFERROR(VALUE(TRIM(SUBSTITUTE(N52,CHAR(160),""))),0),TRIM(SUBSTITUTE(V52,CHAR(160),""))="Devis 2",IFERROR(VALUE(TRIM(SUBSTITUTE(Q52,CHAR(160),""))),0),TRIM(SUBSTITUTE(V52,CHAR(160),""))="Devis 3",IFERROR(VALUE(TRIM(SUBSTITUTE(T52,CHAR(160),""))),0),TRUE,0)*IFERROR(VALUE(TRIM(SUBSTITUTE(D52,CHAR(160),""))),0)=0,IF(W52&lt;&gt;"",0,""),_xlfn.IFS(TRIM(SUBSTITUTE(V52,CHAR(160),""))="Devis 1",IFERROR(VALUE(TRIM(SUBSTITUTE(N52,CHAR(160),""))),0),TRIM(SUBSTITUTE(V52,CHAR(160),""))="Devis 2",IFERROR(VALUE(TRIM(SUBSTITUTE(Q52,CHAR(160),""))),0),TRIM(SUBSTITUTE(V52,CHAR(160),""))="Devis 3",IFERROR(VALUE(TRIM(SUBSTITUTE(T52,CHAR(160),""))),0),TRUE,0)*IFERROR(VALUE(TRIM(SUBSTITUTE(D52,CHAR(160),""))),0))</f>
        <v/>
      </c>
      <c r="Y52" s="135" t="str">
        <f t="shared" si="35"/>
        <v/>
      </c>
      <c r="Z52" s="136"/>
      <c r="AA52" s="764" t="str">
        <f t="shared" si="36"/>
        <v/>
      </c>
      <c r="AB52" s="764" t="str">
        <f t="shared" si="37"/>
        <v/>
      </c>
      <c r="AC52" s="764" t="str">
        <f t="shared" si="38"/>
        <v/>
      </c>
      <c r="AD52" s="764" t="str">
        <f t="shared" si="39"/>
        <v/>
      </c>
      <c r="AE52" s="764" t="str">
        <f t="shared" si="40"/>
        <v/>
      </c>
      <c r="AF52" s="764" t="str">
        <f t="shared" si="41"/>
        <v/>
      </c>
      <c r="AG52" s="764" t="str">
        <f t="shared" si="42"/>
        <v/>
      </c>
      <c r="AH52" s="764" t="str">
        <f t="shared" si="43"/>
        <v/>
      </c>
      <c r="AI52" s="764" t="str">
        <f t="shared" si="44"/>
        <v/>
      </c>
      <c r="AJ52" s="764" t="str">
        <f t="shared" si="45"/>
        <v/>
      </c>
      <c r="AK52" s="764" t="str">
        <f t="shared" si="46"/>
        <v/>
      </c>
      <c r="AL52" s="45" t="str">
        <f t="shared" si="47"/>
        <v/>
      </c>
      <c r="AM52" s="20" t="str">
        <f t="shared" si="48"/>
        <v/>
      </c>
      <c r="AN52" s="42" t="str">
        <f t="shared" si="49"/>
        <v/>
      </c>
      <c r="AO52" s="46" t="str">
        <f t="shared" si="50"/>
        <v/>
      </c>
      <c r="AP52" s="20" t="str">
        <f t="shared" si="51"/>
        <v/>
      </c>
      <c r="AQ52" s="42" t="str">
        <f t="shared" si="52"/>
        <v/>
      </c>
      <c r="AR52" s="47" t="str">
        <f t="shared" si="53"/>
        <v/>
      </c>
      <c r="AS52" s="20" t="str">
        <f t="shared" si="54"/>
        <v/>
      </c>
      <c r="AT52" s="48" t="str">
        <f t="shared" si="55"/>
        <v/>
      </c>
      <c r="AU52" s="44" t="str">
        <f t="shared" si="56"/>
        <v/>
      </c>
      <c r="AV52" s="744"/>
      <c r="AW52" s="49" t="str">
        <f t="shared" si="57"/>
        <v/>
      </c>
      <c r="AX52" s="49" t="str">
        <f t="shared" si="58"/>
        <v/>
      </c>
      <c r="AY52" s="49" t="str">
        <f t="shared" si="59"/>
        <v/>
      </c>
      <c r="AZ52" s="67" t="str" cm="1">
        <f t="array" ref="AZ52">IF($AC52="","",IF((IFERROR(_xlfn.IFS($AU52="Devis 1",(IFERROR(VALUE(TRIM(SUBSTITUTE(AL52,CHAR(160),""))),0)),$AU52="Devis 2",(IFERROR(VALUE(TRIM(SUBSTITUTE(AO52,CHAR(160),""))),0)),$AU52="Devis 3",(IFERROR(VALUE(TRIM(SUBSTITUTE(AR52,CHAR(160),""))),0))),0))*(IFERROR(VALUE(TRIM(SUBSTITUTE($AC52,CHAR(160),""))),0))=0,"",(IFERROR(_xlfn.IFS($AU52="Devis 1",(IFERROR(VALUE(TRIM(SUBSTITUTE(AL52,CHAR(160),""))),0)),$AU52="Devis 2",(IFERROR(VALUE(TRIM(SUBSTITUTE(AO52,CHAR(160),""))),0)),$AU52="Devis 3",(IFERROR(VALUE(TRIM(SUBSTITUTE(AR52,CHAR(160),""))),0))),0))*(IFERROR(VALUE(TRIM(SUBSTITUTE($AC52,CHAR(160),""))),0))))</f>
        <v/>
      </c>
      <c r="BA52" s="67" t="str" cm="1">
        <f t="array" ref="BA52">IF($AC52="","",IF((IFERROR(_xlfn.IFS(TRIM(SUBSTITUTE($AU52,CHAR(160),""))="Devis 1", IFERROR(VALUE(TRIM(SUBSTITUTE(AM52,CHAR(160),""))),0),TRIM(SUBSTITUTE($AU52,CHAR(160),""))="Devis 2", IFERROR(VALUE(TRIM(SUBSTITUTE(AP52,CHAR(160),""))),0),TRIM(SUBSTITUTE($AU52,CHAR(160),""))="Devis 3", IFERROR(VALUE(TRIM(SUBSTITUTE(AS52,CHAR(160),""))),0)),0) * IFERROR(VALUE(TRIM(SUBSTITUTE($AC52,CHAR(160),""))),0)) = 0,IF(AZ52&lt;&gt;"",0,""),(IFERROR(_xlfn.IFS(TRIM(SUBSTITUTE($AU52,CHAR(160),""))="Devis 1", IFERROR(VALUE(TRIM(SUBSTITUTE(AM52,CHAR(160),""))),0),TRIM(SUBSTITUTE($AU52,CHAR(160),""))="Devis 2", IFERROR(VALUE(TRIM(SUBSTITUTE(AP52,CHAR(160),""))),0),TRIM(SUBSTITUTE($AU52,CHAR(160),""))="Devis 3", IFERROR(VALUE(TRIM(SUBSTITUTE(AS52,CHAR(160),""))),0)),0) * IFERROR(VALUE(TRIM(SUBSTITUTE($AC52,CHAR(160),""))),0))))</f>
        <v/>
      </c>
      <c r="BB52" s="67" t="str" cm="1">
        <f t="array" ref="BB52">IF($AC52="","",IF(IFERROR(_xlfn.IFS($AU52="Devis 1",IFERROR(VALUE(TRIM(SUBSTITUTE(AN52,CHAR(160),""))),0),$AU52="Devis 2",IFERROR(VALUE(TRIM(SUBSTITUTE(AQ52,CHAR(160),""))),0),$AU52="Devis 3",IFERROR(VALUE(TRIM(SUBSTITUTE(AT52,CHAR(160),""))),0)),0)*IFERROR(VALUE(TRIM(SUBSTITUTE($AC52,CHAR(160),""))),0)=0,"",IFERROR(_xlfn.IFS($AU52="Devis 1",IFERROR(VALUE(TRIM(SUBSTITUTE(AN52,CHAR(160),""))),0),$AU52="Devis 2",IFERROR(VALUE(TRIM(SUBSTITUTE(AQ52,CHAR(160),""))),0),$AU52="Devis 3",IFERROR(VALUE(TRIM(SUBSTITUTE(AT52,CHAR(160),""))),0)),0)*IFERROR(VALUE(TRIM(SUBSTITUTE($AC52,CHAR(160),""))),0)))</f>
        <v/>
      </c>
      <c r="BC52" s="254"/>
      <c r="BD52" s="14" t="str" cm="1">
        <f t="array" ref="BD52">IF(OR(BB52="",AY52="",AZ52="",AW52="",BA52="",AX52=""),"",_xlfn.IFS((IFERROR(VALUE(TRIM(SUBSTITUTE(BB52,CHAR(160),""))),0))&gt;(IFERROR(VALUE(TRIM(SUBSTITUTE(AY52,CHAR(160),""))),0)),"KO : Le montant retenu TTC est supérieur au montant raisonnable TTC. Merci de revoir la ligne de dépense ou plafonner son montant.",(IFERROR(VALUE(TRIM(SUBSTITUTE(AZ52,CHAR(160),""))),0))&gt;(IFERROR(VALUE(TRIM(SUBSTITUTE(AW52,CHAR(160),""))),0)),"Attention : Le montant retenu HT est supérieur au montant HT raisonnable. Merci de revoir la ligne de dépense, plafonner son montant, ou justifier la reventillation HT / TVA.",(IFERROR(VALUE(TRIM(SUBSTITUTE(BA52,CHAR(160),""))),0))&gt;(IFERROR(VALUE(TRIM(SUBSTITUTE(AX52,CHAR(160),""))),0)),"Attention : Le montant TVA retenu est supérieur au montant TVA raisonnable. Merci de revoir la ligne de dépense, plafonner son montant, ou justifier la reventillation HT / TVA.",(IFERROR(VALUE(TRIM(SUBSTITUTE(BB52,CHAR(160),""))),0))=0,"",(IFERROR(VALUE(TRIM(SUBSTITUTE(AY52,CHAR(160),""))),0))=(IFERROR(VALUE(TRIM(SUBSTITUTE(BB52,CHAR(160),""))),0)),"OK",(IFERROR(VALUE(TRIM(SUBSTITUTE(AY52,CHAR(160),""))),0))&gt;(IFERROR(VALUE(TRIM(SUBSTITUTE(BB52,CHAR(160),""))),0))," OK : Montant instruit inférieur au montant raisonnable.",TRUE,""))</f>
        <v/>
      </c>
      <c r="BE52" s="762" t="str" cm="1">
        <f t="array" ref="BE52">IF(OR(BB52="",Y52="",AZ52="",W52="",BA52="",X52=""),"",_xlfn.IFS((IFERROR(VALUE(TRIM(SUBSTITUTE(BB52,CHAR(160),""))),0))&gt;(IFERROR(VALUE(TRIM(SUBSTITUTE(Y52,CHAR(160),""))),0)),"KO : Le montant retenu TTC est supérieur au montant présenté TTC. Merci de revoir la ligne de dépense ou plafonner son montant.",(IFERROR(VALUE(TRIM(SUBSTITUTE(AZ52,CHAR(160),""))),0))&gt;(IFERROR(VALUE(TRIM(SUBSTITUTE(W52,CHAR(160),""))),0)),"Attention : Le montant retenu HT est supérieur au montant HT présenté. Merci de revoir la ligne de dépense,plafonner son montant,ou justifier la reventillation HT/TVA.",(IFERROR(VALUE(TRIM(SUBSTITUTE(BA52,CHAR(160),""))),0))&gt;(IFERROR(VALUE(TRIM(SUBSTITUTE(X52,CHAR(160),""))),0)),"Attention : Le montant TVA retenu est supérieur au montant TVA présenté. Merci de revoir la ligne de dépense,plafonner son montant,ou justifier la reventillation HT/TVA.",(IFERROR(VALUE(TRIM(SUBSTITUTE(Y52,CHAR(160),""))),0))=0,"",(IFERROR(VALUE(TRIM(SUBSTITUTE(BB52,CHAR(160),""))),0))=(IFERROR(VALUE(TRIM(SUBSTITUTE(Y52,CHAR(160),""))),0)),"OK",
OR((IFERROR(VALUE(TRIM(SUBSTITUTE(BB52,CHAR(160),""))),0))=0,(IFERROR(VALUE(TRIM(SUBSTITUTE(AZ52,CHAR(160),""))),0))=0),"Attention : montant présenté entièrement écarté",(IFERROR(VALUE(TRIM(SUBSTITUTE(BB52,CHAR(160),""))),0))&lt;(IFERROR(VALUE(TRIM(SUBSTITUTE(Y52,CHAR(160),""))),0)),"Attention : montant présenté partiellement écarté",TRUE,""))</f>
        <v/>
      </c>
      <c r="BF52" s="49" t="str">
        <f t="shared" si="60"/>
        <v/>
      </c>
      <c r="BG52" s="49" t="str">
        <f t="shared" si="61"/>
        <v/>
      </c>
      <c r="BH52" s="21" t="str">
        <f t="shared" si="62"/>
        <v/>
      </c>
    </row>
    <row r="53" spans="1:60" ht="15" customHeight="1">
      <c r="A53" s="63">
        <v>42</v>
      </c>
      <c r="B53" s="144"/>
      <c r="C53" s="144"/>
      <c r="D53" s="145"/>
      <c r="E53" s="144"/>
      <c r="F53" s="144"/>
      <c r="G53" s="144"/>
      <c r="H53" s="144"/>
      <c r="I53" s="144"/>
      <c r="J53" s="144"/>
      <c r="K53" s="144"/>
      <c r="L53" s="144"/>
      <c r="M53" s="123"/>
      <c r="N53" s="7"/>
      <c r="O53" s="42" t="str">
        <f t="shared" si="32"/>
        <v/>
      </c>
      <c r="P53" s="9"/>
      <c r="Q53" s="7"/>
      <c r="R53" s="42" t="str">
        <f t="shared" si="33"/>
        <v/>
      </c>
      <c r="S53" s="10"/>
      <c r="T53" s="7"/>
      <c r="U53" s="124" t="str">
        <f t="shared" si="34"/>
        <v/>
      </c>
      <c r="V53" s="133"/>
      <c r="W53" s="132" t="str" cm="1">
        <f t="array" ref="W53">IF((_xlfn.IFS(TRIM(SUBSTITUTE(V53,CHAR(160),""))="Devis 1",IFERROR(VALUE(TRIM(SUBSTITUTE(M53,CHAR(160),""))),0),TRIM(SUBSTITUTE(V53,CHAR(160),""))="Devis 2",IFERROR(VALUE(TRIM(SUBSTITUTE(P53,CHAR(160),""))),0),TRIM(SUBSTITUTE(V53,CHAR(160),""))="Devis 3",IFERROR(VALUE(TRIM(SUBSTITUTE(S53,CHAR(160),""))),0),TRUE,0)*IFERROR(VALUE(TRIM(SUBSTITUTE(D53,CHAR(160),""))),0))=0,"",_xlfn.IFS(TRIM(SUBSTITUTE(V53,CHAR(160),""))="Devis 1",IFERROR(VALUE(TRIM(SUBSTITUTE(M53,CHAR(160),""))),0),TRIM(SUBSTITUTE(V53,CHAR(160),""))="Devis 2",IFERROR(VALUE(TRIM(SUBSTITUTE(P53,CHAR(160),""))),0),TRIM(SUBSTITUTE(V53,CHAR(160),""))="Devis 3",IFERROR(VALUE(TRIM(SUBSTITUTE(S53,CHAR(160),""))),0),TRUE,0)*IFERROR(VALUE(TRIM(SUBSTITUTE(D53,CHAR(160),""))),0))</f>
        <v/>
      </c>
      <c r="X53" s="66" t="str" cm="1">
        <f t="array" ref="X53">IF(_xlfn.IFS(TRIM(SUBSTITUTE(V53,CHAR(160),""))="Devis 1",IFERROR(VALUE(TRIM(SUBSTITUTE(N53,CHAR(160),""))),0),TRIM(SUBSTITUTE(V53,CHAR(160),""))="Devis 2",IFERROR(VALUE(TRIM(SUBSTITUTE(Q53,CHAR(160),""))),0),TRIM(SUBSTITUTE(V53,CHAR(160),""))="Devis 3",IFERROR(VALUE(TRIM(SUBSTITUTE(T53,CHAR(160),""))),0),TRUE,0)*IFERROR(VALUE(TRIM(SUBSTITUTE(D53,CHAR(160),""))),0)=0,IF(W53&lt;&gt;"",0,""),_xlfn.IFS(TRIM(SUBSTITUTE(V53,CHAR(160),""))="Devis 1",IFERROR(VALUE(TRIM(SUBSTITUTE(N53,CHAR(160),""))),0),TRIM(SUBSTITUTE(V53,CHAR(160),""))="Devis 2",IFERROR(VALUE(TRIM(SUBSTITUTE(Q53,CHAR(160),""))),0),TRIM(SUBSTITUTE(V53,CHAR(160),""))="Devis 3",IFERROR(VALUE(TRIM(SUBSTITUTE(T53,CHAR(160),""))),0),TRUE,0)*IFERROR(VALUE(TRIM(SUBSTITUTE(D53,CHAR(160),""))),0))</f>
        <v/>
      </c>
      <c r="Y53" s="135" t="str">
        <f t="shared" si="35"/>
        <v/>
      </c>
      <c r="Z53" s="136"/>
      <c r="AA53" s="764" t="str">
        <f t="shared" si="36"/>
        <v/>
      </c>
      <c r="AB53" s="764" t="str">
        <f t="shared" si="37"/>
        <v/>
      </c>
      <c r="AC53" s="764" t="str">
        <f t="shared" si="38"/>
        <v/>
      </c>
      <c r="AD53" s="764" t="str">
        <f t="shared" si="39"/>
        <v/>
      </c>
      <c r="AE53" s="764" t="str">
        <f t="shared" si="40"/>
        <v/>
      </c>
      <c r="AF53" s="764" t="str">
        <f t="shared" si="41"/>
        <v/>
      </c>
      <c r="AG53" s="764" t="str">
        <f t="shared" si="42"/>
        <v/>
      </c>
      <c r="AH53" s="764" t="str">
        <f t="shared" si="43"/>
        <v/>
      </c>
      <c r="AI53" s="764" t="str">
        <f t="shared" si="44"/>
        <v/>
      </c>
      <c r="AJ53" s="764" t="str">
        <f t="shared" si="45"/>
        <v/>
      </c>
      <c r="AK53" s="764" t="str">
        <f t="shared" si="46"/>
        <v/>
      </c>
      <c r="AL53" s="45" t="str">
        <f t="shared" si="47"/>
        <v/>
      </c>
      <c r="AM53" s="20" t="str">
        <f t="shared" si="48"/>
        <v/>
      </c>
      <c r="AN53" s="42" t="str">
        <f t="shared" si="49"/>
        <v/>
      </c>
      <c r="AO53" s="46" t="str">
        <f t="shared" si="50"/>
        <v/>
      </c>
      <c r="AP53" s="20" t="str">
        <f t="shared" si="51"/>
        <v/>
      </c>
      <c r="AQ53" s="42" t="str">
        <f t="shared" si="52"/>
        <v/>
      </c>
      <c r="AR53" s="47" t="str">
        <f t="shared" si="53"/>
        <v/>
      </c>
      <c r="AS53" s="20" t="str">
        <f t="shared" si="54"/>
        <v/>
      </c>
      <c r="AT53" s="48" t="str">
        <f t="shared" si="55"/>
        <v/>
      </c>
      <c r="AU53" s="44" t="str">
        <f t="shared" si="56"/>
        <v/>
      </c>
      <c r="AV53" s="744"/>
      <c r="AW53" s="49" t="str">
        <f t="shared" si="57"/>
        <v/>
      </c>
      <c r="AX53" s="49" t="str">
        <f t="shared" si="58"/>
        <v/>
      </c>
      <c r="AY53" s="49" t="str">
        <f t="shared" si="59"/>
        <v/>
      </c>
      <c r="AZ53" s="67" t="str" cm="1">
        <f t="array" ref="AZ53">IF($AC53="","",IF((IFERROR(_xlfn.IFS($AU53="Devis 1",(IFERROR(VALUE(TRIM(SUBSTITUTE(AL53,CHAR(160),""))),0)),$AU53="Devis 2",(IFERROR(VALUE(TRIM(SUBSTITUTE(AO53,CHAR(160),""))),0)),$AU53="Devis 3",(IFERROR(VALUE(TRIM(SUBSTITUTE(AR53,CHAR(160),""))),0))),0))*(IFERROR(VALUE(TRIM(SUBSTITUTE($AC53,CHAR(160),""))),0))=0,"",(IFERROR(_xlfn.IFS($AU53="Devis 1",(IFERROR(VALUE(TRIM(SUBSTITUTE(AL53,CHAR(160),""))),0)),$AU53="Devis 2",(IFERROR(VALUE(TRIM(SUBSTITUTE(AO53,CHAR(160),""))),0)),$AU53="Devis 3",(IFERROR(VALUE(TRIM(SUBSTITUTE(AR53,CHAR(160),""))),0))),0))*(IFERROR(VALUE(TRIM(SUBSTITUTE($AC53,CHAR(160),""))),0))))</f>
        <v/>
      </c>
      <c r="BA53" s="67" t="str" cm="1">
        <f t="array" ref="BA53">IF($AC53="","",IF((IFERROR(_xlfn.IFS(TRIM(SUBSTITUTE($AU53,CHAR(160),""))="Devis 1", IFERROR(VALUE(TRIM(SUBSTITUTE(AM53,CHAR(160),""))),0),TRIM(SUBSTITUTE($AU53,CHAR(160),""))="Devis 2", IFERROR(VALUE(TRIM(SUBSTITUTE(AP53,CHAR(160),""))),0),TRIM(SUBSTITUTE($AU53,CHAR(160),""))="Devis 3", IFERROR(VALUE(TRIM(SUBSTITUTE(AS53,CHAR(160),""))),0)),0) * IFERROR(VALUE(TRIM(SUBSTITUTE($AC53,CHAR(160),""))),0)) = 0,IF(AZ53&lt;&gt;"",0,""),(IFERROR(_xlfn.IFS(TRIM(SUBSTITUTE($AU53,CHAR(160),""))="Devis 1", IFERROR(VALUE(TRIM(SUBSTITUTE(AM53,CHAR(160),""))),0),TRIM(SUBSTITUTE($AU53,CHAR(160),""))="Devis 2", IFERROR(VALUE(TRIM(SUBSTITUTE(AP53,CHAR(160),""))),0),TRIM(SUBSTITUTE($AU53,CHAR(160),""))="Devis 3", IFERROR(VALUE(TRIM(SUBSTITUTE(AS53,CHAR(160),""))),0)),0) * IFERROR(VALUE(TRIM(SUBSTITUTE($AC53,CHAR(160),""))),0))))</f>
        <v/>
      </c>
      <c r="BB53" s="67" t="str" cm="1">
        <f t="array" ref="BB53">IF($AC53="","",IF(IFERROR(_xlfn.IFS($AU53="Devis 1",IFERROR(VALUE(TRIM(SUBSTITUTE(AN53,CHAR(160),""))),0),$AU53="Devis 2",IFERROR(VALUE(TRIM(SUBSTITUTE(AQ53,CHAR(160),""))),0),$AU53="Devis 3",IFERROR(VALUE(TRIM(SUBSTITUTE(AT53,CHAR(160),""))),0)),0)*IFERROR(VALUE(TRIM(SUBSTITUTE($AC53,CHAR(160),""))),0)=0,"",IFERROR(_xlfn.IFS($AU53="Devis 1",IFERROR(VALUE(TRIM(SUBSTITUTE(AN53,CHAR(160),""))),0),$AU53="Devis 2",IFERROR(VALUE(TRIM(SUBSTITUTE(AQ53,CHAR(160),""))),0),$AU53="Devis 3",IFERROR(VALUE(TRIM(SUBSTITUTE(AT53,CHAR(160),""))),0)),0)*IFERROR(VALUE(TRIM(SUBSTITUTE($AC53,CHAR(160),""))),0)))</f>
        <v/>
      </c>
      <c r="BC53" s="254"/>
      <c r="BD53" s="14" t="str" cm="1">
        <f t="array" ref="BD53">IF(OR(BB53="",AY53="",AZ53="",AW53="",BA53="",AX53=""),"",_xlfn.IFS((IFERROR(VALUE(TRIM(SUBSTITUTE(BB53,CHAR(160),""))),0))&gt;(IFERROR(VALUE(TRIM(SUBSTITUTE(AY53,CHAR(160),""))),0)),"KO : Le montant retenu TTC est supérieur au montant raisonnable TTC. Merci de revoir la ligne de dépense ou plafonner son montant.",(IFERROR(VALUE(TRIM(SUBSTITUTE(AZ53,CHAR(160),""))),0))&gt;(IFERROR(VALUE(TRIM(SUBSTITUTE(AW53,CHAR(160),""))),0)),"Attention : Le montant retenu HT est supérieur au montant HT raisonnable. Merci de revoir la ligne de dépense, plafonner son montant, ou justifier la reventillation HT / TVA.",(IFERROR(VALUE(TRIM(SUBSTITUTE(BA53,CHAR(160),""))),0))&gt;(IFERROR(VALUE(TRIM(SUBSTITUTE(AX53,CHAR(160),""))),0)),"Attention : Le montant TVA retenu est supérieur au montant TVA raisonnable. Merci de revoir la ligne de dépense, plafonner son montant, ou justifier la reventillation HT / TVA.",(IFERROR(VALUE(TRIM(SUBSTITUTE(BB53,CHAR(160),""))),0))=0,"",(IFERROR(VALUE(TRIM(SUBSTITUTE(AY53,CHAR(160),""))),0))=(IFERROR(VALUE(TRIM(SUBSTITUTE(BB53,CHAR(160),""))),0)),"OK",(IFERROR(VALUE(TRIM(SUBSTITUTE(AY53,CHAR(160),""))),0))&gt;(IFERROR(VALUE(TRIM(SUBSTITUTE(BB53,CHAR(160),""))),0))," OK : Montant instruit inférieur au montant raisonnable.",TRUE,""))</f>
        <v/>
      </c>
      <c r="BE53" s="762" t="str" cm="1">
        <f t="array" ref="BE53">IF(OR(BB53="",Y53="",AZ53="",W53="",BA53="",X53=""),"",_xlfn.IFS((IFERROR(VALUE(TRIM(SUBSTITUTE(BB53,CHAR(160),""))),0))&gt;(IFERROR(VALUE(TRIM(SUBSTITUTE(Y53,CHAR(160),""))),0)),"KO : Le montant retenu TTC est supérieur au montant présenté TTC. Merci de revoir la ligne de dépense ou plafonner son montant.",(IFERROR(VALUE(TRIM(SUBSTITUTE(AZ53,CHAR(160),""))),0))&gt;(IFERROR(VALUE(TRIM(SUBSTITUTE(W53,CHAR(160),""))),0)),"Attention : Le montant retenu HT est supérieur au montant HT présenté. Merci de revoir la ligne de dépense,plafonner son montant,ou justifier la reventillation HT/TVA.",(IFERROR(VALUE(TRIM(SUBSTITUTE(BA53,CHAR(160),""))),0))&gt;(IFERROR(VALUE(TRIM(SUBSTITUTE(X53,CHAR(160),""))),0)),"Attention : Le montant TVA retenu est supérieur au montant TVA présenté. Merci de revoir la ligne de dépense,plafonner son montant,ou justifier la reventillation HT/TVA.",(IFERROR(VALUE(TRIM(SUBSTITUTE(Y53,CHAR(160),""))),0))=0,"",(IFERROR(VALUE(TRIM(SUBSTITUTE(BB53,CHAR(160),""))),0))=(IFERROR(VALUE(TRIM(SUBSTITUTE(Y53,CHAR(160),""))),0)),"OK",
OR((IFERROR(VALUE(TRIM(SUBSTITUTE(BB53,CHAR(160),""))),0))=0,(IFERROR(VALUE(TRIM(SUBSTITUTE(AZ53,CHAR(160),""))),0))=0),"Attention : montant présenté entièrement écarté",(IFERROR(VALUE(TRIM(SUBSTITUTE(BB53,CHAR(160),""))),0))&lt;(IFERROR(VALUE(TRIM(SUBSTITUTE(Y53,CHAR(160),""))),0)),"Attention : montant présenté partiellement écarté",TRUE,""))</f>
        <v/>
      </c>
      <c r="BF53" s="49" t="str">
        <f t="shared" si="60"/>
        <v/>
      </c>
      <c r="BG53" s="49" t="str">
        <f t="shared" si="61"/>
        <v/>
      </c>
      <c r="BH53" s="21" t="str">
        <f t="shared" si="62"/>
        <v/>
      </c>
    </row>
    <row r="54" spans="1:60" ht="15" customHeight="1">
      <c r="A54" s="63">
        <v>43</v>
      </c>
      <c r="B54" s="144"/>
      <c r="C54" s="144"/>
      <c r="D54" s="145"/>
      <c r="E54" s="144"/>
      <c r="F54" s="144"/>
      <c r="G54" s="144"/>
      <c r="H54" s="144"/>
      <c r="I54" s="144"/>
      <c r="J54" s="144"/>
      <c r="K54" s="144"/>
      <c r="L54" s="144"/>
      <c r="M54" s="123"/>
      <c r="N54" s="7"/>
      <c r="O54" s="42" t="str">
        <f t="shared" si="32"/>
        <v/>
      </c>
      <c r="P54" s="9"/>
      <c r="Q54" s="7"/>
      <c r="R54" s="42" t="str">
        <f t="shared" si="33"/>
        <v/>
      </c>
      <c r="S54" s="10"/>
      <c r="T54" s="7"/>
      <c r="U54" s="124" t="str">
        <f t="shared" si="34"/>
        <v/>
      </c>
      <c r="V54" s="133"/>
      <c r="W54" s="132" t="str" cm="1">
        <f t="array" ref="W54">IF((_xlfn.IFS(TRIM(SUBSTITUTE(V54,CHAR(160),""))="Devis 1",IFERROR(VALUE(TRIM(SUBSTITUTE(M54,CHAR(160),""))),0),TRIM(SUBSTITUTE(V54,CHAR(160),""))="Devis 2",IFERROR(VALUE(TRIM(SUBSTITUTE(P54,CHAR(160),""))),0),TRIM(SUBSTITUTE(V54,CHAR(160),""))="Devis 3",IFERROR(VALUE(TRIM(SUBSTITUTE(S54,CHAR(160),""))),0),TRUE,0)*IFERROR(VALUE(TRIM(SUBSTITUTE(D54,CHAR(160),""))),0))=0,"",_xlfn.IFS(TRIM(SUBSTITUTE(V54,CHAR(160),""))="Devis 1",IFERROR(VALUE(TRIM(SUBSTITUTE(M54,CHAR(160),""))),0),TRIM(SUBSTITUTE(V54,CHAR(160),""))="Devis 2",IFERROR(VALUE(TRIM(SUBSTITUTE(P54,CHAR(160),""))),0),TRIM(SUBSTITUTE(V54,CHAR(160),""))="Devis 3",IFERROR(VALUE(TRIM(SUBSTITUTE(S54,CHAR(160),""))),0),TRUE,0)*IFERROR(VALUE(TRIM(SUBSTITUTE(D54,CHAR(160),""))),0))</f>
        <v/>
      </c>
      <c r="X54" s="66" t="str" cm="1">
        <f t="array" ref="X54">IF(_xlfn.IFS(TRIM(SUBSTITUTE(V54,CHAR(160),""))="Devis 1",IFERROR(VALUE(TRIM(SUBSTITUTE(N54,CHAR(160),""))),0),TRIM(SUBSTITUTE(V54,CHAR(160),""))="Devis 2",IFERROR(VALUE(TRIM(SUBSTITUTE(Q54,CHAR(160),""))),0),TRIM(SUBSTITUTE(V54,CHAR(160),""))="Devis 3",IFERROR(VALUE(TRIM(SUBSTITUTE(T54,CHAR(160),""))),0),TRUE,0)*IFERROR(VALUE(TRIM(SUBSTITUTE(D54,CHAR(160),""))),0)=0,IF(W54&lt;&gt;"",0,""),_xlfn.IFS(TRIM(SUBSTITUTE(V54,CHAR(160),""))="Devis 1",IFERROR(VALUE(TRIM(SUBSTITUTE(N54,CHAR(160),""))),0),TRIM(SUBSTITUTE(V54,CHAR(160),""))="Devis 2",IFERROR(VALUE(TRIM(SUBSTITUTE(Q54,CHAR(160),""))),0),TRIM(SUBSTITUTE(V54,CHAR(160),""))="Devis 3",IFERROR(VALUE(TRIM(SUBSTITUTE(T54,CHAR(160),""))),0),TRUE,0)*IFERROR(VALUE(TRIM(SUBSTITUTE(D54,CHAR(160),""))),0))</f>
        <v/>
      </c>
      <c r="Y54" s="135" t="str">
        <f t="shared" si="35"/>
        <v/>
      </c>
      <c r="Z54" s="136"/>
      <c r="AA54" s="764" t="str">
        <f t="shared" si="36"/>
        <v/>
      </c>
      <c r="AB54" s="764" t="str">
        <f t="shared" si="37"/>
        <v/>
      </c>
      <c r="AC54" s="764" t="str">
        <f t="shared" si="38"/>
        <v/>
      </c>
      <c r="AD54" s="764" t="str">
        <f t="shared" si="39"/>
        <v/>
      </c>
      <c r="AE54" s="764" t="str">
        <f t="shared" si="40"/>
        <v/>
      </c>
      <c r="AF54" s="764" t="str">
        <f t="shared" si="41"/>
        <v/>
      </c>
      <c r="AG54" s="764" t="str">
        <f t="shared" si="42"/>
        <v/>
      </c>
      <c r="AH54" s="764" t="str">
        <f t="shared" si="43"/>
        <v/>
      </c>
      <c r="AI54" s="764" t="str">
        <f t="shared" si="44"/>
        <v/>
      </c>
      <c r="AJ54" s="764" t="str">
        <f t="shared" si="45"/>
        <v/>
      </c>
      <c r="AK54" s="764" t="str">
        <f t="shared" si="46"/>
        <v/>
      </c>
      <c r="AL54" s="45" t="str">
        <f t="shared" si="47"/>
        <v/>
      </c>
      <c r="AM54" s="20" t="str">
        <f t="shared" si="48"/>
        <v/>
      </c>
      <c r="AN54" s="42" t="str">
        <f t="shared" si="49"/>
        <v/>
      </c>
      <c r="AO54" s="46" t="str">
        <f t="shared" si="50"/>
        <v/>
      </c>
      <c r="AP54" s="20" t="str">
        <f t="shared" si="51"/>
        <v/>
      </c>
      <c r="AQ54" s="42" t="str">
        <f t="shared" si="52"/>
        <v/>
      </c>
      <c r="AR54" s="47" t="str">
        <f t="shared" si="53"/>
        <v/>
      </c>
      <c r="AS54" s="20" t="str">
        <f t="shared" si="54"/>
        <v/>
      </c>
      <c r="AT54" s="48" t="str">
        <f t="shared" si="55"/>
        <v/>
      </c>
      <c r="AU54" s="44" t="str">
        <f t="shared" si="56"/>
        <v/>
      </c>
      <c r="AV54" s="744"/>
      <c r="AW54" s="49" t="str">
        <f t="shared" si="57"/>
        <v/>
      </c>
      <c r="AX54" s="49" t="str">
        <f t="shared" si="58"/>
        <v/>
      </c>
      <c r="AY54" s="49" t="str">
        <f t="shared" si="59"/>
        <v/>
      </c>
      <c r="AZ54" s="67" t="str" cm="1">
        <f t="array" ref="AZ54">IF($AC54="","",IF((IFERROR(_xlfn.IFS($AU54="Devis 1",(IFERROR(VALUE(TRIM(SUBSTITUTE(AL54,CHAR(160),""))),0)),$AU54="Devis 2",(IFERROR(VALUE(TRIM(SUBSTITUTE(AO54,CHAR(160),""))),0)),$AU54="Devis 3",(IFERROR(VALUE(TRIM(SUBSTITUTE(AR54,CHAR(160),""))),0))),0))*(IFERROR(VALUE(TRIM(SUBSTITUTE($AC54,CHAR(160),""))),0))=0,"",(IFERROR(_xlfn.IFS($AU54="Devis 1",(IFERROR(VALUE(TRIM(SUBSTITUTE(AL54,CHAR(160),""))),0)),$AU54="Devis 2",(IFERROR(VALUE(TRIM(SUBSTITUTE(AO54,CHAR(160),""))),0)),$AU54="Devis 3",(IFERROR(VALUE(TRIM(SUBSTITUTE(AR54,CHAR(160),""))),0))),0))*(IFERROR(VALUE(TRIM(SUBSTITUTE($AC54,CHAR(160),""))),0))))</f>
        <v/>
      </c>
      <c r="BA54" s="67" t="str" cm="1">
        <f t="array" ref="BA54">IF($AC54="","",IF((IFERROR(_xlfn.IFS(TRIM(SUBSTITUTE($AU54,CHAR(160),""))="Devis 1", IFERROR(VALUE(TRIM(SUBSTITUTE(AM54,CHAR(160),""))),0),TRIM(SUBSTITUTE($AU54,CHAR(160),""))="Devis 2", IFERROR(VALUE(TRIM(SUBSTITUTE(AP54,CHAR(160),""))),0),TRIM(SUBSTITUTE($AU54,CHAR(160),""))="Devis 3", IFERROR(VALUE(TRIM(SUBSTITUTE(AS54,CHAR(160),""))),0)),0) * IFERROR(VALUE(TRIM(SUBSTITUTE($AC54,CHAR(160),""))),0)) = 0,IF(AZ54&lt;&gt;"",0,""),(IFERROR(_xlfn.IFS(TRIM(SUBSTITUTE($AU54,CHAR(160),""))="Devis 1", IFERROR(VALUE(TRIM(SUBSTITUTE(AM54,CHAR(160),""))),0),TRIM(SUBSTITUTE($AU54,CHAR(160),""))="Devis 2", IFERROR(VALUE(TRIM(SUBSTITUTE(AP54,CHAR(160),""))),0),TRIM(SUBSTITUTE($AU54,CHAR(160),""))="Devis 3", IFERROR(VALUE(TRIM(SUBSTITUTE(AS54,CHAR(160),""))),0)),0) * IFERROR(VALUE(TRIM(SUBSTITUTE($AC54,CHAR(160),""))),0))))</f>
        <v/>
      </c>
      <c r="BB54" s="67" t="str" cm="1">
        <f t="array" ref="BB54">IF($AC54="","",IF(IFERROR(_xlfn.IFS($AU54="Devis 1",IFERROR(VALUE(TRIM(SUBSTITUTE(AN54,CHAR(160),""))),0),$AU54="Devis 2",IFERROR(VALUE(TRIM(SUBSTITUTE(AQ54,CHAR(160),""))),0),$AU54="Devis 3",IFERROR(VALUE(TRIM(SUBSTITUTE(AT54,CHAR(160),""))),0)),0)*IFERROR(VALUE(TRIM(SUBSTITUTE($AC54,CHAR(160),""))),0)=0,"",IFERROR(_xlfn.IFS($AU54="Devis 1",IFERROR(VALUE(TRIM(SUBSTITUTE(AN54,CHAR(160),""))),0),$AU54="Devis 2",IFERROR(VALUE(TRIM(SUBSTITUTE(AQ54,CHAR(160),""))),0),$AU54="Devis 3",IFERROR(VALUE(TRIM(SUBSTITUTE(AT54,CHAR(160),""))),0)),0)*IFERROR(VALUE(TRIM(SUBSTITUTE($AC54,CHAR(160),""))),0)))</f>
        <v/>
      </c>
      <c r="BC54" s="254"/>
      <c r="BD54" s="14" t="str" cm="1">
        <f t="array" ref="BD54">IF(OR(BB54="",AY54="",AZ54="",AW54="",BA54="",AX54=""),"",_xlfn.IFS((IFERROR(VALUE(TRIM(SUBSTITUTE(BB54,CHAR(160),""))),0))&gt;(IFERROR(VALUE(TRIM(SUBSTITUTE(AY54,CHAR(160),""))),0)),"KO : Le montant retenu TTC est supérieur au montant raisonnable TTC. Merci de revoir la ligne de dépense ou plafonner son montant.",(IFERROR(VALUE(TRIM(SUBSTITUTE(AZ54,CHAR(160),""))),0))&gt;(IFERROR(VALUE(TRIM(SUBSTITUTE(AW54,CHAR(160),""))),0)),"Attention : Le montant retenu HT est supérieur au montant HT raisonnable. Merci de revoir la ligne de dépense, plafonner son montant, ou justifier la reventillation HT / TVA.",(IFERROR(VALUE(TRIM(SUBSTITUTE(BA54,CHAR(160),""))),0))&gt;(IFERROR(VALUE(TRIM(SUBSTITUTE(AX54,CHAR(160),""))),0)),"Attention : Le montant TVA retenu est supérieur au montant TVA raisonnable. Merci de revoir la ligne de dépense, plafonner son montant, ou justifier la reventillation HT / TVA.",(IFERROR(VALUE(TRIM(SUBSTITUTE(BB54,CHAR(160),""))),0))=0,"",(IFERROR(VALUE(TRIM(SUBSTITUTE(AY54,CHAR(160),""))),0))=(IFERROR(VALUE(TRIM(SUBSTITUTE(BB54,CHAR(160),""))),0)),"OK",(IFERROR(VALUE(TRIM(SUBSTITUTE(AY54,CHAR(160),""))),0))&gt;(IFERROR(VALUE(TRIM(SUBSTITUTE(BB54,CHAR(160),""))),0))," OK : Montant instruit inférieur au montant raisonnable.",TRUE,""))</f>
        <v/>
      </c>
      <c r="BE54" s="762" t="str" cm="1">
        <f t="array" ref="BE54">IF(OR(BB54="",Y54="",AZ54="",W54="",BA54="",X54=""),"",_xlfn.IFS((IFERROR(VALUE(TRIM(SUBSTITUTE(BB54,CHAR(160),""))),0))&gt;(IFERROR(VALUE(TRIM(SUBSTITUTE(Y54,CHAR(160),""))),0)),"KO : Le montant retenu TTC est supérieur au montant présenté TTC. Merci de revoir la ligne de dépense ou plafonner son montant.",(IFERROR(VALUE(TRIM(SUBSTITUTE(AZ54,CHAR(160),""))),0))&gt;(IFERROR(VALUE(TRIM(SUBSTITUTE(W54,CHAR(160),""))),0)),"Attention : Le montant retenu HT est supérieur au montant HT présenté. Merci de revoir la ligne de dépense,plafonner son montant,ou justifier la reventillation HT/TVA.",(IFERROR(VALUE(TRIM(SUBSTITUTE(BA54,CHAR(160),""))),0))&gt;(IFERROR(VALUE(TRIM(SUBSTITUTE(X54,CHAR(160),""))),0)),"Attention : Le montant TVA retenu est supérieur au montant TVA présenté. Merci de revoir la ligne de dépense,plafonner son montant,ou justifier la reventillation HT/TVA.",(IFERROR(VALUE(TRIM(SUBSTITUTE(Y54,CHAR(160),""))),0))=0,"",(IFERROR(VALUE(TRIM(SUBSTITUTE(BB54,CHAR(160),""))),0))=(IFERROR(VALUE(TRIM(SUBSTITUTE(Y54,CHAR(160),""))),0)),"OK",
OR((IFERROR(VALUE(TRIM(SUBSTITUTE(BB54,CHAR(160),""))),0))=0,(IFERROR(VALUE(TRIM(SUBSTITUTE(AZ54,CHAR(160),""))),0))=0),"Attention : montant présenté entièrement écarté",(IFERROR(VALUE(TRIM(SUBSTITUTE(BB54,CHAR(160),""))),0))&lt;(IFERROR(VALUE(TRIM(SUBSTITUTE(Y54,CHAR(160),""))),0)),"Attention : montant présenté partiellement écarté",TRUE,""))</f>
        <v/>
      </c>
      <c r="BF54" s="49" t="str">
        <f t="shared" si="60"/>
        <v/>
      </c>
      <c r="BG54" s="49" t="str">
        <f t="shared" si="61"/>
        <v/>
      </c>
      <c r="BH54" s="21" t="str">
        <f t="shared" si="62"/>
        <v/>
      </c>
    </row>
    <row r="55" spans="1:60" ht="15" customHeight="1">
      <c r="A55" s="63">
        <v>44</v>
      </c>
      <c r="B55" s="144"/>
      <c r="C55" s="144"/>
      <c r="D55" s="145"/>
      <c r="E55" s="144"/>
      <c r="F55" s="144"/>
      <c r="G55" s="144"/>
      <c r="H55" s="144"/>
      <c r="I55" s="144"/>
      <c r="J55" s="144"/>
      <c r="K55" s="144"/>
      <c r="L55" s="144"/>
      <c r="M55" s="123"/>
      <c r="N55" s="7"/>
      <c r="O55" s="42" t="str">
        <f t="shared" si="32"/>
        <v/>
      </c>
      <c r="P55" s="9"/>
      <c r="Q55" s="7"/>
      <c r="R55" s="42" t="str">
        <f t="shared" si="33"/>
        <v/>
      </c>
      <c r="S55" s="10"/>
      <c r="T55" s="7"/>
      <c r="U55" s="124" t="str">
        <f t="shared" si="34"/>
        <v/>
      </c>
      <c r="V55" s="133"/>
      <c r="W55" s="132" t="str" cm="1">
        <f t="array" ref="W55">IF((_xlfn.IFS(TRIM(SUBSTITUTE(V55,CHAR(160),""))="Devis 1",IFERROR(VALUE(TRIM(SUBSTITUTE(M55,CHAR(160),""))),0),TRIM(SUBSTITUTE(V55,CHAR(160),""))="Devis 2",IFERROR(VALUE(TRIM(SUBSTITUTE(P55,CHAR(160),""))),0),TRIM(SUBSTITUTE(V55,CHAR(160),""))="Devis 3",IFERROR(VALUE(TRIM(SUBSTITUTE(S55,CHAR(160),""))),0),TRUE,0)*IFERROR(VALUE(TRIM(SUBSTITUTE(D55,CHAR(160),""))),0))=0,"",_xlfn.IFS(TRIM(SUBSTITUTE(V55,CHAR(160),""))="Devis 1",IFERROR(VALUE(TRIM(SUBSTITUTE(M55,CHAR(160),""))),0),TRIM(SUBSTITUTE(V55,CHAR(160),""))="Devis 2",IFERROR(VALUE(TRIM(SUBSTITUTE(P55,CHAR(160),""))),0),TRIM(SUBSTITUTE(V55,CHAR(160),""))="Devis 3",IFERROR(VALUE(TRIM(SUBSTITUTE(S55,CHAR(160),""))),0),TRUE,0)*IFERROR(VALUE(TRIM(SUBSTITUTE(D55,CHAR(160),""))),0))</f>
        <v/>
      </c>
      <c r="X55" s="66" t="str" cm="1">
        <f t="array" ref="X55">IF(_xlfn.IFS(TRIM(SUBSTITUTE(V55,CHAR(160),""))="Devis 1",IFERROR(VALUE(TRIM(SUBSTITUTE(N55,CHAR(160),""))),0),TRIM(SUBSTITUTE(V55,CHAR(160),""))="Devis 2",IFERROR(VALUE(TRIM(SUBSTITUTE(Q55,CHAR(160),""))),0),TRIM(SUBSTITUTE(V55,CHAR(160),""))="Devis 3",IFERROR(VALUE(TRIM(SUBSTITUTE(T55,CHAR(160),""))),0),TRUE,0)*IFERROR(VALUE(TRIM(SUBSTITUTE(D55,CHAR(160),""))),0)=0,IF(W55&lt;&gt;"",0,""),_xlfn.IFS(TRIM(SUBSTITUTE(V55,CHAR(160),""))="Devis 1",IFERROR(VALUE(TRIM(SUBSTITUTE(N55,CHAR(160),""))),0),TRIM(SUBSTITUTE(V55,CHAR(160),""))="Devis 2",IFERROR(VALUE(TRIM(SUBSTITUTE(Q55,CHAR(160),""))),0),TRIM(SUBSTITUTE(V55,CHAR(160),""))="Devis 3",IFERROR(VALUE(TRIM(SUBSTITUTE(T55,CHAR(160),""))),0),TRUE,0)*IFERROR(VALUE(TRIM(SUBSTITUTE(D55,CHAR(160),""))),0))</f>
        <v/>
      </c>
      <c r="Y55" s="135" t="str">
        <f t="shared" si="35"/>
        <v/>
      </c>
      <c r="Z55" s="136"/>
      <c r="AA55" s="764" t="str">
        <f t="shared" si="36"/>
        <v/>
      </c>
      <c r="AB55" s="764" t="str">
        <f t="shared" si="37"/>
        <v/>
      </c>
      <c r="AC55" s="764" t="str">
        <f t="shared" si="38"/>
        <v/>
      </c>
      <c r="AD55" s="764" t="str">
        <f t="shared" si="39"/>
        <v/>
      </c>
      <c r="AE55" s="764" t="str">
        <f t="shared" si="40"/>
        <v/>
      </c>
      <c r="AF55" s="764" t="str">
        <f t="shared" si="41"/>
        <v/>
      </c>
      <c r="AG55" s="764" t="str">
        <f t="shared" si="42"/>
        <v/>
      </c>
      <c r="AH55" s="764" t="str">
        <f t="shared" si="43"/>
        <v/>
      </c>
      <c r="AI55" s="764" t="str">
        <f t="shared" si="44"/>
        <v/>
      </c>
      <c r="AJ55" s="764" t="str">
        <f t="shared" si="45"/>
        <v/>
      </c>
      <c r="AK55" s="764" t="str">
        <f t="shared" si="46"/>
        <v/>
      </c>
      <c r="AL55" s="45" t="str">
        <f t="shared" si="47"/>
        <v/>
      </c>
      <c r="AM55" s="20" t="str">
        <f t="shared" si="48"/>
        <v/>
      </c>
      <c r="AN55" s="42" t="str">
        <f t="shared" si="49"/>
        <v/>
      </c>
      <c r="AO55" s="46" t="str">
        <f t="shared" si="50"/>
        <v/>
      </c>
      <c r="AP55" s="20" t="str">
        <f t="shared" si="51"/>
        <v/>
      </c>
      <c r="AQ55" s="42" t="str">
        <f t="shared" si="52"/>
        <v/>
      </c>
      <c r="AR55" s="47" t="str">
        <f t="shared" si="53"/>
        <v/>
      </c>
      <c r="AS55" s="20" t="str">
        <f t="shared" si="54"/>
        <v/>
      </c>
      <c r="AT55" s="48" t="str">
        <f t="shared" si="55"/>
        <v/>
      </c>
      <c r="AU55" s="44" t="str">
        <f t="shared" si="56"/>
        <v/>
      </c>
      <c r="AV55" s="744"/>
      <c r="AW55" s="49" t="str">
        <f t="shared" si="57"/>
        <v/>
      </c>
      <c r="AX55" s="49" t="str">
        <f t="shared" si="58"/>
        <v/>
      </c>
      <c r="AY55" s="49" t="str">
        <f t="shared" si="59"/>
        <v/>
      </c>
      <c r="AZ55" s="67" t="str" cm="1">
        <f t="array" ref="AZ55">IF($AC55="","",IF((IFERROR(_xlfn.IFS($AU55="Devis 1",(IFERROR(VALUE(TRIM(SUBSTITUTE(AL55,CHAR(160),""))),0)),$AU55="Devis 2",(IFERROR(VALUE(TRIM(SUBSTITUTE(AO55,CHAR(160),""))),0)),$AU55="Devis 3",(IFERROR(VALUE(TRIM(SUBSTITUTE(AR55,CHAR(160),""))),0))),0))*(IFERROR(VALUE(TRIM(SUBSTITUTE($AC55,CHAR(160),""))),0))=0,"",(IFERROR(_xlfn.IFS($AU55="Devis 1",(IFERROR(VALUE(TRIM(SUBSTITUTE(AL55,CHAR(160),""))),0)),$AU55="Devis 2",(IFERROR(VALUE(TRIM(SUBSTITUTE(AO55,CHAR(160),""))),0)),$AU55="Devis 3",(IFERROR(VALUE(TRIM(SUBSTITUTE(AR55,CHAR(160),""))),0))),0))*(IFERROR(VALUE(TRIM(SUBSTITUTE($AC55,CHAR(160),""))),0))))</f>
        <v/>
      </c>
      <c r="BA55" s="67" t="str" cm="1">
        <f t="array" ref="BA55">IF($AC55="","",IF((IFERROR(_xlfn.IFS(TRIM(SUBSTITUTE($AU55,CHAR(160),""))="Devis 1", IFERROR(VALUE(TRIM(SUBSTITUTE(AM55,CHAR(160),""))),0),TRIM(SUBSTITUTE($AU55,CHAR(160),""))="Devis 2", IFERROR(VALUE(TRIM(SUBSTITUTE(AP55,CHAR(160),""))),0),TRIM(SUBSTITUTE($AU55,CHAR(160),""))="Devis 3", IFERROR(VALUE(TRIM(SUBSTITUTE(AS55,CHAR(160),""))),0)),0) * IFERROR(VALUE(TRIM(SUBSTITUTE($AC55,CHAR(160),""))),0)) = 0,IF(AZ55&lt;&gt;"",0,""),(IFERROR(_xlfn.IFS(TRIM(SUBSTITUTE($AU55,CHAR(160),""))="Devis 1", IFERROR(VALUE(TRIM(SUBSTITUTE(AM55,CHAR(160),""))),0),TRIM(SUBSTITUTE($AU55,CHAR(160),""))="Devis 2", IFERROR(VALUE(TRIM(SUBSTITUTE(AP55,CHAR(160),""))),0),TRIM(SUBSTITUTE($AU55,CHAR(160),""))="Devis 3", IFERROR(VALUE(TRIM(SUBSTITUTE(AS55,CHAR(160),""))),0)),0) * IFERROR(VALUE(TRIM(SUBSTITUTE($AC55,CHAR(160),""))),0))))</f>
        <v/>
      </c>
      <c r="BB55" s="67" t="str" cm="1">
        <f t="array" ref="BB55">IF($AC55="","",IF(IFERROR(_xlfn.IFS($AU55="Devis 1",IFERROR(VALUE(TRIM(SUBSTITUTE(AN55,CHAR(160),""))),0),$AU55="Devis 2",IFERROR(VALUE(TRIM(SUBSTITUTE(AQ55,CHAR(160),""))),0),$AU55="Devis 3",IFERROR(VALUE(TRIM(SUBSTITUTE(AT55,CHAR(160),""))),0)),0)*IFERROR(VALUE(TRIM(SUBSTITUTE($AC55,CHAR(160),""))),0)=0,"",IFERROR(_xlfn.IFS($AU55="Devis 1",IFERROR(VALUE(TRIM(SUBSTITUTE(AN55,CHAR(160),""))),0),$AU55="Devis 2",IFERROR(VALUE(TRIM(SUBSTITUTE(AQ55,CHAR(160),""))),0),$AU55="Devis 3",IFERROR(VALUE(TRIM(SUBSTITUTE(AT55,CHAR(160),""))),0)),0)*IFERROR(VALUE(TRIM(SUBSTITUTE($AC55,CHAR(160),""))),0)))</f>
        <v/>
      </c>
      <c r="BC55" s="254"/>
      <c r="BD55" s="14" t="str" cm="1">
        <f t="array" ref="BD55">IF(OR(BB55="",AY55="",AZ55="",AW55="",BA55="",AX55=""),"",_xlfn.IFS((IFERROR(VALUE(TRIM(SUBSTITUTE(BB55,CHAR(160),""))),0))&gt;(IFERROR(VALUE(TRIM(SUBSTITUTE(AY55,CHAR(160),""))),0)),"KO : Le montant retenu TTC est supérieur au montant raisonnable TTC. Merci de revoir la ligne de dépense ou plafonner son montant.",(IFERROR(VALUE(TRIM(SUBSTITUTE(AZ55,CHAR(160),""))),0))&gt;(IFERROR(VALUE(TRIM(SUBSTITUTE(AW55,CHAR(160),""))),0)),"Attention : Le montant retenu HT est supérieur au montant HT raisonnable. Merci de revoir la ligne de dépense, plafonner son montant, ou justifier la reventillation HT / TVA.",(IFERROR(VALUE(TRIM(SUBSTITUTE(BA55,CHAR(160),""))),0))&gt;(IFERROR(VALUE(TRIM(SUBSTITUTE(AX55,CHAR(160),""))),0)),"Attention : Le montant TVA retenu est supérieur au montant TVA raisonnable. Merci de revoir la ligne de dépense, plafonner son montant, ou justifier la reventillation HT / TVA.",(IFERROR(VALUE(TRIM(SUBSTITUTE(BB55,CHAR(160),""))),0))=0,"",(IFERROR(VALUE(TRIM(SUBSTITUTE(AY55,CHAR(160),""))),0))=(IFERROR(VALUE(TRIM(SUBSTITUTE(BB55,CHAR(160),""))),0)),"OK",(IFERROR(VALUE(TRIM(SUBSTITUTE(AY55,CHAR(160),""))),0))&gt;(IFERROR(VALUE(TRIM(SUBSTITUTE(BB55,CHAR(160),""))),0))," OK : Montant instruit inférieur au montant raisonnable.",TRUE,""))</f>
        <v/>
      </c>
      <c r="BE55" s="762" t="str" cm="1">
        <f t="array" ref="BE55">IF(OR(BB55="",Y55="",AZ55="",W55="",BA55="",X55=""),"",_xlfn.IFS((IFERROR(VALUE(TRIM(SUBSTITUTE(BB55,CHAR(160),""))),0))&gt;(IFERROR(VALUE(TRIM(SUBSTITUTE(Y55,CHAR(160),""))),0)),"KO : Le montant retenu TTC est supérieur au montant présenté TTC. Merci de revoir la ligne de dépense ou plafonner son montant.",(IFERROR(VALUE(TRIM(SUBSTITUTE(AZ55,CHAR(160),""))),0))&gt;(IFERROR(VALUE(TRIM(SUBSTITUTE(W55,CHAR(160),""))),0)),"Attention : Le montant retenu HT est supérieur au montant HT présenté. Merci de revoir la ligne de dépense,plafonner son montant,ou justifier la reventillation HT/TVA.",(IFERROR(VALUE(TRIM(SUBSTITUTE(BA55,CHAR(160),""))),0))&gt;(IFERROR(VALUE(TRIM(SUBSTITUTE(X55,CHAR(160),""))),0)),"Attention : Le montant TVA retenu est supérieur au montant TVA présenté. Merci de revoir la ligne de dépense,plafonner son montant,ou justifier la reventillation HT/TVA.",(IFERROR(VALUE(TRIM(SUBSTITUTE(Y55,CHAR(160),""))),0))=0,"",(IFERROR(VALUE(TRIM(SUBSTITUTE(BB55,CHAR(160),""))),0))=(IFERROR(VALUE(TRIM(SUBSTITUTE(Y55,CHAR(160),""))),0)),"OK",
OR((IFERROR(VALUE(TRIM(SUBSTITUTE(BB55,CHAR(160),""))),0))=0,(IFERROR(VALUE(TRIM(SUBSTITUTE(AZ55,CHAR(160),""))),0))=0),"Attention : montant présenté entièrement écarté",(IFERROR(VALUE(TRIM(SUBSTITUTE(BB55,CHAR(160),""))),0))&lt;(IFERROR(VALUE(TRIM(SUBSTITUTE(Y55,CHAR(160),""))),0)),"Attention : montant présenté partiellement écarté",TRUE,""))</f>
        <v/>
      </c>
      <c r="BF55" s="49" t="str">
        <f t="shared" si="60"/>
        <v/>
      </c>
      <c r="BG55" s="49" t="str">
        <f t="shared" si="61"/>
        <v/>
      </c>
      <c r="BH55" s="21" t="str">
        <f t="shared" si="62"/>
        <v/>
      </c>
    </row>
    <row r="56" spans="1:60" ht="15" customHeight="1">
      <c r="A56" s="63">
        <v>45</v>
      </c>
      <c r="B56" s="144"/>
      <c r="C56" s="144"/>
      <c r="D56" s="145"/>
      <c r="E56" s="144"/>
      <c r="F56" s="144"/>
      <c r="G56" s="144"/>
      <c r="H56" s="144"/>
      <c r="I56" s="144"/>
      <c r="J56" s="144"/>
      <c r="K56" s="144"/>
      <c r="L56" s="144"/>
      <c r="M56" s="123"/>
      <c r="N56" s="7"/>
      <c r="O56" s="42" t="str">
        <f t="shared" si="32"/>
        <v/>
      </c>
      <c r="P56" s="9"/>
      <c r="Q56" s="7"/>
      <c r="R56" s="42" t="str">
        <f t="shared" si="33"/>
        <v/>
      </c>
      <c r="S56" s="10"/>
      <c r="T56" s="7"/>
      <c r="U56" s="124" t="str">
        <f t="shared" si="34"/>
        <v/>
      </c>
      <c r="V56" s="133"/>
      <c r="W56" s="132" t="str" cm="1">
        <f t="array" ref="W56">IF((_xlfn.IFS(TRIM(SUBSTITUTE(V56,CHAR(160),""))="Devis 1",IFERROR(VALUE(TRIM(SUBSTITUTE(M56,CHAR(160),""))),0),TRIM(SUBSTITUTE(V56,CHAR(160),""))="Devis 2",IFERROR(VALUE(TRIM(SUBSTITUTE(P56,CHAR(160),""))),0),TRIM(SUBSTITUTE(V56,CHAR(160),""))="Devis 3",IFERROR(VALUE(TRIM(SUBSTITUTE(S56,CHAR(160),""))),0),TRUE,0)*IFERROR(VALUE(TRIM(SUBSTITUTE(D56,CHAR(160),""))),0))=0,"",_xlfn.IFS(TRIM(SUBSTITUTE(V56,CHAR(160),""))="Devis 1",IFERROR(VALUE(TRIM(SUBSTITUTE(M56,CHAR(160),""))),0),TRIM(SUBSTITUTE(V56,CHAR(160),""))="Devis 2",IFERROR(VALUE(TRIM(SUBSTITUTE(P56,CHAR(160),""))),0),TRIM(SUBSTITUTE(V56,CHAR(160),""))="Devis 3",IFERROR(VALUE(TRIM(SUBSTITUTE(S56,CHAR(160),""))),0),TRUE,0)*IFERROR(VALUE(TRIM(SUBSTITUTE(D56,CHAR(160),""))),0))</f>
        <v/>
      </c>
      <c r="X56" s="66" t="str" cm="1">
        <f t="array" ref="X56">IF(_xlfn.IFS(TRIM(SUBSTITUTE(V56,CHAR(160),""))="Devis 1",IFERROR(VALUE(TRIM(SUBSTITUTE(N56,CHAR(160),""))),0),TRIM(SUBSTITUTE(V56,CHAR(160),""))="Devis 2",IFERROR(VALUE(TRIM(SUBSTITUTE(Q56,CHAR(160),""))),0),TRIM(SUBSTITUTE(V56,CHAR(160),""))="Devis 3",IFERROR(VALUE(TRIM(SUBSTITUTE(T56,CHAR(160),""))),0),TRUE,0)*IFERROR(VALUE(TRIM(SUBSTITUTE(D56,CHAR(160),""))),0)=0,IF(W56&lt;&gt;"",0,""),_xlfn.IFS(TRIM(SUBSTITUTE(V56,CHAR(160),""))="Devis 1",IFERROR(VALUE(TRIM(SUBSTITUTE(N56,CHAR(160),""))),0),TRIM(SUBSTITUTE(V56,CHAR(160),""))="Devis 2",IFERROR(VALUE(TRIM(SUBSTITUTE(Q56,CHAR(160),""))),0),TRIM(SUBSTITUTE(V56,CHAR(160),""))="Devis 3",IFERROR(VALUE(TRIM(SUBSTITUTE(T56,CHAR(160),""))),0),TRUE,0)*IFERROR(VALUE(TRIM(SUBSTITUTE(D56,CHAR(160),""))),0))</f>
        <v/>
      </c>
      <c r="Y56" s="135" t="str">
        <f t="shared" si="35"/>
        <v/>
      </c>
      <c r="Z56" s="136"/>
      <c r="AA56" s="764" t="str">
        <f t="shared" si="36"/>
        <v/>
      </c>
      <c r="AB56" s="764" t="str">
        <f t="shared" si="37"/>
        <v/>
      </c>
      <c r="AC56" s="764" t="str">
        <f t="shared" si="38"/>
        <v/>
      </c>
      <c r="AD56" s="764" t="str">
        <f t="shared" si="39"/>
        <v/>
      </c>
      <c r="AE56" s="764" t="str">
        <f t="shared" si="40"/>
        <v/>
      </c>
      <c r="AF56" s="764" t="str">
        <f t="shared" si="41"/>
        <v/>
      </c>
      <c r="AG56" s="764" t="str">
        <f t="shared" si="42"/>
        <v/>
      </c>
      <c r="AH56" s="764" t="str">
        <f t="shared" si="43"/>
        <v/>
      </c>
      <c r="AI56" s="764" t="str">
        <f t="shared" si="44"/>
        <v/>
      </c>
      <c r="AJ56" s="764" t="str">
        <f t="shared" si="45"/>
        <v/>
      </c>
      <c r="AK56" s="764" t="str">
        <f t="shared" si="46"/>
        <v/>
      </c>
      <c r="AL56" s="45" t="str">
        <f t="shared" si="47"/>
        <v/>
      </c>
      <c r="AM56" s="20" t="str">
        <f t="shared" si="48"/>
        <v/>
      </c>
      <c r="AN56" s="42" t="str">
        <f t="shared" si="49"/>
        <v/>
      </c>
      <c r="AO56" s="46" t="str">
        <f t="shared" si="50"/>
        <v/>
      </c>
      <c r="AP56" s="20" t="str">
        <f t="shared" si="51"/>
        <v/>
      </c>
      <c r="AQ56" s="42" t="str">
        <f t="shared" si="52"/>
        <v/>
      </c>
      <c r="AR56" s="47" t="str">
        <f t="shared" si="53"/>
        <v/>
      </c>
      <c r="AS56" s="20" t="str">
        <f t="shared" si="54"/>
        <v/>
      </c>
      <c r="AT56" s="48" t="str">
        <f t="shared" si="55"/>
        <v/>
      </c>
      <c r="AU56" s="44" t="str">
        <f t="shared" si="56"/>
        <v/>
      </c>
      <c r="AV56" s="744"/>
      <c r="AW56" s="49" t="str">
        <f t="shared" si="57"/>
        <v/>
      </c>
      <c r="AX56" s="49" t="str">
        <f t="shared" si="58"/>
        <v/>
      </c>
      <c r="AY56" s="49" t="str">
        <f t="shared" si="59"/>
        <v/>
      </c>
      <c r="AZ56" s="67" t="str" cm="1">
        <f t="array" ref="AZ56">IF($AC56="","",IF((IFERROR(_xlfn.IFS($AU56="Devis 1",(IFERROR(VALUE(TRIM(SUBSTITUTE(AL56,CHAR(160),""))),0)),$AU56="Devis 2",(IFERROR(VALUE(TRIM(SUBSTITUTE(AO56,CHAR(160),""))),0)),$AU56="Devis 3",(IFERROR(VALUE(TRIM(SUBSTITUTE(AR56,CHAR(160),""))),0))),0))*(IFERROR(VALUE(TRIM(SUBSTITUTE($AC56,CHAR(160),""))),0))=0,"",(IFERROR(_xlfn.IFS($AU56="Devis 1",(IFERROR(VALUE(TRIM(SUBSTITUTE(AL56,CHAR(160),""))),0)),$AU56="Devis 2",(IFERROR(VALUE(TRIM(SUBSTITUTE(AO56,CHAR(160),""))),0)),$AU56="Devis 3",(IFERROR(VALUE(TRIM(SUBSTITUTE(AR56,CHAR(160),""))),0))),0))*(IFERROR(VALUE(TRIM(SUBSTITUTE($AC56,CHAR(160),""))),0))))</f>
        <v/>
      </c>
      <c r="BA56" s="67" t="str" cm="1">
        <f t="array" ref="BA56">IF($AC56="","",IF((IFERROR(_xlfn.IFS(TRIM(SUBSTITUTE($AU56,CHAR(160),""))="Devis 1", IFERROR(VALUE(TRIM(SUBSTITUTE(AM56,CHAR(160),""))),0),TRIM(SUBSTITUTE($AU56,CHAR(160),""))="Devis 2", IFERROR(VALUE(TRIM(SUBSTITUTE(AP56,CHAR(160),""))),0),TRIM(SUBSTITUTE($AU56,CHAR(160),""))="Devis 3", IFERROR(VALUE(TRIM(SUBSTITUTE(AS56,CHAR(160),""))),0)),0) * IFERROR(VALUE(TRIM(SUBSTITUTE($AC56,CHAR(160),""))),0)) = 0,IF(AZ56&lt;&gt;"",0,""),(IFERROR(_xlfn.IFS(TRIM(SUBSTITUTE($AU56,CHAR(160),""))="Devis 1", IFERROR(VALUE(TRIM(SUBSTITUTE(AM56,CHAR(160),""))),0),TRIM(SUBSTITUTE($AU56,CHAR(160),""))="Devis 2", IFERROR(VALUE(TRIM(SUBSTITUTE(AP56,CHAR(160),""))),0),TRIM(SUBSTITUTE($AU56,CHAR(160),""))="Devis 3", IFERROR(VALUE(TRIM(SUBSTITUTE(AS56,CHAR(160),""))),0)),0) * IFERROR(VALUE(TRIM(SUBSTITUTE($AC56,CHAR(160),""))),0))))</f>
        <v/>
      </c>
      <c r="BB56" s="67" t="str" cm="1">
        <f t="array" ref="BB56">IF($AC56="","",IF(IFERROR(_xlfn.IFS($AU56="Devis 1",IFERROR(VALUE(TRIM(SUBSTITUTE(AN56,CHAR(160),""))),0),$AU56="Devis 2",IFERROR(VALUE(TRIM(SUBSTITUTE(AQ56,CHAR(160),""))),0),$AU56="Devis 3",IFERROR(VALUE(TRIM(SUBSTITUTE(AT56,CHAR(160),""))),0)),0)*IFERROR(VALUE(TRIM(SUBSTITUTE($AC56,CHAR(160),""))),0)=0,"",IFERROR(_xlfn.IFS($AU56="Devis 1",IFERROR(VALUE(TRIM(SUBSTITUTE(AN56,CHAR(160),""))),0),$AU56="Devis 2",IFERROR(VALUE(TRIM(SUBSTITUTE(AQ56,CHAR(160),""))),0),$AU56="Devis 3",IFERROR(VALUE(TRIM(SUBSTITUTE(AT56,CHAR(160),""))),0)),0)*IFERROR(VALUE(TRIM(SUBSTITUTE($AC56,CHAR(160),""))),0)))</f>
        <v/>
      </c>
      <c r="BC56" s="254"/>
      <c r="BD56" s="14" t="str" cm="1">
        <f t="array" ref="BD56">IF(OR(BB56="",AY56="",AZ56="",AW56="",BA56="",AX56=""),"",_xlfn.IFS((IFERROR(VALUE(TRIM(SUBSTITUTE(BB56,CHAR(160),""))),0))&gt;(IFERROR(VALUE(TRIM(SUBSTITUTE(AY56,CHAR(160),""))),0)),"KO : Le montant retenu TTC est supérieur au montant raisonnable TTC. Merci de revoir la ligne de dépense ou plafonner son montant.",(IFERROR(VALUE(TRIM(SUBSTITUTE(AZ56,CHAR(160),""))),0))&gt;(IFERROR(VALUE(TRIM(SUBSTITUTE(AW56,CHAR(160),""))),0)),"Attention : Le montant retenu HT est supérieur au montant HT raisonnable. Merci de revoir la ligne de dépense, plafonner son montant, ou justifier la reventillation HT / TVA.",(IFERROR(VALUE(TRIM(SUBSTITUTE(BA56,CHAR(160),""))),0))&gt;(IFERROR(VALUE(TRIM(SUBSTITUTE(AX56,CHAR(160),""))),0)),"Attention : Le montant TVA retenu est supérieur au montant TVA raisonnable. Merci de revoir la ligne de dépense, plafonner son montant, ou justifier la reventillation HT / TVA.",(IFERROR(VALUE(TRIM(SUBSTITUTE(BB56,CHAR(160),""))),0))=0,"",(IFERROR(VALUE(TRIM(SUBSTITUTE(AY56,CHAR(160),""))),0))=(IFERROR(VALUE(TRIM(SUBSTITUTE(BB56,CHAR(160),""))),0)),"OK",(IFERROR(VALUE(TRIM(SUBSTITUTE(AY56,CHAR(160),""))),0))&gt;(IFERROR(VALUE(TRIM(SUBSTITUTE(BB56,CHAR(160),""))),0))," OK : Montant instruit inférieur au montant raisonnable.",TRUE,""))</f>
        <v/>
      </c>
      <c r="BE56" s="762" t="str" cm="1">
        <f t="array" ref="BE56">IF(OR(BB56="",Y56="",AZ56="",W56="",BA56="",X56=""),"",_xlfn.IFS((IFERROR(VALUE(TRIM(SUBSTITUTE(BB56,CHAR(160),""))),0))&gt;(IFERROR(VALUE(TRIM(SUBSTITUTE(Y56,CHAR(160),""))),0)),"KO : Le montant retenu TTC est supérieur au montant présenté TTC. Merci de revoir la ligne de dépense ou plafonner son montant.",(IFERROR(VALUE(TRIM(SUBSTITUTE(AZ56,CHAR(160),""))),0))&gt;(IFERROR(VALUE(TRIM(SUBSTITUTE(W56,CHAR(160),""))),0)),"Attention : Le montant retenu HT est supérieur au montant HT présenté. Merci de revoir la ligne de dépense,plafonner son montant,ou justifier la reventillation HT/TVA.",(IFERROR(VALUE(TRIM(SUBSTITUTE(BA56,CHAR(160),""))),0))&gt;(IFERROR(VALUE(TRIM(SUBSTITUTE(X56,CHAR(160),""))),0)),"Attention : Le montant TVA retenu est supérieur au montant TVA présenté. Merci de revoir la ligne de dépense,plafonner son montant,ou justifier la reventillation HT/TVA.",(IFERROR(VALUE(TRIM(SUBSTITUTE(Y56,CHAR(160),""))),0))=0,"",(IFERROR(VALUE(TRIM(SUBSTITUTE(BB56,CHAR(160),""))),0))=(IFERROR(VALUE(TRIM(SUBSTITUTE(Y56,CHAR(160),""))),0)),"OK",
OR((IFERROR(VALUE(TRIM(SUBSTITUTE(BB56,CHAR(160),""))),0))=0,(IFERROR(VALUE(TRIM(SUBSTITUTE(AZ56,CHAR(160),""))),0))=0),"Attention : montant présenté entièrement écarté",(IFERROR(VALUE(TRIM(SUBSTITUTE(BB56,CHAR(160),""))),0))&lt;(IFERROR(VALUE(TRIM(SUBSTITUTE(Y56,CHAR(160),""))),0)),"Attention : montant présenté partiellement écarté",TRUE,""))</f>
        <v/>
      </c>
      <c r="BF56" s="49" t="str">
        <f t="shared" si="60"/>
        <v/>
      </c>
      <c r="BG56" s="49" t="str">
        <f t="shared" si="61"/>
        <v/>
      </c>
      <c r="BH56" s="21" t="str">
        <f t="shared" si="62"/>
        <v/>
      </c>
    </row>
    <row r="57" spans="1:60" ht="15" customHeight="1">
      <c r="A57" s="63">
        <v>46</v>
      </c>
      <c r="B57" s="144"/>
      <c r="C57" s="144"/>
      <c r="D57" s="145"/>
      <c r="E57" s="144"/>
      <c r="F57" s="144"/>
      <c r="G57" s="144"/>
      <c r="H57" s="144"/>
      <c r="I57" s="144"/>
      <c r="J57" s="144"/>
      <c r="K57" s="144"/>
      <c r="L57" s="144"/>
      <c r="M57" s="123"/>
      <c r="N57" s="7"/>
      <c r="O57" s="42" t="str">
        <f t="shared" si="32"/>
        <v/>
      </c>
      <c r="P57" s="9"/>
      <c r="Q57" s="7"/>
      <c r="R57" s="42" t="str">
        <f t="shared" si="33"/>
        <v/>
      </c>
      <c r="S57" s="10"/>
      <c r="T57" s="7"/>
      <c r="U57" s="124" t="str">
        <f t="shared" si="34"/>
        <v/>
      </c>
      <c r="V57" s="133"/>
      <c r="W57" s="132" t="str" cm="1">
        <f t="array" ref="W57">IF((_xlfn.IFS(TRIM(SUBSTITUTE(V57,CHAR(160),""))="Devis 1",IFERROR(VALUE(TRIM(SUBSTITUTE(M57,CHAR(160),""))),0),TRIM(SUBSTITUTE(V57,CHAR(160),""))="Devis 2",IFERROR(VALUE(TRIM(SUBSTITUTE(P57,CHAR(160),""))),0),TRIM(SUBSTITUTE(V57,CHAR(160),""))="Devis 3",IFERROR(VALUE(TRIM(SUBSTITUTE(S57,CHAR(160),""))),0),TRUE,0)*IFERROR(VALUE(TRIM(SUBSTITUTE(D57,CHAR(160),""))),0))=0,"",_xlfn.IFS(TRIM(SUBSTITUTE(V57,CHAR(160),""))="Devis 1",IFERROR(VALUE(TRIM(SUBSTITUTE(M57,CHAR(160),""))),0),TRIM(SUBSTITUTE(V57,CHAR(160),""))="Devis 2",IFERROR(VALUE(TRIM(SUBSTITUTE(P57,CHAR(160),""))),0),TRIM(SUBSTITUTE(V57,CHAR(160),""))="Devis 3",IFERROR(VALUE(TRIM(SUBSTITUTE(S57,CHAR(160),""))),0),TRUE,0)*IFERROR(VALUE(TRIM(SUBSTITUTE(D57,CHAR(160),""))),0))</f>
        <v/>
      </c>
      <c r="X57" s="66" t="str" cm="1">
        <f t="array" ref="X57">IF(_xlfn.IFS(TRIM(SUBSTITUTE(V57,CHAR(160),""))="Devis 1",IFERROR(VALUE(TRIM(SUBSTITUTE(N57,CHAR(160),""))),0),TRIM(SUBSTITUTE(V57,CHAR(160),""))="Devis 2",IFERROR(VALUE(TRIM(SUBSTITUTE(Q57,CHAR(160),""))),0),TRIM(SUBSTITUTE(V57,CHAR(160),""))="Devis 3",IFERROR(VALUE(TRIM(SUBSTITUTE(T57,CHAR(160),""))),0),TRUE,0)*IFERROR(VALUE(TRIM(SUBSTITUTE(D57,CHAR(160),""))),0)=0,IF(W57&lt;&gt;"",0,""),_xlfn.IFS(TRIM(SUBSTITUTE(V57,CHAR(160),""))="Devis 1",IFERROR(VALUE(TRIM(SUBSTITUTE(N57,CHAR(160),""))),0),TRIM(SUBSTITUTE(V57,CHAR(160),""))="Devis 2",IFERROR(VALUE(TRIM(SUBSTITUTE(Q57,CHAR(160),""))),0),TRIM(SUBSTITUTE(V57,CHAR(160),""))="Devis 3",IFERROR(VALUE(TRIM(SUBSTITUTE(T57,CHAR(160),""))),0),TRUE,0)*IFERROR(VALUE(TRIM(SUBSTITUTE(D57,CHAR(160),""))),0))</f>
        <v/>
      </c>
      <c r="Y57" s="135" t="str">
        <f t="shared" si="35"/>
        <v/>
      </c>
      <c r="Z57" s="136"/>
      <c r="AA57" s="764" t="str">
        <f t="shared" si="36"/>
        <v/>
      </c>
      <c r="AB57" s="764" t="str">
        <f t="shared" si="37"/>
        <v/>
      </c>
      <c r="AC57" s="764" t="str">
        <f t="shared" si="38"/>
        <v/>
      </c>
      <c r="AD57" s="764" t="str">
        <f t="shared" si="39"/>
        <v/>
      </c>
      <c r="AE57" s="764" t="str">
        <f t="shared" si="40"/>
        <v/>
      </c>
      <c r="AF57" s="764" t="str">
        <f t="shared" si="41"/>
        <v/>
      </c>
      <c r="AG57" s="764" t="str">
        <f t="shared" si="42"/>
        <v/>
      </c>
      <c r="AH57" s="764" t="str">
        <f t="shared" si="43"/>
        <v/>
      </c>
      <c r="AI57" s="764" t="str">
        <f t="shared" si="44"/>
        <v/>
      </c>
      <c r="AJ57" s="764" t="str">
        <f t="shared" si="45"/>
        <v/>
      </c>
      <c r="AK57" s="764" t="str">
        <f t="shared" si="46"/>
        <v/>
      </c>
      <c r="AL57" s="45" t="str">
        <f t="shared" si="47"/>
        <v/>
      </c>
      <c r="AM57" s="20" t="str">
        <f t="shared" si="48"/>
        <v/>
      </c>
      <c r="AN57" s="42" t="str">
        <f t="shared" si="49"/>
        <v/>
      </c>
      <c r="AO57" s="46" t="str">
        <f t="shared" si="50"/>
        <v/>
      </c>
      <c r="AP57" s="20" t="str">
        <f t="shared" si="51"/>
        <v/>
      </c>
      <c r="AQ57" s="42" t="str">
        <f t="shared" si="52"/>
        <v/>
      </c>
      <c r="AR57" s="47" t="str">
        <f t="shared" si="53"/>
        <v/>
      </c>
      <c r="AS57" s="20" t="str">
        <f t="shared" si="54"/>
        <v/>
      </c>
      <c r="AT57" s="48" t="str">
        <f t="shared" si="55"/>
        <v/>
      </c>
      <c r="AU57" s="44" t="str">
        <f t="shared" si="56"/>
        <v/>
      </c>
      <c r="AV57" s="744"/>
      <c r="AW57" s="49" t="str">
        <f t="shared" si="57"/>
        <v/>
      </c>
      <c r="AX57" s="49" t="str">
        <f t="shared" si="58"/>
        <v/>
      </c>
      <c r="AY57" s="49" t="str">
        <f t="shared" si="59"/>
        <v/>
      </c>
      <c r="AZ57" s="67" t="str" cm="1">
        <f t="array" ref="AZ57">IF($AC57="","",IF((IFERROR(_xlfn.IFS($AU57="Devis 1",(IFERROR(VALUE(TRIM(SUBSTITUTE(AL57,CHAR(160),""))),0)),$AU57="Devis 2",(IFERROR(VALUE(TRIM(SUBSTITUTE(AO57,CHAR(160),""))),0)),$AU57="Devis 3",(IFERROR(VALUE(TRIM(SUBSTITUTE(AR57,CHAR(160),""))),0))),0))*(IFERROR(VALUE(TRIM(SUBSTITUTE($AC57,CHAR(160),""))),0))=0,"",(IFERROR(_xlfn.IFS($AU57="Devis 1",(IFERROR(VALUE(TRIM(SUBSTITUTE(AL57,CHAR(160),""))),0)),$AU57="Devis 2",(IFERROR(VALUE(TRIM(SUBSTITUTE(AO57,CHAR(160),""))),0)),$AU57="Devis 3",(IFERROR(VALUE(TRIM(SUBSTITUTE(AR57,CHAR(160),""))),0))),0))*(IFERROR(VALUE(TRIM(SUBSTITUTE($AC57,CHAR(160),""))),0))))</f>
        <v/>
      </c>
      <c r="BA57" s="67" t="str" cm="1">
        <f t="array" ref="BA57">IF($AC57="","",IF((IFERROR(_xlfn.IFS(TRIM(SUBSTITUTE($AU57,CHAR(160),""))="Devis 1", IFERROR(VALUE(TRIM(SUBSTITUTE(AM57,CHAR(160),""))),0),TRIM(SUBSTITUTE($AU57,CHAR(160),""))="Devis 2", IFERROR(VALUE(TRIM(SUBSTITUTE(AP57,CHAR(160),""))),0),TRIM(SUBSTITUTE($AU57,CHAR(160),""))="Devis 3", IFERROR(VALUE(TRIM(SUBSTITUTE(AS57,CHAR(160),""))),0)),0) * IFERROR(VALUE(TRIM(SUBSTITUTE($AC57,CHAR(160),""))),0)) = 0,IF(AZ57&lt;&gt;"",0,""),(IFERROR(_xlfn.IFS(TRIM(SUBSTITUTE($AU57,CHAR(160),""))="Devis 1", IFERROR(VALUE(TRIM(SUBSTITUTE(AM57,CHAR(160),""))),0),TRIM(SUBSTITUTE($AU57,CHAR(160),""))="Devis 2", IFERROR(VALUE(TRIM(SUBSTITUTE(AP57,CHAR(160),""))),0),TRIM(SUBSTITUTE($AU57,CHAR(160),""))="Devis 3", IFERROR(VALUE(TRIM(SUBSTITUTE(AS57,CHAR(160),""))),0)),0) * IFERROR(VALUE(TRIM(SUBSTITUTE($AC57,CHAR(160),""))),0))))</f>
        <v/>
      </c>
      <c r="BB57" s="67" t="str" cm="1">
        <f t="array" ref="BB57">IF($AC57="","",IF(IFERROR(_xlfn.IFS($AU57="Devis 1",IFERROR(VALUE(TRIM(SUBSTITUTE(AN57,CHAR(160),""))),0),$AU57="Devis 2",IFERROR(VALUE(TRIM(SUBSTITUTE(AQ57,CHAR(160),""))),0),$AU57="Devis 3",IFERROR(VALUE(TRIM(SUBSTITUTE(AT57,CHAR(160),""))),0)),0)*IFERROR(VALUE(TRIM(SUBSTITUTE($AC57,CHAR(160),""))),0)=0,"",IFERROR(_xlfn.IFS($AU57="Devis 1",IFERROR(VALUE(TRIM(SUBSTITUTE(AN57,CHAR(160),""))),0),$AU57="Devis 2",IFERROR(VALUE(TRIM(SUBSTITUTE(AQ57,CHAR(160),""))),0),$AU57="Devis 3",IFERROR(VALUE(TRIM(SUBSTITUTE(AT57,CHAR(160),""))),0)),0)*IFERROR(VALUE(TRIM(SUBSTITUTE($AC57,CHAR(160),""))),0)))</f>
        <v/>
      </c>
      <c r="BC57" s="254"/>
      <c r="BD57" s="14" t="str" cm="1">
        <f t="array" ref="BD57">IF(OR(BB57="",AY57="",AZ57="",AW57="",BA57="",AX57=""),"",_xlfn.IFS((IFERROR(VALUE(TRIM(SUBSTITUTE(BB57,CHAR(160),""))),0))&gt;(IFERROR(VALUE(TRIM(SUBSTITUTE(AY57,CHAR(160),""))),0)),"KO : Le montant retenu TTC est supérieur au montant raisonnable TTC. Merci de revoir la ligne de dépense ou plafonner son montant.",(IFERROR(VALUE(TRIM(SUBSTITUTE(AZ57,CHAR(160),""))),0))&gt;(IFERROR(VALUE(TRIM(SUBSTITUTE(AW57,CHAR(160),""))),0)),"Attention : Le montant retenu HT est supérieur au montant HT raisonnable. Merci de revoir la ligne de dépense, plafonner son montant, ou justifier la reventillation HT / TVA.",(IFERROR(VALUE(TRIM(SUBSTITUTE(BA57,CHAR(160),""))),0))&gt;(IFERROR(VALUE(TRIM(SUBSTITUTE(AX57,CHAR(160),""))),0)),"Attention : Le montant TVA retenu est supérieur au montant TVA raisonnable. Merci de revoir la ligne de dépense, plafonner son montant, ou justifier la reventillation HT / TVA.",(IFERROR(VALUE(TRIM(SUBSTITUTE(BB57,CHAR(160),""))),0))=0,"",(IFERROR(VALUE(TRIM(SUBSTITUTE(AY57,CHAR(160),""))),0))=(IFERROR(VALUE(TRIM(SUBSTITUTE(BB57,CHAR(160),""))),0)),"OK",(IFERROR(VALUE(TRIM(SUBSTITUTE(AY57,CHAR(160),""))),0))&gt;(IFERROR(VALUE(TRIM(SUBSTITUTE(BB57,CHAR(160),""))),0))," OK : Montant instruit inférieur au montant raisonnable.",TRUE,""))</f>
        <v/>
      </c>
      <c r="BE57" s="762" t="str" cm="1">
        <f t="array" ref="BE57">IF(OR(BB57="",Y57="",AZ57="",W57="",BA57="",X57=""),"",_xlfn.IFS((IFERROR(VALUE(TRIM(SUBSTITUTE(BB57,CHAR(160),""))),0))&gt;(IFERROR(VALUE(TRIM(SUBSTITUTE(Y57,CHAR(160),""))),0)),"KO : Le montant retenu TTC est supérieur au montant présenté TTC. Merci de revoir la ligne de dépense ou plafonner son montant.",(IFERROR(VALUE(TRIM(SUBSTITUTE(AZ57,CHAR(160),""))),0))&gt;(IFERROR(VALUE(TRIM(SUBSTITUTE(W57,CHAR(160),""))),0)),"Attention : Le montant retenu HT est supérieur au montant HT présenté. Merci de revoir la ligne de dépense,plafonner son montant,ou justifier la reventillation HT/TVA.",(IFERROR(VALUE(TRIM(SUBSTITUTE(BA57,CHAR(160),""))),0))&gt;(IFERROR(VALUE(TRIM(SUBSTITUTE(X57,CHAR(160),""))),0)),"Attention : Le montant TVA retenu est supérieur au montant TVA présenté. Merci de revoir la ligne de dépense,plafonner son montant,ou justifier la reventillation HT/TVA.",(IFERROR(VALUE(TRIM(SUBSTITUTE(Y57,CHAR(160),""))),0))=0,"",(IFERROR(VALUE(TRIM(SUBSTITUTE(BB57,CHAR(160),""))),0))=(IFERROR(VALUE(TRIM(SUBSTITUTE(Y57,CHAR(160),""))),0)),"OK",
OR((IFERROR(VALUE(TRIM(SUBSTITUTE(BB57,CHAR(160),""))),0))=0,(IFERROR(VALUE(TRIM(SUBSTITUTE(AZ57,CHAR(160),""))),0))=0),"Attention : montant présenté entièrement écarté",(IFERROR(VALUE(TRIM(SUBSTITUTE(BB57,CHAR(160),""))),0))&lt;(IFERROR(VALUE(TRIM(SUBSTITUTE(Y57,CHAR(160),""))),0)),"Attention : montant présenté partiellement écarté",TRUE,""))</f>
        <v/>
      </c>
      <c r="BF57" s="49" t="str">
        <f t="shared" si="60"/>
        <v/>
      </c>
      <c r="BG57" s="49" t="str">
        <f t="shared" si="61"/>
        <v/>
      </c>
      <c r="BH57" s="21" t="str">
        <f t="shared" si="62"/>
        <v/>
      </c>
    </row>
    <row r="58" spans="1:60" ht="15" customHeight="1">
      <c r="A58" s="63">
        <v>47</v>
      </c>
      <c r="B58" s="144"/>
      <c r="C58" s="144"/>
      <c r="D58" s="145"/>
      <c r="E58" s="144"/>
      <c r="F58" s="144"/>
      <c r="G58" s="144"/>
      <c r="H58" s="144"/>
      <c r="I58" s="144"/>
      <c r="J58" s="144"/>
      <c r="K58" s="144"/>
      <c r="L58" s="144"/>
      <c r="M58" s="123"/>
      <c r="N58" s="7"/>
      <c r="O58" s="42" t="str">
        <f t="shared" si="32"/>
        <v/>
      </c>
      <c r="P58" s="9"/>
      <c r="Q58" s="7"/>
      <c r="R58" s="42" t="str">
        <f t="shared" si="33"/>
        <v/>
      </c>
      <c r="S58" s="10"/>
      <c r="T58" s="7"/>
      <c r="U58" s="124" t="str">
        <f t="shared" si="34"/>
        <v/>
      </c>
      <c r="V58" s="133"/>
      <c r="W58" s="132" t="str" cm="1">
        <f t="array" ref="W58">IF((_xlfn.IFS(TRIM(SUBSTITUTE(V58,CHAR(160),""))="Devis 1",IFERROR(VALUE(TRIM(SUBSTITUTE(M58,CHAR(160),""))),0),TRIM(SUBSTITUTE(V58,CHAR(160),""))="Devis 2",IFERROR(VALUE(TRIM(SUBSTITUTE(P58,CHAR(160),""))),0),TRIM(SUBSTITUTE(V58,CHAR(160),""))="Devis 3",IFERROR(VALUE(TRIM(SUBSTITUTE(S58,CHAR(160),""))),0),TRUE,0)*IFERROR(VALUE(TRIM(SUBSTITUTE(D58,CHAR(160),""))),0))=0,"",_xlfn.IFS(TRIM(SUBSTITUTE(V58,CHAR(160),""))="Devis 1",IFERROR(VALUE(TRIM(SUBSTITUTE(M58,CHAR(160),""))),0),TRIM(SUBSTITUTE(V58,CHAR(160),""))="Devis 2",IFERROR(VALUE(TRIM(SUBSTITUTE(P58,CHAR(160),""))),0),TRIM(SUBSTITUTE(V58,CHAR(160),""))="Devis 3",IFERROR(VALUE(TRIM(SUBSTITUTE(S58,CHAR(160),""))),0),TRUE,0)*IFERROR(VALUE(TRIM(SUBSTITUTE(D58,CHAR(160),""))),0))</f>
        <v/>
      </c>
      <c r="X58" s="66" t="str" cm="1">
        <f t="array" ref="X58">IF(_xlfn.IFS(TRIM(SUBSTITUTE(V58,CHAR(160),""))="Devis 1",IFERROR(VALUE(TRIM(SUBSTITUTE(N58,CHAR(160),""))),0),TRIM(SUBSTITUTE(V58,CHAR(160),""))="Devis 2",IFERROR(VALUE(TRIM(SUBSTITUTE(Q58,CHAR(160),""))),0),TRIM(SUBSTITUTE(V58,CHAR(160),""))="Devis 3",IFERROR(VALUE(TRIM(SUBSTITUTE(T58,CHAR(160),""))),0),TRUE,0)*IFERROR(VALUE(TRIM(SUBSTITUTE(D58,CHAR(160),""))),0)=0,IF(W58&lt;&gt;"",0,""),_xlfn.IFS(TRIM(SUBSTITUTE(V58,CHAR(160),""))="Devis 1",IFERROR(VALUE(TRIM(SUBSTITUTE(N58,CHAR(160),""))),0),TRIM(SUBSTITUTE(V58,CHAR(160),""))="Devis 2",IFERROR(VALUE(TRIM(SUBSTITUTE(Q58,CHAR(160),""))),0),TRIM(SUBSTITUTE(V58,CHAR(160),""))="Devis 3",IFERROR(VALUE(TRIM(SUBSTITUTE(T58,CHAR(160),""))),0),TRUE,0)*IFERROR(VALUE(TRIM(SUBSTITUTE(D58,CHAR(160),""))),0))</f>
        <v/>
      </c>
      <c r="Y58" s="135" t="str">
        <f t="shared" si="35"/>
        <v/>
      </c>
      <c r="Z58" s="136"/>
      <c r="AA58" s="764" t="str">
        <f t="shared" si="36"/>
        <v/>
      </c>
      <c r="AB58" s="764" t="str">
        <f t="shared" si="37"/>
        <v/>
      </c>
      <c r="AC58" s="764" t="str">
        <f t="shared" si="38"/>
        <v/>
      </c>
      <c r="AD58" s="764" t="str">
        <f t="shared" si="39"/>
        <v/>
      </c>
      <c r="AE58" s="764" t="str">
        <f t="shared" si="40"/>
        <v/>
      </c>
      <c r="AF58" s="764" t="str">
        <f t="shared" si="41"/>
        <v/>
      </c>
      <c r="AG58" s="764" t="str">
        <f t="shared" si="42"/>
        <v/>
      </c>
      <c r="AH58" s="764" t="str">
        <f t="shared" si="43"/>
        <v/>
      </c>
      <c r="AI58" s="764" t="str">
        <f t="shared" si="44"/>
        <v/>
      </c>
      <c r="AJ58" s="764" t="str">
        <f t="shared" si="45"/>
        <v/>
      </c>
      <c r="AK58" s="764" t="str">
        <f t="shared" si="46"/>
        <v/>
      </c>
      <c r="AL58" s="45" t="str">
        <f t="shared" si="47"/>
        <v/>
      </c>
      <c r="AM58" s="20" t="str">
        <f t="shared" si="48"/>
        <v/>
      </c>
      <c r="AN58" s="42" t="str">
        <f t="shared" si="49"/>
        <v/>
      </c>
      <c r="AO58" s="46" t="str">
        <f t="shared" si="50"/>
        <v/>
      </c>
      <c r="AP58" s="20" t="str">
        <f t="shared" si="51"/>
        <v/>
      </c>
      <c r="AQ58" s="42" t="str">
        <f t="shared" si="52"/>
        <v/>
      </c>
      <c r="AR58" s="47" t="str">
        <f t="shared" si="53"/>
        <v/>
      </c>
      <c r="AS58" s="20" t="str">
        <f t="shared" si="54"/>
        <v/>
      </c>
      <c r="AT58" s="48" t="str">
        <f t="shared" si="55"/>
        <v/>
      </c>
      <c r="AU58" s="44" t="str">
        <f t="shared" si="56"/>
        <v/>
      </c>
      <c r="AV58" s="744"/>
      <c r="AW58" s="49" t="str">
        <f t="shared" si="57"/>
        <v/>
      </c>
      <c r="AX58" s="49" t="str">
        <f t="shared" si="58"/>
        <v/>
      </c>
      <c r="AY58" s="49" t="str">
        <f t="shared" si="59"/>
        <v/>
      </c>
      <c r="AZ58" s="67" t="str" cm="1">
        <f t="array" ref="AZ58">IF($AC58="","",IF((IFERROR(_xlfn.IFS($AU58="Devis 1",(IFERROR(VALUE(TRIM(SUBSTITUTE(AL58,CHAR(160),""))),0)),$AU58="Devis 2",(IFERROR(VALUE(TRIM(SUBSTITUTE(AO58,CHAR(160),""))),0)),$AU58="Devis 3",(IFERROR(VALUE(TRIM(SUBSTITUTE(AR58,CHAR(160),""))),0))),0))*(IFERROR(VALUE(TRIM(SUBSTITUTE($AC58,CHAR(160),""))),0))=0,"",(IFERROR(_xlfn.IFS($AU58="Devis 1",(IFERROR(VALUE(TRIM(SUBSTITUTE(AL58,CHAR(160),""))),0)),$AU58="Devis 2",(IFERROR(VALUE(TRIM(SUBSTITUTE(AO58,CHAR(160),""))),0)),$AU58="Devis 3",(IFERROR(VALUE(TRIM(SUBSTITUTE(AR58,CHAR(160),""))),0))),0))*(IFERROR(VALUE(TRIM(SUBSTITUTE($AC58,CHAR(160),""))),0))))</f>
        <v/>
      </c>
      <c r="BA58" s="67" t="str" cm="1">
        <f t="array" ref="BA58">IF($AC58="","",IF((IFERROR(_xlfn.IFS(TRIM(SUBSTITUTE($AU58,CHAR(160),""))="Devis 1", IFERROR(VALUE(TRIM(SUBSTITUTE(AM58,CHAR(160),""))),0),TRIM(SUBSTITUTE($AU58,CHAR(160),""))="Devis 2", IFERROR(VALUE(TRIM(SUBSTITUTE(AP58,CHAR(160),""))),0),TRIM(SUBSTITUTE($AU58,CHAR(160),""))="Devis 3", IFERROR(VALUE(TRIM(SUBSTITUTE(AS58,CHAR(160),""))),0)),0) * IFERROR(VALUE(TRIM(SUBSTITUTE($AC58,CHAR(160),""))),0)) = 0,IF(AZ58&lt;&gt;"",0,""),(IFERROR(_xlfn.IFS(TRIM(SUBSTITUTE($AU58,CHAR(160),""))="Devis 1", IFERROR(VALUE(TRIM(SUBSTITUTE(AM58,CHAR(160),""))),0),TRIM(SUBSTITUTE($AU58,CHAR(160),""))="Devis 2", IFERROR(VALUE(TRIM(SUBSTITUTE(AP58,CHAR(160),""))),0),TRIM(SUBSTITUTE($AU58,CHAR(160),""))="Devis 3", IFERROR(VALUE(TRIM(SUBSTITUTE(AS58,CHAR(160),""))),0)),0) * IFERROR(VALUE(TRIM(SUBSTITUTE($AC58,CHAR(160),""))),0))))</f>
        <v/>
      </c>
      <c r="BB58" s="67" t="str" cm="1">
        <f t="array" ref="BB58">IF($AC58="","",IF(IFERROR(_xlfn.IFS($AU58="Devis 1",IFERROR(VALUE(TRIM(SUBSTITUTE(AN58,CHAR(160),""))),0),$AU58="Devis 2",IFERROR(VALUE(TRIM(SUBSTITUTE(AQ58,CHAR(160),""))),0),$AU58="Devis 3",IFERROR(VALUE(TRIM(SUBSTITUTE(AT58,CHAR(160),""))),0)),0)*IFERROR(VALUE(TRIM(SUBSTITUTE($AC58,CHAR(160),""))),0)=0,"",IFERROR(_xlfn.IFS($AU58="Devis 1",IFERROR(VALUE(TRIM(SUBSTITUTE(AN58,CHAR(160),""))),0),$AU58="Devis 2",IFERROR(VALUE(TRIM(SUBSTITUTE(AQ58,CHAR(160),""))),0),$AU58="Devis 3",IFERROR(VALUE(TRIM(SUBSTITUTE(AT58,CHAR(160),""))),0)),0)*IFERROR(VALUE(TRIM(SUBSTITUTE($AC58,CHAR(160),""))),0)))</f>
        <v/>
      </c>
      <c r="BC58" s="254"/>
      <c r="BD58" s="14" t="str" cm="1">
        <f t="array" ref="BD58">IF(OR(BB58="",AY58="",AZ58="",AW58="",BA58="",AX58=""),"",_xlfn.IFS((IFERROR(VALUE(TRIM(SUBSTITUTE(BB58,CHAR(160),""))),0))&gt;(IFERROR(VALUE(TRIM(SUBSTITUTE(AY58,CHAR(160),""))),0)),"KO : Le montant retenu TTC est supérieur au montant raisonnable TTC. Merci de revoir la ligne de dépense ou plafonner son montant.",(IFERROR(VALUE(TRIM(SUBSTITUTE(AZ58,CHAR(160),""))),0))&gt;(IFERROR(VALUE(TRIM(SUBSTITUTE(AW58,CHAR(160),""))),0)),"Attention : Le montant retenu HT est supérieur au montant HT raisonnable. Merci de revoir la ligne de dépense, plafonner son montant, ou justifier la reventillation HT / TVA.",(IFERROR(VALUE(TRIM(SUBSTITUTE(BA58,CHAR(160),""))),0))&gt;(IFERROR(VALUE(TRIM(SUBSTITUTE(AX58,CHAR(160),""))),0)),"Attention : Le montant TVA retenu est supérieur au montant TVA raisonnable. Merci de revoir la ligne de dépense, plafonner son montant, ou justifier la reventillation HT / TVA.",(IFERROR(VALUE(TRIM(SUBSTITUTE(BB58,CHAR(160),""))),0))=0,"",(IFERROR(VALUE(TRIM(SUBSTITUTE(AY58,CHAR(160),""))),0))=(IFERROR(VALUE(TRIM(SUBSTITUTE(BB58,CHAR(160),""))),0)),"OK",(IFERROR(VALUE(TRIM(SUBSTITUTE(AY58,CHAR(160),""))),0))&gt;(IFERROR(VALUE(TRIM(SUBSTITUTE(BB58,CHAR(160),""))),0))," OK : Montant instruit inférieur au montant raisonnable.",TRUE,""))</f>
        <v/>
      </c>
      <c r="BE58" s="762" t="str" cm="1">
        <f t="array" ref="BE58">IF(OR(BB58="",Y58="",AZ58="",W58="",BA58="",X58=""),"",_xlfn.IFS((IFERROR(VALUE(TRIM(SUBSTITUTE(BB58,CHAR(160),""))),0))&gt;(IFERROR(VALUE(TRIM(SUBSTITUTE(Y58,CHAR(160),""))),0)),"KO : Le montant retenu TTC est supérieur au montant présenté TTC. Merci de revoir la ligne de dépense ou plafonner son montant.",(IFERROR(VALUE(TRIM(SUBSTITUTE(AZ58,CHAR(160),""))),0))&gt;(IFERROR(VALUE(TRIM(SUBSTITUTE(W58,CHAR(160),""))),0)),"Attention : Le montant retenu HT est supérieur au montant HT présenté. Merci de revoir la ligne de dépense,plafonner son montant,ou justifier la reventillation HT/TVA.",(IFERROR(VALUE(TRIM(SUBSTITUTE(BA58,CHAR(160),""))),0))&gt;(IFERROR(VALUE(TRIM(SUBSTITUTE(X58,CHAR(160),""))),0)),"Attention : Le montant TVA retenu est supérieur au montant TVA présenté. Merci de revoir la ligne de dépense,plafonner son montant,ou justifier la reventillation HT/TVA.",(IFERROR(VALUE(TRIM(SUBSTITUTE(Y58,CHAR(160),""))),0))=0,"",(IFERROR(VALUE(TRIM(SUBSTITUTE(BB58,CHAR(160),""))),0))=(IFERROR(VALUE(TRIM(SUBSTITUTE(Y58,CHAR(160),""))),0)),"OK",
OR((IFERROR(VALUE(TRIM(SUBSTITUTE(BB58,CHAR(160),""))),0))=0,(IFERROR(VALUE(TRIM(SUBSTITUTE(AZ58,CHAR(160),""))),0))=0),"Attention : montant présenté entièrement écarté",(IFERROR(VALUE(TRIM(SUBSTITUTE(BB58,CHAR(160),""))),0))&lt;(IFERROR(VALUE(TRIM(SUBSTITUTE(Y58,CHAR(160),""))),0)),"Attention : montant présenté partiellement écarté",TRUE,""))</f>
        <v/>
      </c>
      <c r="BF58" s="49" t="str">
        <f t="shared" si="60"/>
        <v/>
      </c>
      <c r="BG58" s="49" t="str">
        <f t="shared" si="61"/>
        <v/>
      </c>
      <c r="BH58" s="21" t="str">
        <f t="shared" si="62"/>
        <v/>
      </c>
    </row>
    <row r="59" spans="1:60" ht="15" customHeight="1">
      <c r="A59" s="63">
        <v>48</v>
      </c>
      <c r="B59" s="144"/>
      <c r="C59" s="144"/>
      <c r="D59" s="145"/>
      <c r="E59" s="144"/>
      <c r="F59" s="144"/>
      <c r="G59" s="144"/>
      <c r="H59" s="144"/>
      <c r="I59" s="144"/>
      <c r="J59" s="144"/>
      <c r="K59" s="144"/>
      <c r="L59" s="144"/>
      <c r="M59" s="123"/>
      <c r="N59" s="7"/>
      <c r="O59" s="42" t="str">
        <f t="shared" si="32"/>
        <v/>
      </c>
      <c r="P59" s="9"/>
      <c r="Q59" s="7"/>
      <c r="R59" s="42" t="str">
        <f t="shared" si="33"/>
        <v/>
      </c>
      <c r="S59" s="10"/>
      <c r="T59" s="7"/>
      <c r="U59" s="124" t="str">
        <f t="shared" si="34"/>
        <v/>
      </c>
      <c r="V59" s="133"/>
      <c r="W59" s="132" t="str" cm="1">
        <f t="array" ref="W59">IF((_xlfn.IFS(TRIM(SUBSTITUTE(V59,CHAR(160),""))="Devis 1",IFERROR(VALUE(TRIM(SUBSTITUTE(M59,CHAR(160),""))),0),TRIM(SUBSTITUTE(V59,CHAR(160),""))="Devis 2",IFERROR(VALUE(TRIM(SUBSTITUTE(P59,CHAR(160),""))),0),TRIM(SUBSTITUTE(V59,CHAR(160),""))="Devis 3",IFERROR(VALUE(TRIM(SUBSTITUTE(S59,CHAR(160),""))),0),TRUE,0)*IFERROR(VALUE(TRIM(SUBSTITUTE(D59,CHAR(160),""))),0))=0,"",_xlfn.IFS(TRIM(SUBSTITUTE(V59,CHAR(160),""))="Devis 1",IFERROR(VALUE(TRIM(SUBSTITUTE(M59,CHAR(160),""))),0),TRIM(SUBSTITUTE(V59,CHAR(160),""))="Devis 2",IFERROR(VALUE(TRIM(SUBSTITUTE(P59,CHAR(160),""))),0),TRIM(SUBSTITUTE(V59,CHAR(160),""))="Devis 3",IFERROR(VALUE(TRIM(SUBSTITUTE(S59,CHAR(160),""))),0),TRUE,0)*IFERROR(VALUE(TRIM(SUBSTITUTE(D59,CHAR(160),""))),0))</f>
        <v/>
      </c>
      <c r="X59" s="66" t="str" cm="1">
        <f t="array" ref="X59">IF(_xlfn.IFS(TRIM(SUBSTITUTE(V59,CHAR(160),""))="Devis 1",IFERROR(VALUE(TRIM(SUBSTITUTE(N59,CHAR(160),""))),0),TRIM(SUBSTITUTE(V59,CHAR(160),""))="Devis 2",IFERROR(VALUE(TRIM(SUBSTITUTE(Q59,CHAR(160),""))),0),TRIM(SUBSTITUTE(V59,CHAR(160),""))="Devis 3",IFERROR(VALUE(TRIM(SUBSTITUTE(T59,CHAR(160),""))),0),TRUE,0)*IFERROR(VALUE(TRIM(SUBSTITUTE(D59,CHAR(160),""))),0)=0,IF(W59&lt;&gt;"",0,""),_xlfn.IFS(TRIM(SUBSTITUTE(V59,CHAR(160),""))="Devis 1",IFERROR(VALUE(TRIM(SUBSTITUTE(N59,CHAR(160),""))),0),TRIM(SUBSTITUTE(V59,CHAR(160),""))="Devis 2",IFERROR(VALUE(TRIM(SUBSTITUTE(Q59,CHAR(160),""))),0),TRIM(SUBSTITUTE(V59,CHAR(160),""))="Devis 3",IFERROR(VALUE(TRIM(SUBSTITUTE(T59,CHAR(160),""))),0),TRUE,0)*IFERROR(VALUE(TRIM(SUBSTITUTE(D59,CHAR(160),""))),0))</f>
        <v/>
      </c>
      <c r="Y59" s="135" t="str">
        <f t="shared" si="35"/>
        <v/>
      </c>
      <c r="Z59" s="136"/>
      <c r="AA59" s="764" t="str">
        <f t="shared" si="36"/>
        <v/>
      </c>
      <c r="AB59" s="764" t="str">
        <f t="shared" si="37"/>
        <v/>
      </c>
      <c r="AC59" s="764" t="str">
        <f t="shared" si="38"/>
        <v/>
      </c>
      <c r="AD59" s="764" t="str">
        <f t="shared" si="39"/>
        <v/>
      </c>
      <c r="AE59" s="764" t="str">
        <f t="shared" si="40"/>
        <v/>
      </c>
      <c r="AF59" s="764" t="str">
        <f t="shared" si="41"/>
        <v/>
      </c>
      <c r="AG59" s="764" t="str">
        <f t="shared" si="42"/>
        <v/>
      </c>
      <c r="AH59" s="764" t="str">
        <f t="shared" si="43"/>
        <v/>
      </c>
      <c r="AI59" s="764" t="str">
        <f t="shared" si="44"/>
        <v/>
      </c>
      <c r="AJ59" s="764" t="str">
        <f t="shared" si="45"/>
        <v/>
      </c>
      <c r="AK59" s="764" t="str">
        <f t="shared" si="46"/>
        <v/>
      </c>
      <c r="AL59" s="45" t="str">
        <f t="shared" si="47"/>
        <v/>
      </c>
      <c r="AM59" s="20" t="str">
        <f t="shared" si="48"/>
        <v/>
      </c>
      <c r="AN59" s="42" t="str">
        <f t="shared" si="49"/>
        <v/>
      </c>
      <c r="AO59" s="46" t="str">
        <f t="shared" si="50"/>
        <v/>
      </c>
      <c r="AP59" s="20" t="str">
        <f t="shared" si="51"/>
        <v/>
      </c>
      <c r="AQ59" s="42" t="str">
        <f t="shared" si="52"/>
        <v/>
      </c>
      <c r="AR59" s="47" t="str">
        <f t="shared" si="53"/>
        <v/>
      </c>
      <c r="AS59" s="20" t="str">
        <f t="shared" si="54"/>
        <v/>
      </c>
      <c r="AT59" s="48" t="str">
        <f t="shared" si="55"/>
        <v/>
      </c>
      <c r="AU59" s="44" t="str">
        <f t="shared" si="56"/>
        <v/>
      </c>
      <c r="AV59" s="744"/>
      <c r="AW59" s="49" t="str">
        <f t="shared" si="57"/>
        <v/>
      </c>
      <c r="AX59" s="49" t="str">
        <f t="shared" si="58"/>
        <v/>
      </c>
      <c r="AY59" s="49" t="str">
        <f t="shared" si="59"/>
        <v/>
      </c>
      <c r="AZ59" s="67" t="str" cm="1">
        <f t="array" ref="AZ59">IF($AC59="","",IF((IFERROR(_xlfn.IFS($AU59="Devis 1",(IFERROR(VALUE(TRIM(SUBSTITUTE(AL59,CHAR(160),""))),0)),$AU59="Devis 2",(IFERROR(VALUE(TRIM(SUBSTITUTE(AO59,CHAR(160),""))),0)),$AU59="Devis 3",(IFERROR(VALUE(TRIM(SUBSTITUTE(AR59,CHAR(160),""))),0))),0))*(IFERROR(VALUE(TRIM(SUBSTITUTE($AC59,CHAR(160),""))),0))=0,"",(IFERROR(_xlfn.IFS($AU59="Devis 1",(IFERROR(VALUE(TRIM(SUBSTITUTE(AL59,CHAR(160),""))),0)),$AU59="Devis 2",(IFERROR(VALUE(TRIM(SUBSTITUTE(AO59,CHAR(160),""))),0)),$AU59="Devis 3",(IFERROR(VALUE(TRIM(SUBSTITUTE(AR59,CHAR(160),""))),0))),0))*(IFERROR(VALUE(TRIM(SUBSTITUTE($AC59,CHAR(160),""))),0))))</f>
        <v/>
      </c>
      <c r="BA59" s="67" t="str" cm="1">
        <f t="array" ref="BA59">IF($AC59="","",IF((IFERROR(_xlfn.IFS(TRIM(SUBSTITUTE($AU59,CHAR(160),""))="Devis 1", IFERROR(VALUE(TRIM(SUBSTITUTE(AM59,CHAR(160),""))),0),TRIM(SUBSTITUTE($AU59,CHAR(160),""))="Devis 2", IFERROR(VALUE(TRIM(SUBSTITUTE(AP59,CHAR(160),""))),0),TRIM(SUBSTITUTE($AU59,CHAR(160),""))="Devis 3", IFERROR(VALUE(TRIM(SUBSTITUTE(AS59,CHAR(160),""))),0)),0) * IFERROR(VALUE(TRIM(SUBSTITUTE($AC59,CHAR(160),""))),0)) = 0,IF(AZ59&lt;&gt;"",0,""),(IFERROR(_xlfn.IFS(TRIM(SUBSTITUTE($AU59,CHAR(160),""))="Devis 1", IFERROR(VALUE(TRIM(SUBSTITUTE(AM59,CHAR(160),""))),0),TRIM(SUBSTITUTE($AU59,CHAR(160),""))="Devis 2", IFERROR(VALUE(TRIM(SUBSTITUTE(AP59,CHAR(160),""))),0),TRIM(SUBSTITUTE($AU59,CHAR(160),""))="Devis 3", IFERROR(VALUE(TRIM(SUBSTITUTE(AS59,CHAR(160),""))),0)),0) * IFERROR(VALUE(TRIM(SUBSTITUTE($AC59,CHAR(160),""))),0))))</f>
        <v/>
      </c>
      <c r="BB59" s="67" t="str" cm="1">
        <f t="array" ref="BB59">IF($AC59="","",IF(IFERROR(_xlfn.IFS($AU59="Devis 1",IFERROR(VALUE(TRIM(SUBSTITUTE(AN59,CHAR(160),""))),0),$AU59="Devis 2",IFERROR(VALUE(TRIM(SUBSTITUTE(AQ59,CHAR(160),""))),0),$AU59="Devis 3",IFERROR(VALUE(TRIM(SUBSTITUTE(AT59,CHAR(160),""))),0)),0)*IFERROR(VALUE(TRIM(SUBSTITUTE($AC59,CHAR(160),""))),0)=0,"",IFERROR(_xlfn.IFS($AU59="Devis 1",IFERROR(VALUE(TRIM(SUBSTITUTE(AN59,CHAR(160),""))),0),$AU59="Devis 2",IFERROR(VALUE(TRIM(SUBSTITUTE(AQ59,CHAR(160),""))),0),$AU59="Devis 3",IFERROR(VALUE(TRIM(SUBSTITUTE(AT59,CHAR(160),""))),0)),0)*IFERROR(VALUE(TRIM(SUBSTITUTE($AC59,CHAR(160),""))),0)))</f>
        <v/>
      </c>
      <c r="BC59" s="254"/>
      <c r="BD59" s="14" t="str" cm="1">
        <f t="array" ref="BD59">IF(OR(BB59="",AY59="",AZ59="",AW59="",BA59="",AX59=""),"",_xlfn.IFS((IFERROR(VALUE(TRIM(SUBSTITUTE(BB59,CHAR(160),""))),0))&gt;(IFERROR(VALUE(TRIM(SUBSTITUTE(AY59,CHAR(160),""))),0)),"KO : Le montant retenu TTC est supérieur au montant raisonnable TTC. Merci de revoir la ligne de dépense ou plafonner son montant.",(IFERROR(VALUE(TRIM(SUBSTITUTE(AZ59,CHAR(160),""))),0))&gt;(IFERROR(VALUE(TRIM(SUBSTITUTE(AW59,CHAR(160),""))),0)),"Attention : Le montant retenu HT est supérieur au montant HT raisonnable. Merci de revoir la ligne de dépense, plafonner son montant, ou justifier la reventillation HT / TVA.",(IFERROR(VALUE(TRIM(SUBSTITUTE(BA59,CHAR(160),""))),0))&gt;(IFERROR(VALUE(TRIM(SUBSTITUTE(AX59,CHAR(160),""))),0)),"Attention : Le montant TVA retenu est supérieur au montant TVA raisonnable. Merci de revoir la ligne de dépense, plafonner son montant, ou justifier la reventillation HT / TVA.",(IFERROR(VALUE(TRIM(SUBSTITUTE(BB59,CHAR(160),""))),0))=0,"",(IFERROR(VALUE(TRIM(SUBSTITUTE(AY59,CHAR(160),""))),0))=(IFERROR(VALUE(TRIM(SUBSTITUTE(BB59,CHAR(160),""))),0)),"OK",(IFERROR(VALUE(TRIM(SUBSTITUTE(AY59,CHAR(160),""))),0))&gt;(IFERROR(VALUE(TRIM(SUBSTITUTE(BB59,CHAR(160),""))),0))," OK : Montant instruit inférieur au montant raisonnable.",TRUE,""))</f>
        <v/>
      </c>
      <c r="BE59" s="762" t="str" cm="1">
        <f t="array" ref="BE59">IF(OR(BB59="",Y59="",AZ59="",W59="",BA59="",X59=""),"",_xlfn.IFS((IFERROR(VALUE(TRIM(SUBSTITUTE(BB59,CHAR(160),""))),0))&gt;(IFERROR(VALUE(TRIM(SUBSTITUTE(Y59,CHAR(160),""))),0)),"KO : Le montant retenu TTC est supérieur au montant présenté TTC. Merci de revoir la ligne de dépense ou plafonner son montant.",(IFERROR(VALUE(TRIM(SUBSTITUTE(AZ59,CHAR(160),""))),0))&gt;(IFERROR(VALUE(TRIM(SUBSTITUTE(W59,CHAR(160),""))),0)),"Attention : Le montant retenu HT est supérieur au montant HT présenté. Merci de revoir la ligne de dépense,plafonner son montant,ou justifier la reventillation HT/TVA.",(IFERROR(VALUE(TRIM(SUBSTITUTE(BA59,CHAR(160),""))),0))&gt;(IFERROR(VALUE(TRIM(SUBSTITUTE(X59,CHAR(160),""))),0)),"Attention : Le montant TVA retenu est supérieur au montant TVA présenté. Merci de revoir la ligne de dépense,plafonner son montant,ou justifier la reventillation HT/TVA.",(IFERROR(VALUE(TRIM(SUBSTITUTE(Y59,CHAR(160),""))),0))=0,"",(IFERROR(VALUE(TRIM(SUBSTITUTE(BB59,CHAR(160),""))),0))=(IFERROR(VALUE(TRIM(SUBSTITUTE(Y59,CHAR(160),""))),0)),"OK",
OR((IFERROR(VALUE(TRIM(SUBSTITUTE(BB59,CHAR(160),""))),0))=0,(IFERROR(VALUE(TRIM(SUBSTITUTE(AZ59,CHAR(160),""))),0))=0),"Attention : montant présenté entièrement écarté",(IFERROR(VALUE(TRIM(SUBSTITUTE(BB59,CHAR(160),""))),0))&lt;(IFERROR(VALUE(TRIM(SUBSTITUTE(Y59,CHAR(160),""))),0)),"Attention : montant présenté partiellement écarté",TRUE,""))</f>
        <v/>
      </c>
      <c r="BF59" s="49" t="str">
        <f t="shared" si="60"/>
        <v/>
      </c>
      <c r="BG59" s="49" t="str">
        <f t="shared" si="61"/>
        <v/>
      </c>
      <c r="BH59" s="21" t="str">
        <f t="shared" si="62"/>
        <v/>
      </c>
    </row>
    <row r="60" spans="1:60" ht="15" customHeight="1">
      <c r="A60" s="63">
        <v>49</v>
      </c>
      <c r="B60" s="144"/>
      <c r="C60" s="144"/>
      <c r="D60" s="145"/>
      <c r="E60" s="144"/>
      <c r="F60" s="144"/>
      <c r="G60" s="144"/>
      <c r="H60" s="144"/>
      <c r="I60" s="144"/>
      <c r="J60" s="144"/>
      <c r="K60" s="144"/>
      <c r="L60" s="144"/>
      <c r="M60" s="123"/>
      <c r="N60" s="7"/>
      <c r="O60" s="42" t="str">
        <f t="shared" si="32"/>
        <v/>
      </c>
      <c r="P60" s="9"/>
      <c r="Q60" s="7"/>
      <c r="R60" s="42" t="str">
        <f t="shared" si="33"/>
        <v/>
      </c>
      <c r="S60" s="10"/>
      <c r="T60" s="7"/>
      <c r="U60" s="124" t="str">
        <f t="shared" si="34"/>
        <v/>
      </c>
      <c r="V60" s="133"/>
      <c r="W60" s="132" t="str" cm="1">
        <f t="array" ref="W60">IF((_xlfn.IFS(TRIM(SUBSTITUTE(V60,CHAR(160),""))="Devis 1",IFERROR(VALUE(TRIM(SUBSTITUTE(M60,CHAR(160),""))),0),TRIM(SUBSTITUTE(V60,CHAR(160),""))="Devis 2",IFERROR(VALUE(TRIM(SUBSTITUTE(P60,CHAR(160),""))),0),TRIM(SUBSTITUTE(V60,CHAR(160),""))="Devis 3",IFERROR(VALUE(TRIM(SUBSTITUTE(S60,CHAR(160),""))),0),TRUE,0)*IFERROR(VALUE(TRIM(SUBSTITUTE(D60,CHAR(160),""))),0))=0,"",_xlfn.IFS(TRIM(SUBSTITUTE(V60,CHAR(160),""))="Devis 1",IFERROR(VALUE(TRIM(SUBSTITUTE(M60,CHAR(160),""))),0),TRIM(SUBSTITUTE(V60,CHAR(160),""))="Devis 2",IFERROR(VALUE(TRIM(SUBSTITUTE(P60,CHAR(160),""))),0),TRIM(SUBSTITUTE(V60,CHAR(160),""))="Devis 3",IFERROR(VALUE(TRIM(SUBSTITUTE(S60,CHAR(160),""))),0),TRUE,0)*IFERROR(VALUE(TRIM(SUBSTITUTE(D60,CHAR(160),""))),0))</f>
        <v/>
      </c>
      <c r="X60" s="66" t="str" cm="1">
        <f t="array" ref="X60">IF(_xlfn.IFS(TRIM(SUBSTITUTE(V60,CHAR(160),""))="Devis 1",IFERROR(VALUE(TRIM(SUBSTITUTE(N60,CHAR(160),""))),0),TRIM(SUBSTITUTE(V60,CHAR(160),""))="Devis 2",IFERROR(VALUE(TRIM(SUBSTITUTE(Q60,CHAR(160),""))),0),TRIM(SUBSTITUTE(V60,CHAR(160),""))="Devis 3",IFERROR(VALUE(TRIM(SUBSTITUTE(T60,CHAR(160),""))),0),TRUE,0)*IFERROR(VALUE(TRIM(SUBSTITUTE(D60,CHAR(160),""))),0)=0,IF(W60&lt;&gt;"",0,""),_xlfn.IFS(TRIM(SUBSTITUTE(V60,CHAR(160),""))="Devis 1",IFERROR(VALUE(TRIM(SUBSTITUTE(N60,CHAR(160),""))),0),TRIM(SUBSTITUTE(V60,CHAR(160),""))="Devis 2",IFERROR(VALUE(TRIM(SUBSTITUTE(Q60,CHAR(160),""))),0),TRIM(SUBSTITUTE(V60,CHAR(160),""))="Devis 3",IFERROR(VALUE(TRIM(SUBSTITUTE(T60,CHAR(160),""))),0),TRUE,0)*IFERROR(VALUE(TRIM(SUBSTITUTE(D60,CHAR(160),""))),0))</f>
        <v/>
      </c>
      <c r="Y60" s="135" t="str">
        <f t="shared" si="35"/>
        <v/>
      </c>
      <c r="Z60" s="136"/>
      <c r="AA60" s="764" t="str">
        <f t="shared" si="36"/>
        <v/>
      </c>
      <c r="AB60" s="764" t="str">
        <f t="shared" si="37"/>
        <v/>
      </c>
      <c r="AC60" s="764" t="str">
        <f t="shared" si="38"/>
        <v/>
      </c>
      <c r="AD60" s="764" t="str">
        <f t="shared" si="39"/>
        <v/>
      </c>
      <c r="AE60" s="764" t="str">
        <f t="shared" si="40"/>
        <v/>
      </c>
      <c r="AF60" s="764" t="str">
        <f t="shared" si="41"/>
        <v/>
      </c>
      <c r="AG60" s="764" t="str">
        <f t="shared" si="42"/>
        <v/>
      </c>
      <c r="AH60" s="764" t="str">
        <f t="shared" si="43"/>
        <v/>
      </c>
      <c r="AI60" s="764" t="str">
        <f t="shared" si="44"/>
        <v/>
      </c>
      <c r="AJ60" s="764" t="str">
        <f t="shared" si="45"/>
        <v/>
      </c>
      <c r="AK60" s="764" t="str">
        <f t="shared" si="46"/>
        <v/>
      </c>
      <c r="AL60" s="45" t="str">
        <f t="shared" si="47"/>
        <v/>
      </c>
      <c r="AM60" s="20" t="str">
        <f t="shared" si="48"/>
        <v/>
      </c>
      <c r="AN60" s="42" t="str">
        <f t="shared" si="49"/>
        <v/>
      </c>
      <c r="AO60" s="46" t="str">
        <f t="shared" si="50"/>
        <v/>
      </c>
      <c r="AP60" s="20" t="str">
        <f t="shared" si="51"/>
        <v/>
      </c>
      <c r="AQ60" s="42" t="str">
        <f t="shared" si="52"/>
        <v/>
      </c>
      <c r="AR60" s="47" t="str">
        <f t="shared" si="53"/>
        <v/>
      </c>
      <c r="AS60" s="20" t="str">
        <f t="shared" si="54"/>
        <v/>
      </c>
      <c r="AT60" s="48" t="str">
        <f t="shared" si="55"/>
        <v/>
      </c>
      <c r="AU60" s="44" t="str">
        <f t="shared" si="56"/>
        <v/>
      </c>
      <c r="AV60" s="744"/>
      <c r="AW60" s="49" t="str">
        <f t="shared" si="57"/>
        <v/>
      </c>
      <c r="AX60" s="49" t="str">
        <f t="shared" si="58"/>
        <v/>
      </c>
      <c r="AY60" s="49" t="str">
        <f t="shared" si="59"/>
        <v/>
      </c>
      <c r="AZ60" s="67" t="str" cm="1">
        <f t="array" ref="AZ60">IF($AC60="","",IF((IFERROR(_xlfn.IFS($AU60="Devis 1",(IFERROR(VALUE(TRIM(SUBSTITUTE(AL60,CHAR(160),""))),0)),$AU60="Devis 2",(IFERROR(VALUE(TRIM(SUBSTITUTE(AO60,CHAR(160),""))),0)),$AU60="Devis 3",(IFERROR(VALUE(TRIM(SUBSTITUTE(AR60,CHAR(160),""))),0))),0))*(IFERROR(VALUE(TRIM(SUBSTITUTE($AC60,CHAR(160),""))),0))=0,"",(IFERROR(_xlfn.IFS($AU60="Devis 1",(IFERROR(VALUE(TRIM(SUBSTITUTE(AL60,CHAR(160),""))),0)),$AU60="Devis 2",(IFERROR(VALUE(TRIM(SUBSTITUTE(AO60,CHAR(160),""))),0)),$AU60="Devis 3",(IFERROR(VALUE(TRIM(SUBSTITUTE(AR60,CHAR(160),""))),0))),0))*(IFERROR(VALUE(TRIM(SUBSTITUTE($AC60,CHAR(160),""))),0))))</f>
        <v/>
      </c>
      <c r="BA60" s="67" t="str" cm="1">
        <f t="array" ref="BA60">IF($AC60="","",IF((IFERROR(_xlfn.IFS(TRIM(SUBSTITUTE($AU60,CHAR(160),""))="Devis 1", IFERROR(VALUE(TRIM(SUBSTITUTE(AM60,CHAR(160),""))),0),TRIM(SUBSTITUTE($AU60,CHAR(160),""))="Devis 2", IFERROR(VALUE(TRIM(SUBSTITUTE(AP60,CHAR(160),""))),0),TRIM(SUBSTITUTE($AU60,CHAR(160),""))="Devis 3", IFERROR(VALUE(TRIM(SUBSTITUTE(AS60,CHAR(160),""))),0)),0) * IFERROR(VALUE(TRIM(SUBSTITUTE($AC60,CHAR(160),""))),0)) = 0,IF(AZ60&lt;&gt;"",0,""),(IFERROR(_xlfn.IFS(TRIM(SUBSTITUTE($AU60,CHAR(160),""))="Devis 1", IFERROR(VALUE(TRIM(SUBSTITUTE(AM60,CHAR(160),""))),0),TRIM(SUBSTITUTE($AU60,CHAR(160),""))="Devis 2", IFERROR(VALUE(TRIM(SUBSTITUTE(AP60,CHAR(160),""))),0),TRIM(SUBSTITUTE($AU60,CHAR(160),""))="Devis 3", IFERROR(VALUE(TRIM(SUBSTITUTE(AS60,CHAR(160),""))),0)),0) * IFERROR(VALUE(TRIM(SUBSTITUTE($AC60,CHAR(160),""))),0))))</f>
        <v/>
      </c>
      <c r="BB60" s="67" t="str" cm="1">
        <f t="array" ref="BB60">IF($AC60="","",IF(IFERROR(_xlfn.IFS($AU60="Devis 1",IFERROR(VALUE(TRIM(SUBSTITUTE(AN60,CHAR(160),""))),0),$AU60="Devis 2",IFERROR(VALUE(TRIM(SUBSTITUTE(AQ60,CHAR(160),""))),0),$AU60="Devis 3",IFERROR(VALUE(TRIM(SUBSTITUTE(AT60,CHAR(160),""))),0)),0)*IFERROR(VALUE(TRIM(SUBSTITUTE($AC60,CHAR(160),""))),0)=0,"",IFERROR(_xlfn.IFS($AU60="Devis 1",IFERROR(VALUE(TRIM(SUBSTITUTE(AN60,CHAR(160),""))),0),$AU60="Devis 2",IFERROR(VALUE(TRIM(SUBSTITUTE(AQ60,CHAR(160),""))),0),$AU60="Devis 3",IFERROR(VALUE(TRIM(SUBSTITUTE(AT60,CHAR(160),""))),0)),0)*IFERROR(VALUE(TRIM(SUBSTITUTE($AC60,CHAR(160),""))),0)))</f>
        <v/>
      </c>
      <c r="BC60" s="254"/>
      <c r="BD60" s="14" t="str" cm="1">
        <f t="array" ref="BD60">IF(OR(BB60="",AY60="",AZ60="",AW60="",BA60="",AX60=""),"",_xlfn.IFS((IFERROR(VALUE(TRIM(SUBSTITUTE(BB60,CHAR(160),""))),0))&gt;(IFERROR(VALUE(TRIM(SUBSTITUTE(AY60,CHAR(160),""))),0)),"KO : Le montant retenu TTC est supérieur au montant raisonnable TTC. Merci de revoir la ligne de dépense ou plafonner son montant.",(IFERROR(VALUE(TRIM(SUBSTITUTE(AZ60,CHAR(160),""))),0))&gt;(IFERROR(VALUE(TRIM(SUBSTITUTE(AW60,CHAR(160),""))),0)),"Attention : Le montant retenu HT est supérieur au montant HT raisonnable. Merci de revoir la ligne de dépense, plafonner son montant, ou justifier la reventillation HT / TVA.",(IFERROR(VALUE(TRIM(SUBSTITUTE(BA60,CHAR(160),""))),0))&gt;(IFERROR(VALUE(TRIM(SUBSTITUTE(AX60,CHAR(160),""))),0)),"Attention : Le montant TVA retenu est supérieur au montant TVA raisonnable. Merci de revoir la ligne de dépense, plafonner son montant, ou justifier la reventillation HT / TVA.",(IFERROR(VALUE(TRIM(SUBSTITUTE(BB60,CHAR(160),""))),0))=0,"",(IFERROR(VALUE(TRIM(SUBSTITUTE(AY60,CHAR(160),""))),0))=(IFERROR(VALUE(TRIM(SUBSTITUTE(BB60,CHAR(160),""))),0)),"OK",(IFERROR(VALUE(TRIM(SUBSTITUTE(AY60,CHAR(160),""))),0))&gt;(IFERROR(VALUE(TRIM(SUBSTITUTE(BB60,CHAR(160),""))),0))," OK : Montant instruit inférieur au montant raisonnable.",TRUE,""))</f>
        <v/>
      </c>
      <c r="BE60" s="762" t="str" cm="1">
        <f t="array" ref="BE60">IF(OR(BB60="",Y60="",AZ60="",W60="",BA60="",X60=""),"",_xlfn.IFS((IFERROR(VALUE(TRIM(SUBSTITUTE(BB60,CHAR(160),""))),0))&gt;(IFERROR(VALUE(TRIM(SUBSTITUTE(Y60,CHAR(160),""))),0)),"KO : Le montant retenu TTC est supérieur au montant présenté TTC. Merci de revoir la ligne de dépense ou plafonner son montant.",(IFERROR(VALUE(TRIM(SUBSTITUTE(AZ60,CHAR(160),""))),0))&gt;(IFERROR(VALUE(TRIM(SUBSTITUTE(W60,CHAR(160),""))),0)),"Attention : Le montant retenu HT est supérieur au montant HT présenté. Merci de revoir la ligne de dépense,plafonner son montant,ou justifier la reventillation HT/TVA.",(IFERROR(VALUE(TRIM(SUBSTITUTE(BA60,CHAR(160),""))),0))&gt;(IFERROR(VALUE(TRIM(SUBSTITUTE(X60,CHAR(160),""))),0)),"Attention : Le montant TVA retenu est supérieur au montant TVA présenté. Merci de revoir la ligne de dépense,plafonner son montant,ou justifier la reventillation HT/TVA.",(IFERROR(VALUE(TRIM(SUBSTITUTE(Y60,CHAR(160),""))),0))=0,"",(IFERROR(VALUE(TRIM(SUBSTITUTE(BB60,CHAR(160),""))),0))=(IFERROR(VALUE(TRIM(SUBSTITUTE(Y60,CHAR(160),""))),0)),"OK",
OR((IFERROR(VALUE(TRIM(SUBSTITUTE(BB60,CHAR(160),""))),0))=0,(IFERROR(VALUE(TRIM(SUBSTITUTE(AZ60,CHAR(160),""))),0))=0),"Attention : montant présenté entièrement écarté",(IFERROR(VALUE(TRIM(SUBSTITUTE(BB60,CHAR(160),""))),0))&lt;(IFERROR(VALUE(TRIM(SUBSTITUTE(Y60,CHAR(160),""))),0)),"Attention : montant présenté partiellement écarté",TRUE,""))</f>
        <v/>
      </c>
      <c r="BF60" s="49" t="str">
        <f t="shared" si="60"/>
        <v/>
      </c>
      <c r="BG60" s="49" t="str">
        <f t="shared" si="61"/>
        <v/>
      </c>
      <c r="BH60" s="21" t="str">
        <f t="shared" si="62"/>
        <v/>
      </c>
    </row>
    <row r="61" spans="1:60" ht="15" customHeight="1">
      <c r="A61" s="63">
        <v>50</v>
      </c>
      <c r="B61" s="144"/>
      <c r="C61" s="144"/>
      <c r="D61" s="145"/>
      <c r="E61" s="144"/>
      <c r="F61" s="144"/>
      <c r="G61" s="144"/>
      <c r="H61" s="144"/>
      <c r="I61" s="144"/>
      <c r="J61" s="144"/>
      <c r="K61" s="144"/>
      <c r="L61" s="144"/>
      <c r="M61" s="123"/>
      <c r="N61" s="7"/>
      <c r="O61" s="42" t="str">
        <f t="shared" si="32"/>
        <v/>
      </c>
      <c r="P61" s="9"/>
      <c r="Q61" s="7"/>
      <c r="R61" s="42" t="str">
        <f t="shared" si="33"/>
        <v/>
      </c>
      <c r="S61" s="10"/>
      <c r="T61" s="7"/>
      <c r="U61" s="124" t="str">
        <f t="shared" si="34"/>
        <v/>
      </c>
      <c r="V61" s="133"/>
      <c r="W61" s="132" t="str" cm="1">
        <f t="array" ref="W61">IF((_xlfn.IFS(TRIM(SUBSTITUTE(V61,CHAR(160),""))="Devis 1",IFERROR(VALUE(TRIM(SUBSTITUTE(M61,CHAR(160),""))),0),TRIM(SUBSTITUTE(V61,CHAR(160),""))="Devis 2",IFERROR(VALUE(TRIM(SUBSTITUTE(P61,CHAR(160),""))),0),TRIM(SUBSTITUTE(V61,CHAR(160),""))="Devis 3",IFERROR(VALUE(TRIM(SUBSTITUTE(S61,CHAR(160),""))),0),TRUE,0)*IFERROR(VALUE(TRIM(SUBSTITUTE(D61,CHAR(160),""))),0))=0,"",_xlfn.IFS(TRIM(SUBSTITUTE(V61,CHAR(160),""))="Devis 1",IFERROR(VALUE(TRIM(SUBSTITUTE(M61,CHAR(160),""))),0),TRIM(SUBSTITUTE(V61,CHAR(160),""))="Devis 2",IFERROR(VALUE(TRIM(SUBSTITUTE(P61,CHAR(160),""))),0),TRIM(SUBSTITUTE(V61,CHAR(160),""))="Devis 3",IFERROR(VALUE(TRIM(SUBSTITUTE(S61,CHAR(160),""))),0),TRUE,0)*IFERROR(VALUE(TRIM(SUBSTITUTE(D61,CHAR(160),""))),0))</f>
        <v/>
      </c>
      <c r="X61" s="66" t="str" cm="1">
        <f t="array" ref="X61">IF(_xlfn.IFS(TRIM(SUBSTITUTE(V61,CHAR(160),""))="Devis 1",IFERROR(VALUE(TRIM(SUBSTITUTE(N61,CHAR(160),""))),0),TRIM(SUBSTITUTE(V61,CHAR(160),""))="Devis 2",IFERROR(VALUE(TRIM(SUBSTITUTE(Q61,CHAR(160),""))),0),TRIM(SUBSTITUTE(V61,CHAR(160),""))="Devis 3",IFERROR(VALUE(TRIM(SUBSTITUTE(T61,CHAR(160),""))),0),TRUE,0)*IFERROR(VALUE(TRIM(SUBSTITUTE(D61,CHAR(160),""))),0)=0,IF(W61&lt;&gt;"",0,""),_xlfn.IFS(TRIM(SUBSTITUTE(V61,CHAR(160),""))="Devis 1",IFERROR(VALUE(TRIM(SUBSTITUTE(N61,CHAR(160),""))),0),TRIM(SUBSTITUTE(V61,CHAR(160),""))="Devis 2",IFERROR(VALUE(TRIM(SUBSTITUTE(Q61,CHAR(160),""))),0),TRIM(SUBSTITUTE(V61,CHAR(160),""))="Devis 3",IFERROR(VALUE(TRIM(SUBSTITUTE(T61,CHAR(160),""))),0),TRUE,0)*IFERROR(VALUE(TRIM(SUBSTITUTE(D61,CHAR(160),""))),0))</f>
        <v/>
      </c>
      <c r="Y61" s="135" t="str">
        <f t="shared" si="35"/>
        <v/>
      </c>
      <c r="Z61" s="136"/>
      <c r="AA61" s="764" t="str">
        <f t="shared" si="36"/>
        <v/>
      </c>
      <c r="AB61" s="764" t="str">
        <f t="shared" si="37"/>
        <v/>
      </c>
      <c r="AC61" s="764" t="str">
        <f t="shared" si="38"/>
        <v/>
      </c>
      <c r="AD61" s="764" t="str">
        <f t="shared" si="39"/>
        <v/>
      </c>
      <c r="AE61" s="764" t="str">
        <f t="shared" si="40"/>
        <v/>
      </c>
      <c r="AF61" s="764" t="str">
        <f t="shared" si="41"/>
        <v/>
      </c>
      <c r="AG61" s="764" t="str">
        <f t="shared" si="42"/>
        <v/>
      </c>
      <c r="AH61" s="764" t="str">
        <f t="shared" si="43"/>
        <v/>
      </c>
      <c r="AI61" s="764" t="str">
        <f t="shared" si="44"/>
        <v/>
      </c>
      <c r="AJ61" s="764" t="str">
        <f t="shared" si="45"/>
        <v/>
      </c>
      <c r="AK61" s="764" t="str">
        <f t="shared" si="46"/>
        <v/>
      </c>
      <c r="AL61" s="45" t="str">
        <f t="shared" si="47"/>
        <v/>
      </c>
      <c r="AM61" s="20" t="str">
        <f t="shared" si="48"/>
        <v/>
      </c>
      <c r="AN61" s="42" t="str">
        <f t="shared" si="49"/>
        <v/>
      </c>
      <c r="AO61" s="46" t="str">
        <f t="shared" si="50"/>
        <v/>
      </c>
      <c r="AP61" s="20" t="str">
        <f t="shared" si="51"/>
        <v/>
      </c>
      <c r="AQ61" s="42" t="str">
        <f t="shared" si="52"/>
        <v/>
      </c>
      <c r="AR61" s="47" t="str">
        <f t="shared" si="53"/>
        <v/>
      </c>
      <c r="AS61" s="20" t="str">
        <f t="shared" si="54"/>
        <v/>
      </c>
      <c r="AT61" s="48" t="str">
        <f t="shared" si="55"/>
        <v/>
      </c>
      <c r="AU61" s="44" t="str">
        <f t="shared" si="56"/>
        <v/>
      </c>
      <c r="AV61" s="744"/>
      <c r="AW61" s="49" t="str">
        <f t="shared" si="57"/>
        <v/>
      </c>
      <c r="AX61" s="49" t="str">
        <f t="shared" si="58"/>
        <v/>
      </c>
      <c r="AY61" s="49" t="str">
        <f t="shared" si="59"/>
        <v/>
      </c>
      <c r="AZ61" s="67" t="str" cm="1">
        <f t="array" ref="AZ61">IF($AC61="","",IF((IFERROR(_xlfn.IFS($AU61="Devis 1",(IFERROR(VALUE(TRIM(SUBSTITUTE(AL61,CHAR(160),""))),0)),$AU61="Devis 2",(IFERROR(VALUE(TRIM(SUBSTITUTE(AO61,CHAR(160),""))),0)),$AU61="Devis 3",(IFERROR(VALUE(TRIM(SUBSTITUTE(AR61,CHAR(160),""))),0))),0))*(IFERROR(VALUE(TRIM(SUBSTITUTE($AC61,CHAR(160),""))),0))=0,"",(IFERROR(_xlfn.IFS($AU61="Devis 1",(IFERROR(VALUE(TRIM(SUBSTITUTE(AL61,CHAR(160),""))),0)),$AU61="Devis 2",(IFERROR(VALUE(TRIM(SUBSTITUTE(AO61,CHAR(160),""))),0)),$AU61="Devis 3",(IFERROR(VALUE(TRIM(SUBSTITUTE(AR61,CHAR(160),""))),0))),0))*(IFERROR(VALUE(TRIM(SUBSTITUTE($AC61,CHAR(160),""))),0))))</f>
        <v/>
      </c>
      <c r="BA61" s="67" t="str" cm="1">
        <f t="array" ref="BA61">IF($AC61="","",IF((IFERROR(_xlfn.IFS(TRIM(SUBSTITUTE($AU61,CHAR(160),""))="Devis 1", IFERROR(VALUE(TRIM(SUBSTITUTE(AM61,CHAR(160),""))),0),TRIM(SUBSTITUTE($AU61,CHAR(160),""))="Devis 2", IFERROR(VALUE(TRIM(SUBSTITUTE(AP61,CHAR(160),""))),0),TRIM(SUBSTITUTE($AU61,CHAR(160),""))="Devis 3", IFERROR(VALUE(TRIM(SUBSTITUTE(AS61,CHAR(160),""))),0)),0) * IFERROR(VALUE(TRIM(SUBSTITUTE($AC61,CHAR(160),""))),0)) = 0,IF(AZ61&lt;&gt;"",0,""),(IFERROR(_xlfn.IFS(TRIM(SUBSTITUTE($AU61,CHAR(160),""))="Devis 1", IFERROR(VALUE(TRIM(SUBSTITUTE(AM61,CHAR(160),""))),0),TRIM(SUBSTITUTE($AU61,CHAR(160),""))="Devis 2", IFERROR(VALUE(TRIM(SUBSTITUTE(AP61,CHAR(160),""))),0),TRIM(SUBSTITUTE($AU61,CHAR(160),""))="Devis 3", IFERROR(VALUE(TRIM(SUBSTITUTE(AS61,CHAR(160),""))),0)),0) * IFERROR(VALUE(TRIM(SUBSTITUTE($AC61,CHAR(160),""))),0))))</f>
        <v/>
      </c>
      <c r="BB61" s="67" t="str" cm="1">
        <f t="array" ref="BB61">IF($AC61="","",IF(IFERROR(_xlfn.IFS($AU61="Devis 1",IFERROR(VALUE(TRIM(SUBSTITUTE(AN61,CHAR(160),""))),0),$AU61="Devis 2",IFERROR(VALUE(TRIM(SUBSTITUTE(AQ61,CHAR(160),""))),0),$AU61="Devis 3",IFERROR(VALUE(TRIM(SUBSTITUTE(AT61,CHAR(160),""))),0)),0)*IFERROR(VALUE(TRIM(SUBSTITUTE($AC61,CHAR(160),""))),0)=0,"",IFERROR(_xlfn.IFS($AU61="Devis 1",IFERROR(VALUE(TRIM(SUBSTITUTE(AN61,CHAR(160),""))),0),$AU61="Devis 2",IFERROR(VALUE(TRIM(SUBSTITUTE(AQ61,CHAR(160),""))),0),$AU61="Devis 3",IFERROR(VALUE(TRIM(SUBSTITUTE(AT61,CHAR(160),""))),0)),0)*IFERROR(VALUE(TRIM(SUBSTITUTE($AC61,CHAR(160),""))),0)))</f>
        <v/>
      </c>
      <c r="BC61" s="254"/>
      <c r="BD61" s="14" t="str" cm="1">
        <f t="array" ref="BD61">IF(OR(BB61="",AY61="",AZ61="",AW61="",BA61="",AX61=""),"",_xlfn.IFS((IFERROR(VALUE(TRIM(SUBSTITUTE(BB61,CHAR(160),""))),0))&gt;(IFERROR(VALUE(TRIM(SUBSTITUTE(AY61,CHAR(160),""))),0)),"KO : Le montant retenu TTC est supérieur au montant raisonnable TTC. Merci de revoir la ligne de dépense ou plafonner son montant.",(IFERROR(VALUE(TRIM(SUBSTITUTE(AZ61,CHAR(160),""))),0))&gt;(IFERROR(VALUE(TRIM(SUBSTITUTE(AW61,CHAR(160),""))),0)),"Attention : Le montant retenu HT est supérieur au montant HT raisonnable. Merci de revoir la ligne de dépense, plafonner son montant, ou justifier la reventillation HT / TVA.",(IFERROR(VALUE(TRIM(SUBSTITUTE(BA61,CHAR(160),""))),0))&gt;(IFERROR(VALUE(TRIM(SUBSTITUTE(AX61,CHAR(160),""))),0)),"Attention : Le montant TVA retenu est supérieur au montant TVA raisonnable. Merci de revoir la ligne de dépense, plafonner son montant, ou justifier la reventillation HT / TVA.",(IFERROR(VALUE(TRIM(SUBSTITUTE(BB61,CHAR(160),""))),0))=0,"",(IFERROR(VALUE(TRIM(SUBSTITUTE(AY61,CHAR(160),""))),0))=(IFERROR(VALUE(TRIM(SUBSTITUTE(BB61,CHAR(160),""))),0)),"OK",(IFERROR(VALUE(TRIM(SUBSTITUTE(AY61,CHAR(160),""))),0))&gt;(IFERROR(VALUE(TRIM(SUBSTITUTE(BB61,CHAR(160),""))),0))," OK : Montant instruit inférieur au montant raisonnable.",TRUE,""))</f>
        <v/>
      </c>
      <c r="BE61" s="762" t="str" cm="1">
        <f t="array" ref="BE61">IF(OR(BB61="",Y61="",AZ61="",W61="",BA61="",X61=""),"",_xlfn.IFS((IFERROR(VALUE(TRIM(SUBSTITUTE(BB61,CHAR(160),""))),0))&gt;(IFERROR(VALUE(TRIM(SUBSTITUTE(Y61,CHAR(160),""))),0)),"KO : Le montant retenu TTC est supérieur au montant présenté TTC. Merci de revoir la ligne de dépense ou plafonner son montant.",(IFERROR(VALUE(TRIM(SUBSTITUTE(AZ61,CHAR(160),""))),0))&gt;(IFERROR(VALUE(TRIM(SUBSTITUTE(W61,CHAR(160),""))),0)),"Attention : Le montant retenu HT est supérieur au montant HT présenté. Merci de revoir la ligne de dépense,plafonner son montant,ou justifier la reventillation HT/TVA.",(IFERROR(VALUE(TRIM(SUBSTITUTE(BA61,CHAR(160),""))),0))&gt;(IFERROR(VALUE(TRIM(SUBSTITUTE(X61,CHAR(160),""))),0)),"Attention : Le montant TVA retenu est supérieur au montant TVA présenté. Merci de revoir la ligne de dépense,plafonner son montant,ou justifier la reventillation HT/TVA.",(IFERROR(VALUE(TRIM(SUBSTITUTE(Y61,CHAR(160),""))),0))=0,"",(IFERROR(VALUE(TRIM(SUBSTITUTE(BB61,CHAR(160),""))),0))=(IFERROR(VALUE(TRIM(SUBSTITUTE(Y61,CHAR(160),""))),0)),"OK",
OR((IFERROR(VALUE(TRIM(SUBSTITUTE(BB61,CHAR(160),""))),0))=0,(IFERROR(VALUE(TRIM(SUBSTITUTE(AZ61,CHAR(160),""))),0))=0),"Attention : montant présenté entièrement écarté",(IFERROR(VALUE(TRIM(SUBSTITUTE(BB61,CHAR(160),""))),0))&lt;(IFERROR(VALUE(TRIM(SUBSTITUTE(Y61,CHAR(160),""))),0)),"Attention : montant présenté partiellement écarté",TRUE,""))</f>
        <v/>
      </c>
      <c r="BF61" s="49" t="str">
        <f t="shared" si="60"/>
        <v/>
      </c>
      <c r="BG61" s="49" t="str">
        <f t="shared" si="61"/>
        <v/>
      </c>
      <c r="BH61" s="21" t="str">
        <f t="shared" si="62"/>
        <v/>
      </c>
    </row>
    <row r="62" spans="1:60" ht="15" customHeight="1">
      <c r="A62" s="63">
        <v>51</v>
      </c>
      <c r="B62" s="144"/>
      <c r="C62" s="144"/>
      <c r="D62" s="145"/>
      <c r="E62" s="144"/>
      <c r="F62" s="144"/>
      <c r="G62" s="144"/>
      <c r="H62" s="144"/>
      <c r="I62" s="144"/>
      <c r="J62" s="144"/>
      <c r="K62" s="144"/>
      <c r="L62" s="144"/>
      <c r="M62" s="123"/>
      <c r="N62" s="7"/>
      <c r="O62" s="42" t="str">
        <f t="shared" si="32"/>
        <v/>
      </c>
      <c r="P62" s="9"/>
      <c r="Q62" s="7"/>
      <c r="R62" s="42" t="str">
        <f t="shared" si="33"/>
        <v/>
      </c>
      <c r="S62" s="10"/>
      <c r="T62" s="7"/>
      <c r="U62" s="124" t="str">
        <f t="shared" si="34"/>
        <v/>
      </c>
      <c r="V62" s="133"/>
      <c r="W62" s="132" t="str" cm="1">
        <f t="array" ref="W62">IF((_xlfn.IFS(TRIM(SUBSTITUTE(V62,CHAR(160),""))="Devis 1",IFERROR(VALUE(TRIM(SUBSTITUTE(M62,CHAR(160),""))),0),TRIM(SUBSTITUTE(V62,CHAR(160),""))="Devis 2",IFERROR(VALUE(TRIM(SUBSTITUTE(P62,CHAR(160),""))),0),TRIM(SUBSTITUTE(V62,CHAR(160),""))="Devis 3",IFERROR(VALUE(TRIM(SUBSTITUTE(S62,CHAR(160),""))),0),TRUE,0)*IFERROR(VALUE(TRIM(SUBSTITUTE(D62,CHAR(160),""))),0))=0,"",_xlfn.IFS(TRIM(SUBSTITUTE(V62,CHAR(160),""))="Devis 1",IFERROR(VALUE(TRIM(SUBSTITUTE(M62,CHAR(160),""))),0),TRIM(SUBSTITUTE(V62,CHAR(160),""))="Devis 2",IFERROR(VALUE(TRIM(SUBSTITUTE(P62,CHAR(160),""))),0),TRIM(SUBSTITUTE(V62,CHAR(160),""))="Devis 3",IFERROR(VALUE(TRIM(SUBSTITUTE(S62,CHAR(160),""))),0),TRUE,0)*IFERROR(VALUE(TRIM(SUBSTITUTE(D62,CHAR(160),""))),0))</f>
        <v/>
      </c>
      <c r="X62" s="66" t="str" cm="1">
        <f t="array" ref="X62">IF(_xlfn.IFS(TRIM(SUBSTITUTE(V62,CHAR(160),""))="Devis 1",IFERROR(VALUE(TRIM(SUBSTITUTE(N62,CHAR(160),""))),0),TRIM(SUBSTITUTE(V62,CHAR(160),""))="Devis 2",IFERROR(VALUE(TRIM(SUBSTITUTE(Q62,CHAR(160),""))),0),TRIM(SUBSTITUTE(V62,CHAR(160),""))="Devis 3",IFERROR(VALUE(TRIM(SUBSTITUTE(T62,CHAR(160),""))),0),TRUE,0)*IFERROR(VALUE(TRIM(SUBSTITUTE(D62,CHAR(160),""))),0)=0,IF(W62&lt;&gt;"",0,""),_xlfn.IFS(TRIM(SUBSTITUTE(V62,CHAR(160),""))="Devis 1",IFERROR(VALUE(TRIM(SUBSTITUTE(N62,CHAR(160),""))),0),TRIM(SUBSTITUTE(V62,CHAR(160),""))="Devis 2",IFERROR(VALUE(TRIM(SUBSTITUTE(Q62,CHAR(160),""))),0),TRIM(SUBSTITUTE(V62,CHAR(160),""))="Devis 3",IFERROR(VALUE(TRIM(SUBSTITUTE(T62,CHAR(160),""))),0),TRUE,0)*IFERROR(VALUE(TRIM(SUBSTITUTE(D62,CHAR(160),""))),0))</f>
        <v/>
      </c>
      <c r="Y62" s="135" t="str">
        <f t="shared" si="35"/>
        <v/>
      </c>
      <c r="Z62" s="136"/>
      <c r="AA62" s="764" t="str">
        <f t="shared" si="36"/>
        <v/>
      </c>
      <c r="AB62" s="764" t="str">
        <f t="shared" si="37"/>
        <v/>
      </c>
      <c r="AC62" s="764" t="str">
        <f t="shared" si="38"/>
        <v/>
      </c>
      <c r="AD62" s="764" t="str">
        <f t="shared" si="39"/>
        <v/>
      </c>
      <c r="AE62" s="764" t="str">
        <f t="shared" si="40"/>
        <v/>
      </c>
      <c r="AF62" s="764" t="str">
        <f t="shared" si="41"/>
        <v/>
      </c>
      <c r="AG62" s="764" t="str">
        <f t="shared" si="42"/>
        <v/>
      </c>
      <c r="AH62" s="764" t="str">
        <f t="shared" si="43"/>
        <v/>
      </c>
      <c r="AI62" s="764" t="str">
        <f t="shared" si="44"/>
        <v/>
      </c>
      <c r="AJ62" s="764" t="str">
        <f t="shared" si="45"/>
        <v/>
      </c>
      <c r="AK62" s="764" t="str">
        <f t="shared" si="46"/>
        <v/>
      </c>
      <c r="AL62" s="45" t="str">
        <f t="shared" si="47"/>
        <v/>
      </c>
      <c r="AM62" s="20" t="str">
        <f t="shared" si="48"/>
        <v/>
      </c>
      <c r="AN62" s="42" t="str">
        <f t="shared" si="49"/>
        <v/>
      </c>
      <c r="AO62" s="46" t="str">
        <f t="shared" si="50"/>
        <v/>
      </c>
      <c r="AP62" s="20" t="str">
        <f t="shared" si="51"/>
        <v/>
      </c>
      <c r="AQ62" s="42" t="str">
        <f t="shared" si="52"/>
        <v/>
      </c>
      <c r="AR62" s="47" t="str">
        <f t="shared" si="53"/>
        <v/>
      </c>
      <c r="AS62" s="20" t="str">
        <f t="shared" si="54"/>
        <v/>
      </c>
      <c r="AT62" s="48" t="str">
        <f t="shared" si="55"/>
        <v/>
      </c>
      <c r="AU62" s="44" t="str">
        <f t="shared" si="56"/>
        <v/>
      </c>
      <c r="AV62" s="744"/>
      <c r="AW62" s="49" t="str">
        <f t="shared" si="57"/>
        <v/>
      </c>
      <c r="AX62" s="49" t="str">
        <f t="shared" si="58"/>
        <v/>
      </c>
      <c r="AY62" s="49" t="str">
        <f t="shared" si="59"/>
        <v/>
      </c>
      <c r="AZ62" s="67" t="str" cm="1">
        <f t="array" ref="AZ62">IF($AC62="","",IF((IFERROR(_xlfn.IFS($AU62="Devis 1",(IFERROR(VALUE(TRIM(SUBSTITUTE(AL62,CHAR(160),""))),0)),$AU62="Devis 2",(IFERROR(VALUE(TRIM(SUBSTITUTE(AO62,CHAR(160),""))),0)),$AU62="Devis 3",(IFERROR(VALUE(TRIM(SUBSTITUTE(AR62,CHAR(160),""))),0))),0))*(IFERROR(VALUE(TRIM(SUBSTITUTE($AC62,CHAR(160),""))),0))=0,"",(IFERROR(_xlfn.IFS($AU62="Devis 1",(IFERROR(VALUE(TRIM(SUBSTITUTE(AL62,CHAR(160),""))),0)),$AU62="Devis 2",(IFERROR(VALUE(TRIM(SUBSTITUTE(AO62,CHAR(160),""))),0)),$AU62="Devis 3",(IFERROR(VALUE(TRIM(SUBSTITUTE(AR62,CHAR(160),""))),0))),0))*(IFERROR(VALUE(TRIM(SUBSTITUTE($AC62,CHAR(160),""))),0))))</f>
        <v/>
      </c>
      <c r="BA62" s="67" t="str" cm="1">
        <f t="array" ref="BA62">IF($AC62="","",IF((IFERROR(_xlfn.IFS(TRIM(SUBSTITUTE($AU62,CHAR(160),""))="Devis 1", IFERROR(VALUE(TRIM(SUBSTITUTE(AM62,CHAR(160),""))),0),TRIM(SUBSTITUTE($AU62,CHAR(160),""))="Devis 2", IFERROR(VALUE(TRIM(SUBSTITUTE(AP62,CHAR(160),""))),0),TRIM(SUBSTITUTE($AU62,CHAR(160),""))="Devis 3", IFERROR(VALUE(TRIM(SUBSTITUTE(AS62,CHAR(160),""))),0)),0) * IFERROR(VALUE(TRIM(SUBSTITUTE($AC62,CHAR(160),""))),0)) = 0,IF(AZ62&lt;&gt;"",0,""),(IFERROR(_xlfn.IFS(TRIM(SUBSTITUTE($AU62,CHAR(160),""))="Devis 1", IFERROR(VALUE(TRIM(SUBSTITUTE(AM62,CHAR(160),""))),0),TRIM(SUBSTITUTE($AU62,CHAR(160),""))="Devis 2", IFERROR(VALUE(TRIM(SUBSTITUTE(AP62,CHAR(160),""))),0),TRIM(SUBSTITUTE($AU62,CHAR(160),""))="Devis 3", IFERROR(VALUE(TRIM(SUBSTITUTE(AS62,CHAR(160),""))),0)),0) * IFERROR(VALUE(TRIM(SUBSTITUTE($AC62,CHAR(160),""))),0))))</f>
        <v/>
      </c>
      <c r="BB62" s="67" t="str" cm="1">
        <f t="array" ref="BB62">IF($AC62="","",IF(IFERROR(_xlfn.IFS($AU62="Devis 1",IFERROR(VALUE(TRIM(SUBSTITUTE(AN62,CHAR(160),""))),0),$AU62="Devis 2",IFERROR(VALUE(TRIM(SUBSTITUTE(AQ62,CHAR(160),""))),0),$AU62="Devis 3",IFERROR(VALUE(TRIM(SUBSTITUTE(AT62,CHAR(160),""))),0)),0)*IFERROR(VALUE(TRIM(SUBSTITUTE($AC62,CHAR(160),""))),0)=0,"",IFERROR(_xlfn.IFS($AU62="Devis 1",IFERROR(VALUE(TRIM(SUBSTITUTE(AN62,CHAR(160),""))),0),$AU62="Devis 2",IFERROR(VALUE(TRIM(SUBSTITUTE(AQ62,CHAR(160),""))),0),$AU62="Devis 3",IFERROR(VALUE(TRIM(SUBSTITUTE(AT62,CHAR(160),""))),0)),0)*IFERROR(VALUE(TRIM(SUBSTITUTE($AC62,CHAR(160),""))),0)))</f>
        <v/>
      </c>
      <c r="BC62" s="254"/>
      <c r="BD62" s="14" t="str" cm="1">
        <f t="array" ref="BD62">IF(OR(BB62="",AY62="",AZ62="",AW62="",BA62="",AX62=""),"",_xlfn.IFS((IFERROR(VALUE(TRIM(SUBSTITUTE(BB62,CHAR(160),""))),0))&gt;(IFERROR(VALUE(TRIM(SUBSTITUTE(AY62,CHAR(160),""))),0)),"KO : Le montant retenu TTC est supérieur au montant raisonnable TTC. Merci de revoir la ligne de dépense ou plafonner son montant.",(IFERROR(VALUE(TRIM(SUBSTITUTE(AZ62,CHAR(160),""))),0))&gt;(IFERROR(VALUE(TRIM(SUBSTITUTE(AW62,CHAR(160),""))),0)),"Attention : Le montant retenu HT est supérieur au montant HT raisonnable. Merci de revoir la ligne de dépense, plafonner son montant, ou justifier la reventillation HT / TVA.",(IFERROR(VALUE(TRIM(SUBSTITUTE(BA62,CHAR(160),""))),0))&gt;(IFERROR(VALUE(TRIM(SUBSTITUTE(AX62,CHAR(160),""))),0)),"Attention : Le montant TVA retenu est supérieur au montant TVA raisonnable. Merci de revoir la ligne de dépense, plafonner son montant, ou justifier la reventillation HT / TVA.",(IFERROR(VALUE(TRIM(SUBSTITUTE(BB62,CHAR(160),""))),0))=0,"",(IFERROR(VALUE(TRIM(SUBSTITUTE(AY62,CHAR(160),""))),0))=(IFERROR(VALUE(TRIM(SUBSTITUTE(BB62,CHAR(160),""))),0)),"OK",(IFERROR(VALUE(TRIM(SUBSTITUTE(AY62,CHAR(160),""))),0))&gt;(IFERROR(VALUE(TRIM(SUBSTITUTE(BB62,CHAR(160),""))),0))," OK : Montant instruit inférieur au montant raisonnable.",TRUE,""))</f>
        <v/>
      </c>
      <c r="BE62" s="762" t="str" cm="1">
        <f t="array" ref="BE62">IF(OR(BB62="",Y62="",AZ62="",W62="",BA62="",X62=""),"",_xlfn.IFS((IFERROR(VALUE(TRIM(SUBSTITUTE(BB62,CHAR(160),""))),0))&gt;(IFERROR(VALUE(TRIM(SUBSTITUTE(Y62,CHAR(160),""))),0)),"KO : Le montant retenu TTC est supérieur au montant présenté TTC. Merci de revoir la ligne de dépense ou plafonner son montant.",(IFERROR(VALUE(TRIM(SUBSTITUTE(AZ62,CHAR(160),""))),0))&gt;(IFERROR(VALUE(TRIM(SUBSTITUTE(W62,CHAR(160),""))),0)),"Attention : Le montant retenu HT est supérieur au montant HT présenté. Merci de revoir la ligne de dépense,plafonner son montant,ou justifier la reventillation HT/TVA.",(IFERROR(VALUE(TRIM(SUBSTITUTE(BA62,CHAR(160),""))),0))&gt;(IFERROR(VALUE(TRIM(SUBSTITUTE(X62,CHAR(160),""))),0)),"Attention : Le montant TVA retenu est supérieur au montant TVA présenté. Merci de revoir la ligne de dépense,plafonner son montant,ou justifier la reventillation HT/TVA.",(IFERROR(VALUE(TRIM(SUBSTITUTE(Y62,CHAR(160),""))),0))=0,"",(IFERROR(VALUE(TRIM(SUBSTITUTE(BB62,CHAR(160),""))),0))=(IFERROR(VALUE(TRIM(SUBSTITUTE(Y62,CHAR(160),""))),0)),"OK",
OR((IFERROR(VALUE(TRIM(SUBSTITUTE(BB62,CHAR(160),""))),0))=0,(IFERROR(VALUE(TRIM(SUBSTITUTE(AZ62,CHAR(160),""))),0))=0),"Attention : montant présenté entièrement écarté",(IFERROR(VALUE(TRIM(SUBSTITUTE(BB62,CHAR(160),""))),0))&lt;(IFERROR(VALUE(TRIM(SUBSTITUTE(Y62,CHAR(160),""))),0)),"Attention : montant présenté partiellement écarté",TRUE,""))</f>
        <v/>
      </c>
      <c r="BF62" s="49" t="str">
        <f t="shared" si="60"/>
        <v/>
      </c>
      <c r="BG62" s="49" t="str">
        <f t="shared" si="61"/>
        <v/>
      </c>
      <c r="BH62" s="21" t="str">
        <f t="shared" si="62"/>
        <v/>
      </c>
    </row>
    <row r="63" spans="1:60" ht="15" customHeight="1">
      <c r="A63" s="63">
        <v>52</v>
      </c>
      <c r="B63" s="144"/>
      <c r="C63" s="144"/>
      <c r="D63" s="145"/>
      <c r="E63" s="144"/>
      <c r="F63" s="144"/>
      <c r="G63" s="144"/>
      <c r="H63" s="144"/>
      <c r="I63" s="144"/>
      <c r="J63" s="144"/>
      <c r="K63" s="144"/>
      <c r="L63" s="144"/>
      <c r="M63" s="123"/>
      <c r="N63" s="7"/>
      <c r="O63" s="42" t="str">
        <f t="shared" si="32"/>
        <v/>
      </c>
      <c r="P63" s="9"/>
      <c r="Q63" s="7"/>
      <c r="R63" s="42" t="str">
        <f t="shared" si="33"/>
        <v/>
      </c>
      <c r="S63" s="10"/>
      <c r="T63" s="7"/>
      <c r="U63" s="124" t="str">
        <f t="shared" si="34"/>
        <v/>
      </c>
      <c r="V63" s="133"/>
      <c r="W63" s="132" t="str" cm="1">
        <f t="array" ref="W63">IF((_xlfn.IFS(TRIM(SUBSTITUTE(V63,CHAR(160),""))="Devis 1",IFERROR(VALUE(TRIM(SUBSTITUTE(M63,CHAR(160),""))),0),TRIM(SUBSTITUTE(V63,CHAR(160),""))="Devis 2",IFERROR(VALUE(TRIM(SUBSTITUTE(P63,CHAR(160),""))),0),TRIM(SUBSTITUTE(V63,CHAR(160),""))="Devis 3",IFERROR(VALUE(TRIM(SUBSTITUTE(S63,CHAR(160),""))),0),TRUE,0)*IFERROR(VALUE(TRIM(SUBSTITUTE(D63,CHAR(160),""))),0))=0,"",_xlfn.IFS(TRIM(SUBSTITUTE(V63,CHAR(160),""))="Devis 1",IFERROR(VALUE(TRIM(SUBSTITUTE(M63,CHAR(160),""))),0),TRIM(SUBSTITUTE(V63,CHAR(160),""))="Devis 2",IFERROR(VALUE(TRIM(SUBSTITUTE(P63,CHAR(160),""))),0),TRIM(SUBSTITUTE(V63,CHAR(160),""))="Devis 3",IFERROR(VALUE(TRIM(SUBSTITUTE(S63,CHAR(160),""))),0),TRUE,0)*IFERROR(VALUE(TRIM(SUBSTITUTE(D63,CHAR(160),""))),0))</f>
        <v/>
      </c>
      <c r="X63" s="66" t="str" cm="1">
        <f t="array" ref="X63">IF(_xlfn.IFS(TRIM(SUBSTITUTE(V63,CHAR(160),""))="Devis 1",IFERROR(VALUE(TRIM(SUBSTITUTE(N63,CHAR(160),""))),0),TRIM(SUBSTITUTE(V63,CHAR(160),""))="Devis 2",IFERROR(VALUE(TRIM(SUBSTITUTE(Q63,CHAR(160),""))),0),TRIM(SUBSTITUTE(V63,CHAR(160),""))="Devis 3",IFERROR(VALUE(TRIM(SUBSTITUTE(T63,CHAR(160),""))),0),TRUE,0)*IFERROR(VALUE(TRIM(SUBSTITUTE(D63,CHAR(160),""))),0)=0,IF(W63&lt;&gt;"",0,""),_xlfn.IFS(TRIM(SUBSTITUTE(V63,CHAR(160),""))="Devis 1",IFERROR(VALUE(TRIM(SUBSTITUTE(N63,CHAR(160),""))),0),TRIM(SUBSTITUTE(V63,CHAR(160),""))="Devis 2",IFERROR(VALUE(TRIM(SUBSTITUTE(Q63,CHAR(160),""))),0),TRIM(SUBSTITUTE(V63,CHAR(160),""))="Devis 3",IFERROR(VALUE(TRIM(SUBSTITUTE(T63,CHAR(160),""))),0),TRUE,0)*IFERROR(VALUE(TRIM(SUBSTITUTE(D63,CHAR(160),""))),0))</f>
        <v/>
      </c>
      <c r="Y63" s="135" t="str">
        <f t="shared" si="35"/>
        <v/>
      </c>
      <c r="Z63" s="136"/>
      <c r="AA63" s="764" t="str">
        <f t="shared" si="36"/>
        <v/>
      </c>
      <c r="AB63" s="764" t="str">
        <f t="shared" si="37"/>
        <v/>
      </c>
      <c r="AC63" s="764" t="str">
        <f t="shared" si="38"/>
        <v/>
      </c>
      <c r="AD63" s="764" t="str">
        <f t="shared" si="39"/>
        <v/>
      </c>
      <c r="AE63" s="764" t="str">
        <f t="shared" si="40"/>
        <v/>
      </c>
      <c r="AF63" s="764" t="str">
        <f t="shared" si="41"/>
        <v/>
      </c>
      <c r="AG63" s="764" t="str">
        <f t="shared" si="42"/>
        <v/>
      </c>
      <c r="AH63" s="764" t="str">
        <f t="shared" si="43"/>
        <v/>
      </c>
      <c r="AI63" s="764" t="str">
        <f t="shared" si="44"/>
        <v/>
      </c>
      <c r="AJ63" s="764" t="str">
        <f t="shared" si="45"/>
        <v/>
      </c>
      <c r="AK63" s="764" t="str">
        <f t="shared" si="46"/>
        <v/>
      </c>
      <c r="AL63" s="45" t="str">
        <f t="shared" si="47"/>
        <v/>
      </c>
      <c r="AM63" s="20" t="str">
        <f t="shared" si="48"/>
        <v/>
      </c>
      <c r="AN63" s="42" t="str">
        <f t="shared" si="49"/>
        <v/>
      </c>
      <c r="AO63" s="46" t="str">
        <f t="shared" si="50"/>
        <v/>
      </c>
      <c r="AP63" s="20" t="str">
        <f t="shared" si="51"/>
        <v/>
      </c>
      <c r="AQ63" s="42" t="str">
        <f t="shared" si="52"/>
        <v/>
      </c>
      <c r="AR63" s="47" t="str">
        <f t="shared" si="53"/>
        <v/>
      </c>
      <c r="AS63" s="20" t="str">
        <f t="shared" si="54"/>
        <v/>
      </c>
      <c r="AT63" s="48" t="str">
        <f t="shared" si="55"/>
        <v/>
      </c>
      <c r="AU63" s="44" t="str">
        <f t="shared" si="56"/>
        <v/>
      </c>
      <c r="AV63" s="744"/>
      <c r="AW63" s="49" t="str">
        <f t="shared" si="57"/>
        <v/>
      </c>
      <c r="AX63" s="49" t="str">
        <f t="shared" si="58"/>
        <v/>
      </c>
      <c r="AY63" s="49" t="str">
        <f t="shared" si="59"/>
        <v/>
      </c>
      <c r="AZ63" s="67" t="str" cm="1">
        <f t="array" ref="AZ63">IF($AC63="","",IF((IFERROR(_xlfn.IFS($AU63="Devis 1",(IFERROR(VALUE(TRIM(SUBSTITUTE(AL63,CHAR(160),""))),0)),$AU63="Devis 2",(IFERROR(VALUE(TRIM(SUBSTITUTE(AO63,CHAR(160),""))),0)),$AU63="Devis 3",(IFERROR(VALUE(TRIM(SUBSTITUTE(AR63,CHAR(160),""))),0))),0))*(IFERROR(VALUE(TRIM(SUBSTITUTE($AC63,CHAR(160),""))),0))=0,"",(IFERROR(_xlfn.IFS($AU63="Devis 1",(IFERROR(VALUE(TRIM(SUBSTITUTE(AL63,CHAR(160),""))),0)),$AU63="Devis 2",(IFERROR(VALUE(TRIM(SUBSTITUTE(AO63,CHAR(160),""))),0)),$AU63="Devis 3",(IFERROR(VALUE(TRIM(SUBSTITUTE(AR63,CHAR(160),""))),0))),0))*(IFERROR(VALUE(TRIM(SUBSTITUTE($AC63,CHAR(160),""))),0))))</f>
        <v/>
      </c>
      <c r="BA63" s="67" t="str" cm="1">
        <f t="array" ref="BA63">IF($AC63="","",IF((IFERROR(_xlfn.IFS(TRIM(SUBSTITUTE($AU63,CHAR(160),""))="Devis 1", IFERROR(VALUE(TRIM(SUBSTITUTE(AM63,CHAR(160),""))),0),TRIM(SUBSTITUTE($AU63,CHAR(160),""))="Devis 2", IFERROR(VALUE(TRIM(SUBSTITUTE(AP63,CHAR(160),""))),0),TRIM(SUBSTITUTE($AU63,CHAR(160),""))="Devis 3", IFERROR(VALUE(TRIM(SUBSTITUTE(AS63,CHAR(160),""))),0)),0) * IFERROR(VALUE(TRIM(SUBSTITUTE($AC63,CHAR(160),""))),0)) = 0,IF(AZ63&lt;&gt;"",0,""),(IFERROR(_xlfn.IFS(TRIM(SUBSTITUTE($AU63,CHAR(160),""))="Devis 1", IFERROR(VALUE(TRIM(SUBSTITUTE(AM63,CHAR(160),""))),0),TRIM(SUBSTITUTE($AU63,CHAR(160),""))="Devis 2", IFERROR(VALUE(TRIM(SUBSTITUTE(AP63,CHAR(160),""))),0),TRIM(SUBSTITUTE($AU63,CHAR(160),""))="Devis 3", IFERROR(VALUE(TRIM(SUBSTITUTE(AS63,CHAR(160),""))),0)),0) * IFERROR(VALUE(TRIM(SUBSTITUTE($AC63,CHAR(160),""))),0))))</f>
        <v/>
      </c>
      <c r="BB63" s="67" t="str" cm="1">
        <f t="array" ref="BB63">IF($AC63="","",IF(IFERROR(_xlfn.IFS($AU63="Devis 1",IFERROR(VALUE(TRIM(SUBSTITUTE(AN63,CHAR(160),""))),0),$AU63="Devis 2",IFERROR(VALUE(TRIM(SUBSTITUTE(AQ63,CHAR(160),""))),0),$AU63="Devis 3",IFERROR(VALUE(TRIM(SUBSTITUTE(AT63,CHAR(160),""))),0)),0)*IFERROR(VALUE(TRIM(SUBSTITUTE($AC63,CHAR(160),""))),0)=0,"",IFERROR(_xlfn.IFS($AU63="Devis 1",IFERROR(VALUE(TRIM(SUBSTITUTE(AN63,CHAR(160),""))),0),$AU63="Devis 2",IFERROR(VALUE(TRIM(SUBSTITUTE(AQ63,CHAR(160),""))),0),$AU63="Devis 3",IFERROR(VALUE(TRIM(SUBSTITUTE(AT63,CHAR(160),""))),0)),0)*IFERROR(VALUE(TRIM(SUBSTITUTE($AC63,CHAR(160),""))),0)))</f>
        <v/>
      </c>
      <c r="BC63" s="254"/>
      <c r="BD63" s="14" t="str" cm="1">
        <f t="array" ref="BD63">IF(OR(BB63="",AY63="",AZ63="",AW63="",BA63="",AX63=""),"",_xlfn.IFS((IFERROR(VALUE(TRIM(SUBSTITUTE(BB63,CHAR(160),""))),0))&gt;(IFERROR(VALUE(TRIM(SUBSTITUTE(AY63,CHAR(160),""))),0)),"KO : Le montant retenu TTC est supérieur au montant raisonnable TTC. Merci de revoir la ligne de dépense ou plafonner son montant.",(IFERROR(VALUE(TRIM(SUBSTITUTE(AZ63,CHAR(160),""))),0))&gt;(IFERROR(VALUE(TRIM(SUBSTITUTE(AW63,CHAR(160),""))),0)),"Attention : Le montant retenu HT est supérieur au montant HT raisonnable. Merci de revoir la ligne de dépense, plafonner son montant, ou justifier la reventillation HT / TVA.",(IFERROR(VALUE(TRIM(SUBSTITUTE(BA63,CHAR(160),""))),0))&gt;(IFERROR(VALUE(TRIM(SUBSTITUTE(AX63,CHAR(160),""))),0)),"Attention : Le montant TVA retenu est supérieur au montant TVA raisonnable. Merci de revoir la ligne de dépense, plafonner son montant, ou justifier la reventillation HT / TVA.",(IFERROR(VALUE(TRIM(SUBSTITUTE(BB63,CHAR(160),""))),0))=0,"",(IFERROR(VALUE(TRIM(SUBSTITUTE(AY63,CHAR(160),""))),0))=(IFERROR(VALUE(TRIM(SUBSTITUTE(BB63,CHAR(160),""))),0)),"OK",(IFERROR(VALUE(TRIM(SUBSTITUTE(AY63,CHAR(160),""))),0))&gt;(IFERROR(VALUE(TRIM(SUBSTITUTE(BB63,CHAR(160),""))),0))," OK : Montant instruit inférieur au montant raisonnable.",TRUE,""))</f>
        <v/>
      </c>
      <c r="BE63" s="762" t="str" cm="1">
        <f t="array" ref="BE63">IF(OR(BB63="",Y63="",AZ63="",W63="",BA63="",X63=""),"",_xlfn.IFS((IFERROR(VALUE(TRIM(SUBSTITUTE(BB63,CHAR(160),""))),0))&gt;(IFERROR(VALUE(TRIM(SUBSTITUTE(Y63,CHAR(160),""))),0)),"KO : Le montant retenu TTC est supérieur au montant présenté TTC. Merci de revoir la ligne de dépense ou plafonner son montant.",(IFERROR(VALUE(TRIM(SUBSTITUTE(AZ63,CHAR(160),""))),0))&gt;(IFERROR(VALUE(TRIM(SUBSTITUTE(W63,CHAR(160),""))),0)),"Attention : Le montant retenu HT est supérieur au montant HT présenté. Merci de revoir la ligne de dépense,plafonner son montant,ou justifier la reventillation HT/TVA.",(IFERROR(VALUE(TRIM(SUBSTITUTE(BA63,CHAR(160),""))),0))&gt;(IFERROR(VALUE(TRIM(SUBSTITUTE(X63,CHAR(160),""))),0)),"Attention : Le montant TVA retenu est supérieur au montant TVA présenté. Merci de revoir la ligne de dépense,plafonner son montant,ou justifier la reventillation HT/TVA.",(IFERROR(VALUE(TRIM(SUBSTITUTE(Y63,CHAR(160),""))),0))=0,"",(IFERROR(VALUE(TRIM(SUBSTITUTE(BB63,CHAR(160),""))),0))=(IFERROR(VALUE(TRIM(SUBSTITUTE(Y63,CHAR(160),""))),0)),"OK",
OR((IFERROR(VALUE(TRIM(SUBSTITUTE(BB63,CHAR(160),""))),0))=0,(IFERROR(VALUE(TRIM(SUBSTITUTE(AZ63,CHAR(160),""))),0))=0),"Attention : montant présenté entièrement écarté",(IFERROR(VALUE(TRIM(SUBSTITUTE(BB63,CHAR(160),""))),0))&lt;(IFERROR(VALUE(TRIM(SUBSTITUTE(Y63,CHAR(160),""))),0)),"Attention : montant présenté partiellement écarté",TRUE,""))</f>
        <v/>
      </c>
      <c r="BF63" s="49" t="str">
        <f t="shared" si="60"/>
        <v/>
      </c>
      <c r="BG63" s="49" t="str">
        <f t="shared" si="61"/>
        <v/>
      </c>
      <c r="BH63" s="21" t="str">
        <f t="shared" si="62"/>
        <v/>
      </c>
    </row>
    <row r="64" spans="1:60" ht="15" customHeight="1">
      <c r="A64" s="63">
        <v>53</v>
      </c>
      <c r="B64" s="144"/>
      <c r="C64" s="144"/>
      <c r="D64" s="145"/>
      <c r="E64" s="144"/>
      <c r="F64" s="144"/>
      <c r="G64" s="144"/>
      <c r="H64" s="144"/>
      <c r="I64" s="144"/>
      <c r="J64" s="144"/>
      <c r="K64" s="144"/>
      <c r="L64" s="144"/>
      <c r="M64" s="123"/>
      <c r="N64" s="7"/>
      <c r="O64" s="42" t="str">
        <f t="shared" si="32"/>
        <v/>
      </c>
      <c r="P64" s="9"/>
      <c r="Q64" s="7"/>
      <c r="R64" s="42" t="str">
        <f t="shared" si="33"/>
        <v/>
      </c>
      <c r="S64" s="10"/>
      <c r="T64" s="7"/>
      <c r="U64" s="124" t="str">
        <f t="shared" si="34"/>
        <v/>
      </c>
      <c r="V64" s="133"/>
      <c r="W64" s="132" t="str" cm="1">
        <f t="array" ref="W64">IF((_xlfn.IFS(TRIM(SUBSTITUTE(V64,CHAR(160),""))="Devis 1",IFERROR(VALUE(TRIM(SUBSTITUTE(M64,CHAR(160),""))),0),TRIM(SUBSTITUTE(V64,CHAR(160),""))="Devis 2",IFERROR(VALUE(TRIM(SUBSTITUTE(P64,CHAR(160),""))),0),TRIM(SUBSTITUTE(V64,CHAR(160),""))="Devis 3",IFERROR(VALUE(TRIM(SUBSTITUTE(S64,CHAR(160),""))),0),TRUE,0)*IFERROR(VALUE(TRIM(SUBSTITUTE(D64,CHAR(160),""))),0))=0,"",_xlfn.IFS(TRIM(SUBSTITUTE(V64,CHAR(160),""))="Devis 1",IFERROR(VALUE(TRIM(SUBSTITUTE(M64,CHAR(160),""))),0),TRIM(SUBSTITUTE(V64,CHAR(160),""))="Devis 2",IFERROR(VALUE(TRIM(SUBSTITUTE(P64,CHAR(160),""))),0),TRIM(SUBSTITUTE(V64,CHAR(160),""))="Devis 3",IFERROR(VALUE(TRIM(SUBSTITUTE(S64,CHAR(160),""))),0),TRUE,0)*IFERROR(VALUE(TRIM(SUBSTITUTE(D64,CHAR(160),""))),0))</f>
        <v/>
      </c>
      <c r="X64" s="66" t="str" cm="1">
        <f t="array" ref="X64">IF(_xlfn.IFS(TRIM(SUBSTITUTE(V64,CHAR(160),""))="Devis 1",IFERROR(VALUE(TRIM(SUBSTITUTE(N64,CHAR(160),""))),0),TRIM(SUBSTITUTE(V64,CHAR(160),""))="Devis 2",IFERROR(VALUE(TRIM(SUBSTITUTE(Q64,CHAR(160),""))),0),TRIM(SUBSTITUTE(V64,CHAR(160),""))="Devis 3",IFERROR(VALUE(TRIM(SUBSTITUTE(T64,CHAR(160),""))),0),TRUE,0)*IFERROR(VALUE(TRIM(SUBSTITUTE(D64,CHAR(160),""))),0)=0,IF(W64&lt;&gt;"",0,""),_xlfn.IFS(TRIM(SUBSTITUTE(V64,CHAR(160),""))="Devis 1",IFERROR(VALUE(TRIM(SUBSTITUTE(N64,CHAR(160),""))),0),TRIM(SUBSTITUTE(V64,CHAR(160),""))="Devis 2",IFERROR(VALUE(TRIM(SUBSTITUTE(Q64,CHAR(160),""))),0),TRIM(SUBSTITUTE(V64,CHAR(160),""))="Devis 3",IFERROR(VALUE(TRIM(SUBSTITUTE(T64,CHAR(160),""))),0),TRUE,0)*IFERROR(VALUE(TRIM(SUBSTITUTE(D64,CHAR(160),""))),0))</f>
        <v/>
      </c>
      <c r="Y64" s="135" t="str">
        <f t="shared" si="35"/>
        <v/>
      </c>
      <c r="Z64" s="136"/>
      <c r="AA64" s="764" t="str">
        <f t="shared" si="36"/>
        <v/>
      </c>
      <c r="AB64" s="764" t="str">
        <f t="shared" si="37"/>
        <v/>
      </c>
      <c r="AC64" s="764" t="str">
        <f t="shared" si="38"/>
        <v/>
      </c>
      <c r="AD64" s="764" t="str">
        <f t="shared" si="39"/>
        <v/>
      </c>
      <c r="AE64" s="764" t="str">
        <f t="shared" si="40"/>
        <v/>
      </c>
      <c r="AF64" s="764" t="str">
        <f t="shared" si="41"/>
        <v/>
      </c>
      <c r="AG64" s="764" t="str">
        <f t="shared" si="42"/>
        <v/>
      </c>
      <c r="AH64" s="764" t="str">
        <f t="shared" si="43"/>
        <v/>
      </c>
      <c r="AI64" s="764" t="str">
        <f t="shared" si="44"/>
        <v/>
      </c>
      <c r="AJ64" s="764" t="str">
        <f t="shared" si="45"/>
        <v/>
      </c>
      <c r="AK64" s="764" t="str">
        <f t="shared" si="46"/>
        <v/>
      </c>
      <c r="AL64" s="45" t="str">
        <f t="shared" si="47"/>
        <v/>
      </c>
      <c r="AM64" s="20" t="str">
        <f t="shared" si="48"/>
        <v/>
      </c>
      <c r="AN64" s="42" t="str">
        <f t="shared" si="49"/>
        <v/>
      </c>
      <c r="AO64" s="46" t="str">
        <f t="shared" si="50"/>
        <v/>
      </c>
      <c r="AP64" s="20" t="str">
        <f t="shared" si="51"/>
        <v/>
      </c>
      <c r="AQ64" s="42" t="str">
        <f t="shared" si="52"/>
        <v/>
      </c>
      <c r="AR64" s="47" t="str">
        <f t="shared" si="53"/>
        <v/>
      </c>
      <c r="AS64" s="20" t="str">
        <f t="shared" si="54"/>
        <v/>
      </c>
      <c r="AT64" s="48" t="str">
        <f t="shared" si="55"/>
        <v/>
      </c>
      <c r="AU64" s="44" t="str">
        <f t="shared" si="56"/>
        <v/>
      </c>
      <c r="AV64" s="744"/>
      <c r="AW64" s="49" t="str">
        <f t="shared" si="57"/>
        <v/>
      </c>
      <c r="AX64" s="49" t="str">
        <f t="shared" si="58"/>
        <v/>
      </c>
      <c r="AY64" s="49" t="str">
        <f t="shared" si="59"/>
        <v/>
      </c>
      <c r="AZ64" s="67" t="str" cm="1">
        <f t="array" ref="AZ64">IF($AC64="","",IF((IFERROR(_xlfn.IFS($AU64="Devis 1",(IFERROR(VALUE(TRIM(SUBSTITUTE(AL64,CHAR(160),""))),0)),$AU64="Devis 2",(IFERROR(VALUE(TRIM(SUBSTITUTE(AO64,CHAR(160),""))),0)),$AU64="Devis 3",(IFERROR(VALUE(TRIM(SUBSTITUTE(AR64,CHAR(160),""))),0))),0))*(IFERROR(VALUE(TRIM(SUBSTITUTE($AC64,CHAR(160),""))),0))=0,"",(IFERROR(_xlfn.IFS($AU64="Devis 1",(IFERROR(VALUE(TRIM(SUBSTITUTE(AL64,CHAR(160),""))),0)),$AU64="Devis 2",(IFERROR(VALUE(TRIM(SUBSTITUTE(AO64,CHAR(160),""))),0)),$AU64="Devis 3",(IFERROR(VALUE(TRIM(SUBSTITUTE(AR64,CHAR(160),""))),0))),0))*(IFERROR(VALUE(TRIM(SUBSTITUTE($AC64,CHAR(160),""))),0))))</f>
        <v/>
      </c>
      <c r="BA64" s="67" t="str" cm="1">
        <f t="array" ref="BA64">IF($AC64="","",IF((IFERROR(_xlfn.IFS(TRIM(SUBSTITUTE($AU64,CHAR(160),""))="Devis 1", IFERROR(VALUE(TRIM(SUBSTITUTE(AM64,CHAR(160),""))),0),TRIM(SUBSTITUTE($AU64,CHAR(160),""))="Devis 2", IFERROR(VALUE(TRIM(SUBSTITUTE(AP64,CHAR(160),""))),0),TRIM(SUBSTITUTE($AU64,CHAR(160),""))="Devis 3", IFERROR(VALUE(TRIM(SUBSTITUTE(AS64,CHAR(160),""))),0)),0) * IFERROR(VALUE(TRIM(SUBSTITUTE($AC64,CHAR(160),""))),0)) = 0,IF(AZ64&lt;&gt;"",0,""),(IFERROR(_xlfn.IFS(TRIM(SUBSTITUTE($AU64,CHAR(160),""))="Devis 1", IFERROR(VALUE(TRIM(SUBSTITUTE(AM64,CHAR(160),""))),0),TRIM(SUBSTITUTE($AU64,CHAR(160),""))="Devis 2", IFERROR(VALUE(TRIM(SUBSTITUTE(AP64,CHAR(160),""))),0),TRIM(SUBSTITUTE($AU64,CHAR(160),""))="Devis 3", IFERROR(VALUE(TRIM(SUBSTITUTE(AS64,CHAR(160),""))),0)),0) * IFERROR(VALUE(TRIM(SUBSTITUTE($AC64,CHAR(160),""))),0))))</f>
        <v/>
      </c>
      <c r="BB64" s="67" t="str" cm="1">
        <f t="array" ref="BB64">IF($AC64="","",IF(IFERROR(_xlfn.IFS($AU64="Devis 1",IFERROR(VALUE(TRIM(SUBSTITUTE(AN64,CHAR(160),""))),0),$AU64="Devis 2",IFERROR(VALUE(TRIM(SUBSTITUTE(AQ64,CHAR(160),""))),0),$AU64="Devis 3",IFERROR(VALUE(TRIM(SUBSTITUTE(AT64,CHAR(160),""))),0)),0)*IFERROR(VALUE(TRIM(SUBSTITUTE($AC64,CHAR(160),""))),0)=0,"",IFERROR(_xlfn.IFS($AU64="Devis 1",IFERROR(VALUE(TRIM(SUBSTITUTE(AN64,CHAR(160),""))),0),$AU64="Devis 2",IFERROR(VALUE(TRIM(SUBSTITUTE(AQ64,CHAR(160),""))),0),$AU64="Devis 3",IFERROR(VALUE(TRIM(SUBSTITUTE(AT64,CHAR(160),""))),0)),0)*IFERROR(VALUE(TRIM(SUBSTITUTE($AC64,CHAR(160),""))),0)))</f>
        <v/>
      </c>
      <c r="BC64" s="254"/>
      <c r="BD64" s="14" t="str" cm="1">
        <f t="array" ref="BD64">IF(OR(BB64="",AY64="",AZ64="",AW64="",BA64="",AX64=""),"",_xlfn.IFS((IFERROR(VALUE(TRIM(SUBSTITUTE(BB64,CHAR(160),""))),0))&gt;(IFERROR(VALUE(TRIM(SUBSTITUTE(AY64,CHAR(160),""))),0)),"KO : Le montant retenu TTC est supérieur au montant raisonnable TTC. Merci de revoir la ligne de dépense ou plafonner son montant.",(IFERROR(VALUE(TRIM(SUBSTITUTE(AZ64,CHAR(160),""))),0))&gt;(IFERROR(VALUE(TRIM(SUBSTITUTE(AW64,CHAR(160),""))),0)),"Attention : Le montant retenu HT est supérieur au montant HT raisonnable. Merci de revoir la ligne de dépense, plafonner son montant, ou justifier la reventillation HT / TVA.",(IFERROR(VALUE(TRIM(SUBSTITUTE(BA64,CHAR(160),""))),0))&gt;(IFERROR(VALUE(TRIM(SUBSTITUTE(AX64,CHAR(160),""))),0)),"Attention : Le montant TVA retenu est supérieur au montant TVA raisonnable. Merci de revoir la ligne de dépense, plafonner son montant, ou justifier la reventillation HT / TVA.",(IFERROR(VALUE(TRIM(SUBSTITUTE(BB64,CHAR(160),""))),0))=0,"",(IFERROR(VALUE(TRIM(SUBSTITUTE(AY64,CHAR(160),""))),0))=(IFERROR(VALUE(TRIM(SUBSTITUTE(BB64,CHAR(160),""))),0)),"OK",(IFERROR(VALUE(TRIM(SUBSTITUTE(AY64,CHAR(160),""))),0))&gt;(IFERROR(VALUE(TRIM(SUBSTITUTE(BB64,CHAR(160),""))),0))," OK : Montant instruit inférieur au montant raisonnable.",TRUE,""))</f>
        <v/>
      </c>
      <c r="BE64" s="762" t="str" cm="1">
        <f t="array" ref="BE64">IF(OR(BB64="",Y64="",AZ64="",W64="",BA64="",X64=""),"",_xlfn.IFS((IFERROR(VALUE(TRIM(SUBSTITUTE(BB64,CHAR(160),""))),0))&gt;(IFERROR(VALUE(TRIM(SUBSTITUTE(Y64,CHAR(160),""))),0)),"KO : Le montant retenu TTC est supérieur au montant présenté TTC. Merci de revoir la ligne de dépense ou plafonner son montant.",(IFERROR(VALUE(TRIM(SUBSTITUTE(AZ64,CHAR(160),""))),0))&gt;(IFERROR(VALUE(TRIM(SUBSTITUTE(W64,CHAR(160),""))),0)),"Attention : Le montant retenu HT est supérieur au montant HT présenté. Merci de revoir la ligne de dépense,plafonner son montant,ou justifier la reventillation HT/TVA.",(IFERROR(VALUE(TRIM(SUBSTITUTE(BA64,CHAR(160),""))),0))&gt;(IFERROR(VALUE(TRIM(SUBSTITUTE(X64,CHAR(160),""))),0)),"Attention : Le montant TVA retenu est supérieur au montant TVA présenté. Merci de revoir la ligne de dépense,plafonner son montant,ou justifier la reventillation HT/TVA.",(IFERROR(VALUE(TRIM(SUBSTITUTE(Y64,CHAR(160),""))),0))=0,"",(IFERROR(VALUE(TRIM(SUBSTITUTE(BB64,CHAR(160),""))),0))=(IFERROR(VALUE(TRIM(SUBSTITUTE(Y64,CHAR(160),""))),0)),"OK",
OR((IFERROR(VALUE(TRIM(SUBSTITUTE(BB64,CHAR(160),""))),0))=0,(IFERROR(VALUE(TRIM(SUBSTITUTE(AZ64,CHAR(160),""))),0))=0),"Attention : montant présenté entièrement écarté",(IFERROR(VALUE(TRIM(SUBSTITUTE(BB64,CHAR(160),""))),0))&lt;(IFERROR(VALUE(TRIM(SUBSTITUTE(Y64,CHAR(160),""))),0)),"Attention : montant présenté partiellement écarté",TRUE,""))</f>
        <v/>
      </c>
      <c r="BF64" s="49" t="str">
        <f t="shared" si="60"/>
        <v/>
      </c>
      <c r="BG64" s="49" t="str">
        <f t="shared" si="61"/>
        <v/>
      </c>
      <c r="BH64" s="21" t="str">
        <f t="shared" si="62"/>
        <v/>
      </c>
    </row>
    <row r="65" spans="1:60" ht="15" customHeight="1">
      <c r="A65" s="63">
        <v>54</v>
      </c>
      <c r="B65" s="144"/>
      <c r="C65" s="144"/>
      <c r="D65" s="145"/>
      <c r="E65" s="144"/>
      <c r="F65" s="144"/>
      <c r="G65" s="144"/>
      <c r="H65" s="144"/>
      <c r="I65" s="144"/>
      <c r="J65" s="144"/>
      <c r="K65" s="144"/>
      <c r="L65" s="144"/>
      <c r="M65" s="123"/>
      <c r="N65" s="7"/>
      <c r="O65" s="42" t="str">
        <f t="shared" si="32"/>
        <v/>
      </c>
      <c r="P65" s="9"/>
      <c r="Q65" s="7"/>
      <c r="R65" s="42" t="str">
        <f t="shared" si="33"/>
        <v/>
      </c>
      <c r="S65" s="10"/>
      <c r="T65" s="7"/>
      <c r="U65" s="124" t="str">
        <f t="shared" si="34"/>
        <v/>
      </c>
      <c r="V65" s="133"/>
      <c r="W65" s="132" t="str" cm="1">
        <f t="array" ref="W65">IF((_xlfn.IFS(TRIM(SUBSTITUTE(V65,CHAR(160),""))="Devis 1",IFERROR(VALUE(TRIM(SUBSTITUTE(M65,CHAR(160),""))),0),TRIM(SUBSTITUTE(V65,CHAR(160),""))="Devis 2",IFERROR(VALUE(TRIM(SUBSTITUTE(P65,CHAR(160),""))),0),TRIM(SUBSTITUTE(V65,CHAR(160),""))="Devis 3",IFERROR(VALUE(TRIM(SUBSTITUTE(S65,CHAR(160),""))),0),TRUE,0)*IFERROR(VALUE(TRIM(SUBSTITUTE(D65,CHAR(160),""))),0))=0,"",_xlfn.IFS(TRIM(SUBSTITUTE(V65,CHAR(160),""))="Devis 1",IFERROR(VALUE(TRIM(SUBSTITUTE(M65,CHAR(160),""))),0),TRIM(SUBSTITUTE(V65,CHAR(160),""))="Devis 2",IFERROR(VALUE(TRIM(SUBSTITUTE(P65,CHAR(160),""))),0),TRIM(SUBSTITUTE(V65,CHAR(160),""))="Devis 3",IFERROR(VALUE(TRIM(SUBSTITUTE(S65,CHAR(160),""))),0),TRUE,0)*IFERROR(VALUE(TRIM(SUBSTITUTE(D65,CHAR(160),""))),0))</f>
        <v/>
      </c>
      <c r="X65" s="66" t="str" cm="1">
        <f t="array" ref="X65">IF(_xlfn.IFS(TRIM(SUBSTITUTE(V65,CHAR(160),""))="Devis 1",IFERROR(VALUE(TRIM(SUBSTITUTE(N65,CHAR(160),""))),0),TRIM(SUBSTITUTE(V65,CHAR(160),""))="Devis 2",IFERROR(VALUE(TRIM(SUBSTITUTE(Q65,CHAR(160),""))),0),TRIM(SUBSTITUTE(V65,CHAR(160),""))="Devis 3",IFERROR(VALUE(TRIM(SUBSTITUTE(T65,CHAR(160),""))),0),TRUE,0)*IFERROR(VALUE(TRIM(SUBSTITUTE(D65,CHAR(160),""))),0)=0,IF(W65&lt;&gt;"",0,""),_xlfn.IFS(TRIM(SUBSTITUTE(V65,CHAR(160),""))="Devis 1",IFERROR(VALUE(TRIM(SUBSTITUTE(N65,CHAR(160),""))),0),TRIM(SUBSTITUTE(V65,CHAR(160),""))="Devis 2",IFERROR(VALUE(TRIM(SUBSTITUTE(Q65,CHAR(160),""))),0),TRIM(SUBSTITUTE(V65,CHAR(160),""))="Devis 3",IFERROR(VALUE(TRIM(SUBSTITUTE(T65,CHAR(160),""))),0),TRUE,0)*IFERROR(VALUE(TRIM(SUBSTITUTE(D65,CHAR(160),""))),0))</f>
        <v/>
      </c>
      <c r="Y65" s="135" t="str">
        <f t="shared" si="35"/>
        <v/>
      </c>
      <c r="Z65" s="136"/>
      <c r="AA65" s="764" t="str">
        <f t="shared" si="36"/>
        <v/>
      </c>
      <c r="AB65" s="764" t="str">
        <f t="shared" si="37"/>
        <v/>
      </c>
      <c r="AC65" s="764" t="str">
        <f t="shared" si="38"/>
        <v/>
      </c>
      <c r="AD65" s="764" t="str">
        <f t="shared" si="39"/>
        <v/>
      </c>
      <c r="AE65" s="764" t="str">
        <f t="shared" si="40"/>
        <v/>
      </c>
      <c r="AF65" s="764" t="str">
        <f t="shared" si="41"/>
        <v/>
      </c>
      <c r="AG65" s="764" t="str">
        <f t="shared" si="42"/>
        <v/>
      </c>
      <c r="AH65" s="764" t="str">
        <f t="shared" si="43"/>
        <v/>
      </c>
      <c r="AI65" s="764" t="str">
        <f t="shared" si="44"/>
        <v/>
      </c>
      <c r="AJ65" s="764" t="str">
        <f t="shared" si="45"/>
        <v/>
      </c>
      <c r="AK65" s="764" t="str">
        <f t="shared" si="46"/>
        <v/>
      </c>
      <c r="AL65" s="45" t="str">
        <f t="shared" si="47"/>
        <v/>
      </c>
      <c r="AM65" s="20" t="str">
        <f t="shared" si="48"/>
        <v/>
      </c>
      <c r="AN65" s="42" t="str">
        <f t="shared" si="49"/>
        <v/>
      </c>
      <c r="AO65" s="46" t="str">
        <f t="shared" si="50"/>
        <v/>
      </c>
      <c r="AP65" s="20" t="str">
        <f t="shared" si="51"/>
        <v/>
      </c>
      <c r="AQ65" s="42" t="str">
        <f t="shared" si="52"/>
        <v/>
      </c>
      <c r="AR65" s="47" t="str">
        <f t="shared" si="53"/>
        <v/>
      </c>
      <c r="AS65" s="20" t="str">
        <f t="shared" si="54"/>
        <v/>
      </c>
      <c r="AT65" s="48" t="str">
        <f t="shared" si="55"/>
        <v/>
      </c>
      <c r="AU65" s="44" t="str">
        <f t="shared" si="56"/>
        <v/>
      </c>
      <c r="AV65" s="744"/>
      <c r="AW65" s="49" t="str">
        <f t="shared" si="57"/>
        <v/>
      </c>
      <c r="AX65" s="49" t="str">
        <f t="shared" si="58"/>
        <v/>
      </c>
      <c r="AY65" s="49" t="str">
        <f t="shared" si="59"/>
        <v/>
      </c>
      <c r="AZ65" s="67" t="str" cm="1">
        <f t="array" ref="AZ65">IF($AC65="","",IF((IFERROR(_xlfn.IFS($AU65="Devis 1",(IFERROR(VALUE(TRIM(SUBSTITUTE(AL65,CHAR(160),""))),0)),$AU65="Devis 2",(IFERROR(VALUE(TRIM(SUBSTITUTE(AO65,CHAR(160),""))),0)),$AU65="Devis 3",(IFERROR(VALUE(TRIM(SUBSTITUTE(AR65,CHAR(160),""))),0))),0))*(IFERROR(VALUE(TRIM(SUBSTITUTE($AC65,CHAR(160),""))),0))=0,"",(IFERROR(_xlfn.IFS($AU65="Devis 1",(IFERROR(VALUE(TRIM(SUBSTITUTE(AL65,CHAR(160),""))),0)),$AU65="Devis 2",(IFERROR(VALUE(TRIM(SUBSTITUTE(AO65,CHAR(160),""))),0)),$AU65="Devis 3",(IFERROR(VALUE(TRIM(SUBSTITUTE(AR65,CHAR(160),""))),0))),0))*(IFERROR(VALUE(TRIM(SUBSTITUTE($AC65,CHAR(160),""))),0))))</f>
        <v/>
      </c>
      <c r="BA65" s="67" t="str" cm="1">
        <f t="array" ref="BA65">IF($AC65="","",IF((IFERROR(_xlfn.IFS(TRIM(SUBSTITUTE($AU65,CHAR(160),""))="Devis 1", IFERROR(VALUE(TRIM(SUBSTITUTE(AM65,CHAR(160),""))),0),TRIM(SUBSTITUTE($AU65,CHAR(160),""))="Devis 2", IFERROR(VALUE(TRIM(SUBSTITUTE(AP65,CHAR(160),""))),0),TRIM(SUBSTITUTE($AU65,CHAR(160),""))="Devis 3", IFERROR(VALUE(TRIM(SUBSTITUTE(AS65,CHAR(160),""))),0)),0) * IFERROR(VALUE(TRIM(SUBSTITUTE($AC65,CHAR(160),""))),0)) = 0,IF(AZ65&lt;&gt;"",0,""),(IFERROR(_xlfn.IFS(TRIM(SUBSTITUTE($AU65,CHAR(160),""))="Devis 1", IFERROR(VALUE(TRIM(SUBSTITUTE(AM65,CHAR(160),""))),0),TRIM(SUBSTITUTE($AU65,CHAR(160),""))="Devis 2", IFERROR(VALUE(TRIM(SUBSTITUTE(AP65,CHAR(160),""))),0),TRIM(SUBSTITUTE($AU65,CHAR(160),""))="Devis 3", IFERROR(VALUE(TRIM(SUBSTITUTE(AS65,CHAR(160),""))),0)),0) * IFERROR(VALUE(TRIM(SUBSTITUTE($AC65,CHAR(160),""))),0))))</f>
        <v/>
      </c>
      <c r="BB65" s="67" t="str" cm="1">
        <f t="array" ref="BB65">IF($AC65="","",IF(IFERROR(_xlfn.IFS($AU65="Devis 1",IFERROR(VALUE(TRIM(SUBSTITUTE(AN65,CHAR(160),""))),0),$AU65="Devis 2",IFERROR(VALUE(TRIM(SUBSTITUTE(AQ65,CHAR(160),""))),0),$AU65="Devis 3",IFERROR(VALUE(TRIM(SUBSTITUTE(AT65,CHAR(160),""))),0)),0)*IFERROR(VALUE(TRIM(SUBSTITUTE($AC65,CHAR(160),""))),0)=0,"",IFERROR(_xlfn.IFS($AU65="Devis 1",IFERROR(VALUE(TRIM(SUBSTITUTE(AN65,CHAR(160),""))),0),$AU65="Devis 2",IFERROR(VALUE(TRIM(SUBSTITUTE(AQ65,CHAR(160),""))),0),$AU65="Devis 3",IFERROR(VALUE(TRIM(SUBSTITUTE(AT65,CHAR(160),""))),0)),0)*IFERROR(VALUE(TRIM(SUBSTITUTE($AC65,CHAR(160),""))),0)))</f>
        <v/>
      </c>
      <c r="BC65" s="254"/>
      <c r="BD65" s="14" t="str" cm="1">
        <f t="array" ref="BD65">IF(OR(BB65="",AY65="",AZ65="",AW65="",BA65="",AX65=""),"",_xlfn.IFS((IFERROR(VALUE(TRIM(SUBSTITUTE(BB65,CHAR(160),""))),0))&gt;(IFERROR(VALUE(TRIM(SUBSTITUTE(AY65,CHAR(160),""))),0)),"KO : Le montant retenu TTC est supérieur au montant raisonnable TTC. Merci de revoir la ligne de dépense ou plafonner son montant.",(IFERROR(VALUE(TRIM(SUBSTITUTE(AZ65,CHAR(160),""))),0))&gt;(IFERROR(VALUE(TRIM(SUBSTITUTE(AW65,CHAR(160),""))),0)),"Attention : Le montant retenu HT est supérieur au montant HT raisonnable. Merci de revoir la ligne de dépense, plafonner son montant, ou justifier la reventillation HT / TVA.",(IFERROR(VALUE(TRIM(SUBSTITUTE(BA65,CHAR(160),""))),0))&gt;(IFERROR(VALUE(TRIM(SUBSTITUTE(AX65,CHAR(160),""))),0)),"Attention : Le montant TVA retenu est supérieur au montant TVA raisonnable. Merci de revoir la ligne de dépense, plafonner son montant, ou justifier la reventillation HT / TVA.",(IFERROR(VALUE(TRIM(SUBSTITUTE(BB65,CHAR(160),""))),0))=0,"",(IFERROR(VALUE(TRIM(SUBSTITUTE(AY65,CHAR(160),""))),0))=(IFERROR(VALUE(TRIM(SUBSTITUTE(BB65,CHAR(160),""))),0)),"OK",(IFERROR(VALUE(TRIM(SUBSTITUTE(AY65,CHAR(160),""))),0))&gt;(IFERROR(VALUE(TRIM(SUBSTITUTE(BB65,CHAR(160),""))),0))," OK : Montant instruit inférieur au montant raisonnable.",TRUE,""))</f>
        <v/>
      </c>
      <c r="BE65" s="762" t="str" cm="1">
        <f t="array" ref="BE65">IF(OR(BB65="",Y65="",AZ65="",W65="",BA65="",X65=""),"",_xlfn.IFS((IFERROR(VALUE(TRIM(SUBSTITUTE(BB65,CHAR(160),""))),0))&gt;(IFERROR(VALUE(TRIM(SUBSTITUTE(Y65,CHAR(160),""))),0)),"KO : Le montant retenu TTC est supérieur au montant présenté TTC. Merci de revoir la ligne de dépense ou plafonner son montant.",(IFERROR(VALUE(TRIM(SUBSTITUTE(AZ65,CHAR(160),""))),0))&gt;(IFERROR(VALUE(TRIM(SUBSTITUTE(W65,CHAR(160),""))),0)),"Attention : Le montant retenu HT est supérieur au montant HT présenté. Merci de revoir la ligne de dépense,plafonner son montant,ou justifier la reventillation HT/TVA.",(IFERROR(VALUE(TRIM(SUBSTITUTE(BA65,CHAR(160),""))),0))&gt;(IFERROR(VALUE(TRIM(SUBSTITUTE(X65,CHAR(160),""))),0)),"Attention : Le montant TVA retenu est supérieur au montant TVA présenté. Merci de revoir la ligne de dépense,plafonner son montant,ou justifier la reventillation HT/TVA.",(IFERROR(VALUE(TRIM(SUBSTITUTE(Y65,CHAR(160),""))),0))=0,"",(IFERROR(VALUE(TRIM(SUBSTITUTE(BB65,CHAR(160),""))),0))=(IFERROR(VALUE(TRIM(SUBSTITUTE(Y65,CHAR(160),""))),0)),"OK",
OR((IFERROR(VALUE(TRIM(SUBSTITUTE(BB65,CHAR(160),""))),0))=0,(IFERROR(VALUE(TRIM(SUBSTITUTE(AZ65,CHAR(160),""))),0))=0),"Attention : montant présenté entièrement écarté",(IFERROR(VALUE(TRIM(SUBSTITUTE(BB65,CHAR(160),""))),0))&lt;(IFERROR(VALUE(TRIM(SUBSTITUTE(Y65,CHAR(160),""))),0)),"Attention : montant présenté partiellement écarté",TRUE,""))</f>
        <v/>
      </c>
      <c r="BF65" s="49" t="str">
        <f t="shared" si="60"/>
        <v/>
      </c>
      <c r="BG65" s="49" t="str">
        <f t="shared" si="61"/>
        <v/>
      </c>
      <c r="BH65" s="21" t="str">
        <f t="shared" si="62"/>
        <v/>
      </c>
    </row>
    <row r="66" spans="1:60" ht="15" customHeight="1">
      <c r="A66" s="63">
        <v>55</v>
      </c>
      <c r="B66" s="144"/>
      <c r="C66" s="144"/>
      <c r="D66" s="145"/>
      <c r="E66" s="144"/>
      <c r="F66" s="144"/>
      <c r="G66" s="144"/>
      <c r="H66" s="144"/>
      <c r="I66" s="144"/>
      <c r="J66" s="144"/>
      <c r="K66" s="144"/>
      <c r="L66" s="144"/>
      <c r="M66" s="123"/>
      <c r="N66" s="7"/>
      <c r="O66" s="42" t="str">
        <f t="shared" si="32"/>
        <v/>
      </c>
      <c r="P66" s="9"/>
      <c r="Q66" s="7"/>
      <c r="R66" s="42" t="str">
        <f t="shared" si="33"/>
        <v/>
      </c>
      <c r="S66" s="10"/>
      <c r="T66" s="7"/>
      <c r="U66" s="124" t="str">
        <f t="shared" si="34"/>
        <v/>
      </c>
      <c r="V66" s="133"/>
      <c r="W66" s="132" t="str" cm="1">
        <f t="array" ref="W66">IF((_xlfn.IFS(TRIM(SUBSTITUTE(V66,CHAR(160),""))="Devis 1",IFERROR(VALUE(TRIM(SUBSTITUTE(M66,CHAR(160),""))),0),TRIM(SUBSTITUTE(V66,CHAR(160),""))="Devis 2",IFERROR(VALUE(TRIM(SUBSTITUTE(P66,CHAR(160),""))),0),TRIM(SUBSTITUTE(V66,CHAR(160),""))="Devis 3",IFERROR(VALUE(TRIM(SUBSTITUTE(S66,CHAR(160),""))),0),TRUE,0)*IFERROR(VALUE(TRIM(SUBSTITUTE(D66,CHAR(160),""))),0))=0,"",_xlfn.IFS(TRIM(SUBSTITUTE(V66,CHAR(160),""))="Devis 1",IFERROR(VALUE(TRIM(SUBSTITUTE(M66,CHAR(160),""))),0),TRIM(SUBSTITUTE(V66,CHAR(160),""))="Devis 2",IFERROR(VALUE(TRIM(SUBSTITUTE(P66,CHAR(160),""))),0),TRIM(SUBSTITUTE(V66,CHAR(160),""))="Devis 3",IFERROR(VALUE(TRIM(SUBSTITUTE(S66,CHAR(160),""))),0),TRUE,0)*IFERROR(VALUE(TRIM(SUBSTITUTE(D66,CHAR(160),""))),0))</f>
        <v/>
      </c>
      <c r="X66" s="66" t="str" cm="1">
        <f t="array" ref="X66">IF(_xlfn.IFS(TRIM(SUBSTITUTE(V66,CHAR(160),""))="Devis 1",IFERROR(VALUE(TRIM(SUBSTITUTE(N66,CHAR(160),""))),0),TRIM(SUBSTITUTE(V66,CHAR(160),""))="Devis 2",IFERROR(VALUE(TRIM(SUBSTITUTE(Q66,CHAR(160),""))),0),TRIM(SUBSTITUTE(V66,CHAR(160),""))="Devis 3",IFERROR(VALUE(TRIM(SUBSTITUTE(T66,CHAR(160),""))),0),TRUE,0)*IFERROR(VALUE(TRIM(SUBSTITUTE(D66,CHAR(160),""))),0)=0,IF(W66&lt;&gt;"",0,""),_xlfn.IFS(TRIM(SUBSTITUTE(V66,CHAR(160),""))="Devis 1",IFERROR(VALUE(TRIM(SUBSTITUTE(N66,CHAR(160),""))),0),TRIM(SUBSTITUTE(V66,CHAR(160),""))="Devis 2",IFERROR(VALUE(TRIM(SUBSTITUTE(Q66,CHAR(160),""))),0),TRIM(SUBSTITUTE(V66,CHAR(160),""))="Devis 3",IFERROR(VALUE(TRIM(SUBSTITUTE(T66,CHAR(160),""))),0),TRUE,0)*IFERROR(VALUE(TRIM(SUBSTITUTE(D66,CHAR(160),""))),0))</f>
        <v/>
      </c>
      <c r="Y66" s="135" t="str">
        <f t="shared" si="35"/>
        <v/>
      </c>
      <c r="Z66" s="136"/>
      <c r="AA66" s="764" t="str">
        <f t="shared" si="36"/>
        <v/>
      </c>
      <c r="AB66" s="764" t="str">
        <f t="shared" si="37"/>
        <v/>
      </c>
      <c r="AC66" s="764" t="str">
        <f t="shared" si="38"/>
        <v/>
      </c>
      <c r="AD66" s="764" t="str">
        <f t="shared" si="39"/>
        <v/>
      </c>
      <c r="AE66" s="764" t="str">
        <f t="shared" si="40"/>
        <v/>
      </c>
      <c r="AF66" s="764" t="str">
        <f t="shared" si="41"/>
        <v/>
      </c>
      <c r="AG66" s="764" t="str">
        <f t="shared" si="42"/>
        <v/>
      </c>
      <c r="AH66" s="764" t="str">
        <f t="shared" si="43"/>
        <v/>
      </c>
      <c r="AI66" s="764" t="str">
        <f t="shared" si="44"/>
        <v/>
      </c>
      <c r="AJ66" s="764" t="str">
        <f t="shared" si="45"/>
        <v/>
      </c>
      <c r="AK66" s="764" t="str">
        <f t="shared" si="46"/>
        <v/>
      </c>
      <c r="AL66" s="45" t="str">
        <f t="shared" si="47"/>
        <v/>
      </c>
      <c r="AM66" s="20" t="str">
        <f t="shared" si="48"/>
        <v/>
      </c>
      <c r="AN66" s="42" t="str">
        <f t="shared" si="49"/>
        <v/>
      </c>
      <c r="AO66" s="46" t="str">
        <f t="shared" si="50"/>
        <v/>
      </c>
      <c r="AP66" s="20" t="str">
        <f t="shared" si="51"/>
        <v/>
      </c>
      <c r="AQ66" s="42" t="str">
        <f t="shared" si="52"/>
        <v/>
      </c>
      <c r="AR66" s="47" t="str">
        <f t="shared" si="53"/>
        <v/>
      </c>
      <c r="AS66" s="20" t="str">
        <f t="shared" si="54"/>
        <v/>
      </c>
      <c r="AT66" s="48" t="str">
        <f t="shared" si="55"/>
        <v/>
      </c>
      <c r="AU66" s="44" t="str">
        <f t="shared" si="56"/>
        <v/>
      </c>
      <c r="AV66" s="744"/>
      <c r="AW66" s="49" t="str">
        <f t="shared" si="57"/>
        <v/>
      </c>
      <c r="AX66" s="49" t="str">
        <f t="shared" si="58"/>
        <v/>
      </c>
      <c r="AY66" s="49" t="str">
        <f t="shared" si="59"/>
        <v/>
      </c>
      <c r="AZ66" s="67" t="str" cm="1">
        <f t="array" ref="AZ66">IF($AC66="","",IF((IFERROR(_xlfn.IFS($AU66="Devis 1",(IFERROR(VALUE(TRIM(SUBSTITUTE(AL66,CHAR(160),""))),0)),$AU66="Devis 2",(IFERROR(VALUE(TRIM(SUBSTITUTE(AO66,CHAR(160),""))),0)),$AU66="Devis 3",(IFERROR(VALUE(TRIM(SUBSTITUTE(AR66,CHAR(160),""))),0))),0))*(IFERROR(VALUE(TRIM(SUBSTITUTE($AC66,CHAR(160),""))),0))=0,"",(IFERROR(_xlfn.IFS($AU66="Devis 1",(IFERROR(VALUE(TRIM(SUBSTITUTE(AL66,CHAR(160),""))),0)),$AU66="Devis 2",(IFERROR(VALUE(TRIM(SUBSTITUTE(AO66,CHAR(160),""))),0)),$AU66="Devis 3",(IFERROR(VALUE(TRIM(SUBSTITUTE(AR66,CHAR(160),""))),0))),0))*(IFERROR(VALUE(TRIM(SUBSTITUTE($AC66,CHAR(160),""))),0))))</f>
        <v/>
      </c>
      <c r="BA66" s="67" t="str" cm="1">
        <f t="array" ref="BA66">IF($AC66="","",IF((IFERROR(_xlfn.IFS(TRIM(SUBSTITUTE($AU66,CHAR(160),""))="Devis 1", IFERROR(VALUE(TRIM(SUBSTITUTE(AM66,CHAR(160),""))),0),TRIM(SUBSTITUTE($AU66,CHAR(160),""))="Devis 2", IFERROR(VALUE(TRIM(SUBSTITUTE(AP66,CHAR(160),""))),0),TRIM(SUBSTITUTE($AU66,CHAR(160),""))="Devis 3", IFERROR(VALUE(TRIM(SUBSTITUTE(AS66,CHAR(160),""))),0)),0) * IFERROR(VALUE(TRIM(SUBSTITUTE($AC66,CHAR(160),""))),0)) = 0,IF(AZ66&lt;&gt;"",0,""),(IFERROR(_xlfn.IFS(TRIM(SUBSTITUTE($AU66,CHAR(160),""))="Devis 1", IFERROR(VALUE(TRIM(SUBSTITUTE(AM66,CHAR(160),""))),0),TRIM(SUBSTITUTE($AU66,CHAR(160),""))="Devis 2", IFERROR(VALUE(TRIM(SUBSTITUTE(AP66,CHAR(160),""))),0),TRIM(SUBSTITUTE($AU66,CHAR(160),""))="Devis 3", IFERROR(VALUE(TRIM(SUBSTITUTE(AS66,CHAR(160),""))),0)),0) * IFERROR(VALUE(TRIM(SUBSTITUTE($AC66,CHAR(160),""))),0))))</f>
        <v/>
      </c>
      <c r="BB66" s="67" t="str" cm="1">
        <f t="array" ref="BB66">IF($AC66="","",IF(IFERROR(_xlfn.IFS($AU66="Devis 1",IFERROR(VALUE(TRIM(SUBSTITUTE(AN66,CHAR(160),""))),0),$AU66="Devis 2",IFERROR(VALUE(TRIM(SUBSTITUTE(AQ66,CHAR(160),""))),0),$AU66="Devis 3",IFERROR(VALUE(TRIM(SUBSTITUTE(AT66,CHAR(160),""))),0)),0)*IFERROR(VALUE(TRIM(SUBSTITUTE($AC66,CHAR(160),""))),0)=0,"",IFERROR(_xlfn.IFS($AU66="Devis 1",IFERROR(VALUE(TRIM(SUBSTITUTE(AN66,CHAR(160),""))),0),$AU66="Devis 2",IFERROR(VALUE(TRIM(SUBSTITUTE(AQ66,CHAR(160),""))),0),$AU66="Devis 3",IFERROR(VALUE(TRIM(SUBSTITUTE(AT66,CHAR(160),""))),0)),0)*IFERROR(VALUE(TRIM(SUBSTITUTE($AC66,CHAR(160),""))),0)))</f>
        <v/>
      </c>
      <c r="BC66" s="254"/>
      <c r="BD66" s="14" t="str" cm="1">
        <f t="array" ref="BD66">IF(OR(BB66="",AY66="",AZ66="",AW66="",BA66="",AX66=""),"",_xlfn.IFS((IFERROR(VALUE(TRIM(SUBSTITUTE(BB66,CHAR(160),""))),0))&gt;(IFERROR(VALUE(TRIM(SUBSTITUTE(AY66,CHAR(160),""))),0)),"KO : Le montant retenu TTC est supérieur au montant raisonnable TTC. Merci de revoir la ligne de dépense ou plafonner son montant.",(IFERROR(VALUE(TRIM(SUBSTITUTE(AZ66,CHAR(160),""))),0))&gt;(IFERROR(VALUE(TRIM(SUBSTITUTE(AW66,CHAR(160),""))),0)),"Attention : Le montant retenu HT est supérieur au montant HT raisonnable. Merci de revoir la ligne de dépense, plafonner son montant, ou justifier la reventillation HT / TVA.",(IFERROR(VALUE(TRIM(SUBSTITUTE(BA66,CHAR(160),""))),0))&gt;(IFERROR(VALUE(TRIM(SUBSTITUTE(AX66,CHAR(160),""))),0)),"Attention : Le montant TVA retenu est supérieur au montant TVA raisonnable. Merci de revoir la ligne de dépense, plafonner son montant, ou justifier la reventillation HT / TVA.",(IFERROR(VALUE(TRIM(SUBSTITUTE(BB66,CHAR(160),""))),0))=0,"",(IFERROR(VALUE(TRIM(SUBSTITUTE(AY66,CHAR(160),""))),0))=(IFERROR(VALUE(TRIM(SUBSTITUTE(BB66,CHAR(160),""))),0)),"OK",(IFERROR(VALUE(TRIM(SUBSTITUTE(AY66,CHAR(160),""))),0))&gt;(IFERROR(VALUE(TRIM(SUBSTITUTE(BB66,CHAR(160),""))),0))," OK : Montant instruit inférieur au montant raisonnable.",TRUE,""))</f>
        <v/>
      </c>
      <c r="BE66" s="762" t="str" cm="1">
        <f t="array" ref="BE66">IF(OR(BB66="",Y66="",AZ66="",W66="",BA66="",X66=""),"",_xlfn.IFS((IFERROR(VALUE(TRIM(SUBSTITUTE(BB66,CHAR(160),""))),0))&gt;(IFERROR(VALUE(TRIM(SUBSTITUTE(Y66,CHAR(160),""))),0)),"KO : Le montant retenu TTC est supérieur au montant présenté TTC. Merci de revoir la ligne de dépense ou plafonner son montant.",(IFERROR(VALUE(TRIM(SUBSTITUTE(AZ66,CHAR(160),""))),0))&gt;(IFERROR(VALUE(TRIM(SUBSTITUTE(W66,CHAR(160),""))),0)),"Attention : Le montant retenu HT est supérieur au montant HT présenté. Merci de revoir la ligne de dépense,plafonner son montant,ou justifier la reventillation HT/TVA.",(IFERROR(VALUE(TRIM(SUBSTITUTE(BA66,CHAR(160),""))),0))&gt;(IFERROR(VALUE(TRIM(SUBSTITUTE(X66,CHAR(160),""))),0)),"Attention : Le montant TVA retenu est supérieur au montant TVA présenté. Merci de revoir la ligne de dépense,plafonner son montant,ou justifier la reventillation HT/TVA.",(IFERROR(VALUE(TRIM(SUBSTITUTE(Y66,CHAR(160),""))),0))=0,"",(IFERROR(VALUE(TRIM(SUBSTITUTE(BB66,CHAR(160),""))),0))=(IFERROR(VALUE(TRIM(SUBSTITUTE(Y66,CHAR(160),""))),0)),"OK",
OR((IFERROR(VALUE(TRIM(SUBSTITUTE(BB66,CHAR(160),""))),0))=0,(IFERROR(VALUE(TRIM(SUBSTITUTE(AZ66,CHAR(160),""))),0))=0),"Attention : montant présenté entièrement écarté",(IFERROR(VALUE(TRIM(SUBSTITUTE(BB66,CHAR(160),""))),0))&lt;(IFERROR(VALUE(TRIM(SUBSTITUTE(Y66,CHAR(160),""))),0)),"Attention : montant présenté partiellement écarté",TRUE,""))</f>
        <v/>
      </c>
      <c r="BF66" s="49" t="str">
        <f t="shared" si="60"/>
        <v/>
      </c>
      <c r="BG66" s="49" t="str">
        <f t="shared" si="61"/>
        <v/>
      </c>
      <c r="BH66" s="21" t="str">
        <f t="shared" si="62"/>
        <v/>
      </c>
    </row>
    <row r="67" spans="1:60" ht="15" customHeight="1">
      <c r="A67" s="63">
        <v>56</v>
      </c>
      <c r="B67" s="144"/>
      <c r="C67" s="144"/>
      <c r="D67" s="145"/>
      <c r="E67" s="144"/>
      <c r="F67" s="144"/>
      <c r="G67" s="144"/>
      <c r="H67" s="144"/>
      <c r="I67" s="144"/>
      <c r="J67" s="144"/>
      <c r="K67" s="144"/>
      <c r="L67" s="144"/>
      <c r="M67" s="123"/>
      <c r="N67" s="7"/>
      <c r="O67" s="42" t="str">
        <f t="shared" si="32"/>
        <v/>
      </c>
      <c r="P67" s="9"/>
      <c r="Q67" s="7"/>
      <c r="R67" s="42" t="str">
        <f t="shared" si="33"/>
        <v/>
      </c>
      <c r="S67" s="10"/>
      <c r="T67" s="7"/>
      <c r="U67" s="124" t="str">
        <f t="shared" si="34"/>
        <v/>
      </c>
      <c r="V67" s="133"/>
      <c r="W67" s="132" t="str" cm="1">
        <f t="array" ref="W67">IF((_xlfn.IFS(TRIM(SUBSTITUTE(V67,CHAR(160),""))="Devis 1",IFERROR(VALUE(TRIM(SUBSTITUTE(M67,CHAR(160),""))),0),TRIM(SUBSTITUTE(V67,CHAR(160),""))="Devis 2",IFERROR(VALUE(TRIM(SUBSTITUTE(P67,CHAR(160),""))),0),TRIM(SUBSTITUTE(V67,CHAR(160),""))="Devis 3",IFERROR(VALUE(TRIM(SUBSTITUTE(S67,CHAR(160),""))),0),TRUE,0)*IFERROR(VALUE(TRIM(SUBSTITUTE(D67,CHAR(160),""))),0))=0,"",_xlfn.IFS(TRIM(SUBSTITUTE(V67,CHAR(160),""))="Devis 1",IFERROR(VALUE(TRIM(SUBSTITUTE(M67,CHAR(160),""))),0),TRIM(SUBSTITUTE(V67,CHAR(160),""))="Devis 2",IFERROR(VALUE(TRIM(SUBSTITUTE(P67,CHAR(160),""))),0),TRIM(SUBSTITUTE(V67,CHAR(160),""))="Devis 3",IFERROR(VALUE(TRIM(SUBSTITUTE(S67,CHAR(160),""))),0),TRUE,0)*IFERROR(VALUE(TRIM(SUBSTITUTE(D67,CHAR(160),""))),0))</f>
        <v/>
      </c>
      <c r="X67" s="66" t="str" cm="1">
        <f t="array" ref="X67">IF(_xlfn.IFS(TRIM(SUBSTITUTE(V67,CHAR(160),""))="Devis 1",IFERROR(VALUE(TRIM(SUBSTITUTE(N67,CHAR(160),""))),0),TRIM(SUBSTITUTE(V67,CHAR(160),""))="Devis 2",IFERROR(VALUE(TRIM(SUBSTITUTE(Q67,CHAR(160),""))),0),TRIM(SUBSTITUTE(V67,CHAR(160),""))="Devis 3",IFERROR(VALUE(TRIM(SUBSTITUTE(T67,CHAR(160),""))),0),TRUE,0)*IFERROR(VALUE(TRIM(SUBSTITUTE(D67,CHAR(160),""))),0)=0,IF(W67&lt;&gt;"",0,""),_xlfn.IFS(TRIM(SUBSTITUTE(V67,CHAR(160),""))="Devis 1",IFERROR(VALUE(TRIM(SUBSTITUTE(N67,CHAR(160),""))),0),TRIM(SUBSTITUTE(V67,CHAR(160),""))="Devis 2",IFERROR(VALUE(TRIM(SUBSTITUTE(Q67,CHAR(160),""))),0),TRIM(SUBSTITUTE(V67,CHAR(160),""))="Devis 3",IFERROR(VALUE(TRIM(SUBSTITUTE(T67,CHAR(160),""))),0),TRUE,0)*IFERROR(VALUE(TRIM(SUBSTITUTE(D67,CHAR(160),""))),0))</f>
        <v/>
      </c>
      <c r="Y67" s="135" t="str">
        <f t="shared" si="35"/>
        <v/>
      </c>
      <c r="Z67" s="136"/>
      <c r="AA67" s="764" t="str">
        <f t="shared" si="36"/>
        <v/>
      </c>
      <c r="AB67" s="764" t="str">
        <f t="shared" si="37"/>
        <v/>
      </c>
      <c r="AC67" s="764" t="str">
        <f t="shared" si="38"/>
        <v/>
      </c>
      <c r="AD67" s="764" t="str">
        <f t="shared" si="39"/>
        <v/>
      </c>
      <c r="AE67" s="764" t="str">
        <f t="shared" si="40"/>
        <v/>
      </c>
      <c r="AF67" s="764" t="str">
        <f t="shared" si="41"/>
        <v/>
      </c>
      <c r="AG67" s="764" t="str">
        <f t="shared" si="42"/>
        <v/>
      </c>
      <c r="AH67" s="764" t="str">
        <f t="shared" si="43"/>
        <v/>
      </c>
      <c r="AI67" s="764" t="str">
        <f t="shared" si="44"/>
        <v/>
      </c>
      <c r="AJ67" s="764" t="str">
        <f t="shared" si="45"/>
        <v/>
      </c>
      <c r="AK67" s="764" t="str">
        <f t="shared" si="46"/>
        <v/>
      </c>
      <c r="AL67" s="45" t="str">
        <f t="shared" si="47"/>
        <v/>
      </c>
      <c r="AM67" s="20" t="str">
        <f t="shared" si="48"/>
        <v/>
      </c>
      <c r="AN67" s="42" t="str">
        <f t="shared" si="49"/>
        <v/>
      </c>
      <c r="AO67" s="46" t="str">
        <f t="shared" si="50"/>
        <v/>
      </c>
      <c r="AP67" s="20" t="str">
        <f t="shared" si="51"/>
        <v/>
      </c>
      <c r="AQ67" s="42" t="str">
        <f t="shared" si="52"/>
        <v/>
      </c>
      <c r="AR67" s="47" t="str">
        <f t="shared" si="53"/>
        <v/>
      </c>
      <c r="AS67" s="20" t="str">
        <f t="shared" si="54"/>
        <v/>
      </c>
      <c r="AT67" s="48" t="str">
        <f t="shared" si="55"/>
        <v/>
      </c>
      <c r="AU67" s="44" t="str">
        <f t="shared" si="56"/>
        <v/>
      </c>
      <c r="AV67" s="744"/>
      <c r="AW67" s="49" t="str">
        <f t="shared" si="57"/>
        <v/>
      </c>
      <c r="AX67" s="49" t="str">
        <f t="shared" si="58"/>
        <v/>
      </c>
      <c r="AY67" s="49" t="str">
        <f t="shared" si="59"/>
        <v/>
      </c>
      <c r="AZ67" s="67" t="str" cm="1">
        <f t="array" ref="AZ67">IF($AC67="","",IF((IFERROR(_xlfn.IFS($AU67="Devis 1",(IFERROR(VALUE(TRIM(SUBSTITUTE(AL67,CHAR(160),""))),0)),$AU67="Devis 2",(IFERROR(VALUE(TRIM(SUBSTITUTE(AO67,CHAR(160),""))),0)),$AU67="Devis 3",(IFERROR(VALUE(TRIM(SUBSTITUTE(AR67,CHAR(160),""))),0))),0))*(IFERROR(VALUE(TRIM(SUBSTITUTE($AC67,CHAR(160),""))),0))=0,"",(IFERROR(_xlfn.IFS($AU67="Devis 1",(IFERROR(VALUE(TRIM(SUBSTITUTE(AL67,CHAR(160),""))),0)),$AU67="Devis 2",(IFERROR(VALUE(TRIM(SUBSTITUTE(AO67,CHAR(160),""))),0)),$AU67="Devis 3",(IFERROR(VALUE(TRIM(SUBSTITUTE(AR67,CHAR(160),""))),0))),0))*(IFERROR(VALUE(TRIM(SUBSTITUTE($AC67,CHAR(160),""))),0))))</f>
        <v/>
      </c>
      <c r="BA67" s="67" t="str" cm="1">
        <f t="array" ref="BA67">IF($AC67="","",IF((IFERROR(_xlfn.IFS(TRIM(SUBSTITUTE($AU67,CHAR(160),""))="Devis 1", IFERROR(VALUE(TRIM(SUBSTITUTE(AM67,CHAR(160),""))),0),TRIM(SUBSTITUTE($AU67,CHAR(160),""))="Devis 2", IFERROR(VALUE(TRIM(SUBSTITUTE(AP67,CHAR(160),""))),0),TRIM(SUBSTITUTE($AU67,CHAR(160),""))="Devis 3", IFERROR(VALUE(TRIM(SUBSTITUTE(AS67,CHAR(160),""))),0)),0) * IFERROR(VALUE(TRIM(SUBSTITUTE($AC67,CHAR(160),""))),0)) = 0,IF(AZ67&lt;&gt;"",0,""),(IFERROR(_xlfn.IFS(TRIM(SUBSTITUTE($AU67,CHAR(160),""))="Devis 1", IFERROR(VALUE(TRIM(SUBSTITUTE(AM67,CHAR(160),""))),0),TRIM(SUBSTITUTE($AU67,CHAR(160),""))="Devis 2", IFERROR(VALUE(TRIM(SUBSTITUTE(AP67,CHAR(160),""))),0),TRIM(SUBSTITUTE($AU67,CHAR(160),""))="Devis 3", IFERROR(VALUE(TRIM(SUBSTITUTE(AS67,CHAR(160),""))),0)),0) * IFERROR(VALUE(TRIM(SUBSTITUTE($AC67,CHAR(160),""))),0))))</f>
        <v/>
      </c>
      <c r="BB67" s="67" t="str" cm="1">
        <f t="array" ref="BB67">IF($AC67="","",IF(IFERROR(_xlfn.IFS($AU67="Devis 1",IFERROR(VALUE(TRIM(SUBSTITUTE(AN67,CHAR(160),""))),0),$AU67="Devis 2",IFERROR(VALUE(TRIM(SUBSTITUTE(AQ67,CHAR(160),""))),0),$AU67="Devis 3",IFERROR(VALUE(TRIM(SUBSTITUTE(AT67,CHAR(160),""))),0)),0)*IFERROR(VALUE(TRIM(SUBSTITUTE($AC67,CHAR(160),""))),0)=0,"",IFERROR(_xlfn.IFS($AU67="Devis 1",IFERROR(VALUE(TRIM(SUBSTITUTE(AN67,CHAR(160),""))),0),$AU67="Devis 2",IFERROR(VALUE(TRIM(SUBSTITUTE(AQ67,CHAR(160),""))),0),$AU67="Devis 3",IFERROR(VALUE(TRIM(SUBSTITUTE(AT67,CHAR(160),""))),0)),0)*IFERROR(VALUE(TRIM(SUBSTITUTE($AC67,CHAR(160),""))),0)))</f>
        <v/>
      </c>
      <c r="BC67" s="254"/>
      <c r="BD67" s="14" t="str" cm="1">
        <f t="array" ref="BD67">IF(OR(BB67="",AY67="",AZ67="",AW67="",BA67="",AX67=""),"",_xlfn.IFS((IFERROR(VALUE(TRIM(SUBSTITUTE(BB67,CHAR(160),""))),0))&gt;(IFERROR(VALUE(TRIM(SUBSTITUTE(AY67,CHAR(160),""))),0)),"KO : Le montant retenu TTC est supérieur au montant raisonnable TTC. Merci de revoir la ligne de dépense ou plafonner son montant.",(IFERROR(VALUE(TRIM(SUBSTITUTE(AZ67,CHAR(160),""))),0))&gt;(IFERROR(VALUE(TRIM(SUBSTITUTE(AW67,CHAR(160),""))),0)),"Attention : Le montant retenu HT est supérieur au montant HT raisonnable. Merci de revoir la ligne de dépense, plafonner son montant, ou justifier la reventillation HT / TVA.",(IFERROR(VALUE(TRIM(SUBSTITUTE(BA67,CHAR(160),""))),0))&gt;(IFERROR(VALUE(TRIM(SUBSTITUTE(AX67,CHAR(160),""))),0)),"Attention : Le montant TVA retenu est supérieur au montant TVA raisonnable. Merci de revoir la ligne de dépense, plafonner son montant, ou justifier la reventillation HT / TVA.",(IFERROR(VALUE(TRIM(SUBSTITUTE(BB67,CHAR(160),""))),0))=0,"",(IFERROR(VALUE(TRIM(SUBSTITUTE(AY67,CHAR(160),""))),0))=(IFERROR(VALUE(TRIM(SUBSTITUTE(BB67,CHAR(160),""))),0)),"OK",(IFERROR(VALUE(TRIM(SUBSTITUTE(AY67,CHAR(160),""))),0))&gt;(IFERROR(VALUE(TRIM(SUBSTITUTE(BB67,CHAR(160),""))),0))," OK : Montant instruit inférieur au montant raisonnable.",TRUE,""))</f>
        <v/>
      </c>
      <c r="BE67" s="762" t="str" cm="1">
        <f t="array" ref="BE67">IF(OR(BB67="",Y67="",AZ67="",W67="",BA67="",X67=""),"",_xlfn.IFS((IFERROR(VALUE(TRIM(SUBSTITUTE(BB67,CHAR(160),""))),0))&gt;(IFERROR(VALUE(TRIM(SUBSTITUTE(Y67,CHAR(160),""))),0)),"KO : Le montant retenu TTC est supérieur au montant présenté TTC. Merci de revoir la ligne de dépense ou plafonner son montant.",(IFERROR(VALUE(TRIM(SUBSTITUTE(AZ67,CHAR(160),""))),0))&gt;(IFERROR(VALUE(TRIM(SUBSTITUTE(W67,CHAR(160),""))),0)),"Attention : Le montant retenu HT est supérieur au montant HT présenté. Merci de revoir la ligne de dépense,plafonner son montant,ou justifier la reventillation HT/TVA.",(IFERROR(VALUE(TRIM(SUBSTITUTE(BA67,CHAR(160),""))),0))&gt;(IFERROR(VALUE(TRIM(SUBSTITUTE(X67,CHAR(160),""))),0)),"Attention : Le montant TVA retenu est supérieur au montant TVA présenté. Merci de revoir la ligne de dépense,plafonner son montant,ou justifier la reventillation HT/TVA.",(IFERROR(VALUE(TRIM(SUBSTITUTE(Y67,CHAR(160),""))),0))=0,"",(IFERROR(VALUE(TRIM(SUBSTITUTE(BB67,CHAR(160),""))),0))=(IFERROR(VALUE(TRIM(SUBSTITUTE(Y67,CHAR(160),""))),0)),"OK",
OR((IFERROR(VALUE(TRIM(SUBSTITUTE(BB67,CHAR(160),""))),0))=0,(IFERROR(VALUE(TRIM(SUBSTITUTE(AZ67,CHAR(160),""))),0))=0),"Attention : montant présenté entièrement écarté",(IFERROR(VALUE(TRIM(SUBSTITUTE(BB67,CHAR(160),""))),0))&lt;(IFERROR(VALUE(TRIM(SUBSTITUTE(Y67,CHAR(160),""))),0)),"Attention : montant présenté partiellement écarté",TRUE,""))</f>
        <v/>
      </c>
      <c r="BF67" s="49" t="str">
        <f t="shared" si="60"/>
        <v/>
      </c>
      <c r="BG67" s="49" t="str">
        <f t="shared" si="61"/>
        <v/>
      </c>
      <c r="BH67" s="21" t="str">
        <f t="shared" si="62"/>
        <v/>
      </c>
    </row>
    <row r="68" spans="1:60" ht="15" customHeight="1">
      <c r="A68" s="63">
        <v>57</v>
      </c>
      <c r="B68" s="144"/>
      <c r="C68" s="144"/>
      <c r="D68" s="145"/>
      <c r="E68" s="144"/>
      <c r="F68" s="144"/>
      <c r="G68" s="144"/>
      <c r="H68" s="144"/>
      <c r="I68" s="144"/>
      <c r="J68" s="144"/>
      <c r="K68" s="144"/>
      <c r="L68" s="144"/>
      <c r="M68" s="123"/>
      <c r="N68" s="7"/>
      <c r="O68" s="42" t="str">
        <f t="shared" si="32"/>
        <v/>
      </c>
      <c r="P68" s="9"/>
      <c r="Q68" s="7"/>
      <c r="R68" s="42" t="str">
        <f t="shared" si="33"/>
        <v/>
      </c>
      <c r="S68" s="10"/>
      <c r="T68" s="7"/>
      <c r="U68" s="124" t="str">
        <f t="shared" si="34"/>
        <v/>
      </c>
      <c r="V68" s="133"/>
      <c r="W68" s="132" t="str" cm="1">
        <f t="array" ref="W68">IF((_xlfn.IFS(TRIM(SUBSTITUTE(V68,CHAR(160),""))="Devis 1",IFERROR(VALUE(TRIM(SUBSTITUTE(M68,CHAR(160),""))),0),TRIM(SUBSTITUTE(V68,CHAR(160),""))="Devis 2",IFERROR(VALUE(TRIM(SUBSTITUTE(P68,CHAR(160),""))),0),TRIM(SUBSTITUTE(V68,CHAR(160),""))="Devis 3",IFERROR(VALUE(TRIM(SUBSTITUTE(S68,CHAR(160),""))),0),TRUE,0)*IFERROR(VALUE(TRIM(SUBSTITUTE(D68,CHAR(160),""))),0))=0,"",_xlfn.IFS(TRIM(SUBSTITUTE(V68,CHAR(160),""))="Devis 1",IFERROR(VALUE(TRIM(SUBSTITUTE(M68,CHAR(160),""))),0),TRIM(SUBSTITUTE(V68,CHAR(160),""))="Devis 2",IFERROR(VALUE(TRIM(SUBSTITUTE(P68,CHAR(160),""))),0),TRIM(SUBSTITUTE(V68,CHAR(160),""))="Devis 3",IFERROR(VALUE(TRIM(SUBSTITUTE(S68,CHAR(160),""))),0),TRUE,0)*IFERROR(VALUE(TRIM(SUBSTITUTE(D68,CHAR(160),""))),0))</f>
        <v/>
      </c>
      <c r="X68" s="66" t="str" cm="1">
        <f t="array" ref="X68">IF(_xlfn.IFS(TRIM(SUBSTITUTE(V68,CHAR(160),""))="Devis 1",IFERROR(VALUE(TRIM(SUBSTITUTE(N68,CHAR(160),""))),0),TRIM(SUBSTITUTE(V68,CHAR(160),""))="Devis 2",IFERROR(VALUE(TRIM(SUBSTITUTE(Q68,CHAR(160),""))),0),TRIM(SUBSTITUTE(V68,CHAR(160),""))="Devis 3",IFERROR(VALUE(TRIM(SUBSTITUTE(T68,CHAR(160),""))),0),TRUE,0)*IFERROR(VALUE(TRIM(SUBSTITUTE(D68,CHAR(160),""))),0)=0,IF(W68&lt;&gt;"",0,""),_xlfn.IFS(TRIM(SUBSTITUTE(V68,CHAR(160),""))="Devis 1",IFERROR(VALUE(TRIM(SUBSTITUTE(N68,CHAR(160),""))),0),TRIM(SUBSTITUTE(V68,CHAR(160),""))="Devis 2",IFERROR(VALUE(TRIM(SUBSTITUTE(Q68,CHAR(160),""))),0),TRIM(SUBSTITUTE(V68,CHAR(160),""))="Devis 3",IFERROR(VALUE(TRIM(SUBSTITUTE(T68,CHAR(160),""))),0),TRUE,0)*IFERROR(VALUE(TRIM(SUBSTITUTE(D68,CHAR(160),""))),0))</f>
        <v/>
      </c>
      <c r="Y68" s="135" t="str">
        <f t="shared" si="35"/>
        <v/>
      </c>
      <c r="Z68" s="136"/>
      <c r="AA68" s="764" t="str">
        <f t="shared" si="36"/>
        <v/>
      </c>
      <c r="AB68" s="764" t="str">
        <f t="shared" si="37"/>
        <v/>
      </c>
      <c r="AC68" s="764" t="str">
        <f t="shared" si="38"/>
        <v/>
      </c>
      <c r="AD68" s="764" t="str">
        <f t="shared" si="39"/>
        <v/>
      </c>
      <c r="AE68" s="764" t="str">
        <f t="shared" si="40"/>
        <v/>
      </c>
      <c r="AF68" s="764" t="str">
        <f t="shared" si="41"/>
        <v/>
      </c>
      <c r="AG68" s="764" t="str">
        <f t="shared" si="42"/>
        <v/>
      </c>
      <c r="AH68" s="764" t="str">
        <f t="shared" si="43"/>
        <v/>
      </c>
      <c r="AI68" s="764" t="str">
        <f t="shared" si="44"/>
        <v/>
      </c>
      <c r="AJ68" s="764" t="str">
        <f t="shared" si="45"/>
        <v/>
      </c>
      <c r="AK68" s="764" t="str">
        <f t="shared" si="46"/>
        <v/>
      </c>
      <c r="AL68" s="45" t="str">
        <f t="shared" si="47"/>
        <v/>
      </c>
      <c r="AM68" s="20" t="str">
        <f t="shared" si="48"/>
        <v/>
      </c>
      <c r="AN68" s="42" t="str">
        <f t="shared" si="49"/>
        <v/>
      </c>
      <c r="AO68" s="46" t="str">
        <f t="shared" si="50"/>
        <v/>
      </c>
      <c r="AP68" s="20" t="str">
        <f t="shared" si="51"/>
        <v/>
      </c>
      <c r="AQ68" s="42" t="str">
        <f t="shared" si="52"/>
        <v/>
      </c>
      <c r="AR68" s="47" t="str">
        <f t="shared" si="53"/>
        <v/>
      </c>
      <c r="AS68" s="20" t="str">
        <f t="shared" si="54"/>
        <v/>
      </c>
      <c r="AT68" s="48" t="str">
        <f t="shared" si="55"/>
        <v/>
      </c>
      <c r="AU68" s="44" t="str">
        <f t="shared" si="56"/>
        <v/>
      </c>
      <c r="AV68" s="744"/>
      <c r="AW68" s="49" t="str">
        <f t="shared" si="57"/>
        <v/>
      </c>
      <c r="AX68" s="49" t="str">
        <f t="shared" si="58"/>
        <v/>
      </c>
      <c r="AY68" s="49" t="str">
        <f t="shared" si="59"/>
        <v/>
      </c>
      <c r="AZ68" s="67" t="str" cm="1">
        <f t="array" ref="AZ68">IF($AC68="","",IF((IFERROR(_xlfn.IFS($AU68="Devis 1",(IFERROR(VALUE(TRIM(SUBSTITUTE(AL68,CHAR(160),""))),0)),$AU68="Devis 2",(IFERROR(VALUE(TRIM(SUBSTITUTE(AO68,CHAR(160),""))),0)),$AU68="Devis 3",(IFERROR(VALUE(TRIM(SUBSTITUTE(AR68,CHAR(160),""))),0))),0))*(IFERROR(VALUE(TRIM(SUBSTITUTE($AC68,CHAR(160),""))),0))=0,"",(IFERROR(_xlfn.IFS($AU68="Devis 1",(IFERROR(VALUE(TRIM(SUBSTITUTE(AL68,CHAR(160),""))),0)),$AU68="Devis 2",(IFERROR(VALUE(TRIM(SUBSTITUTE(AO68,CHAR(160),""))),0)),$AU68="Devis 3",(IFERROR(VALUE(TRIM(SUBSTITUTE(AR68,CHAR(160),""))),0))),0))*(IFERROR(VALUE(TRIM(SUBSTITUTE($AC68,CHAR(160),""))),0))))</f>
        <v/>
      </c>
      <c r="BA68" s="67" t="str" cm="1">
        <f t="array" ref="BA68">IF($AC68="","",IF((IFERROR(_xlfn.IFS(TRIM(SUBSTITUTE($AU68,CHAR(160),""))="Devis 1", IFERROR(VALUE(TRIM(SUBSTITUTE(AM68,CHAR(160),""))),0),TRIM(SUBSTITUTE($AU68,CHAR(160),""))="Devis 2", IFERROR(VALUE(TRIM(SUBSTITUTE(AP68,CHAR(160),""))),0),TRIM(SUBSTITUTE($AU68,CHAR(160),""))="Devis 3", IFERROR(VALUE(TRIM(SUBSTITUTE(AS68,CHAR(160),""))),0)),0) * IFERROR(VALUE(TRIM(SUBSTITUTE($AC68,CHAR(160),""))),0)) = 0,IF(AZ68&lt;&gt;"",0,""),(IFERROR(_xlfn.IFS(TRIM(SUBSTITUTE($AU68,CHAR(160),""))="Devis 1", IFERROR(VALUE(TRIM(SUBSTITUTE(AM68,CHAR(160),""))),0),TRIM(SUBSTITUTE($AU68,CHAR(160),""))="Devis 2", IFERROR(VALUE(TRIM(SUBSTITUTE(AP68,CHAR(160),""))),0),TRIM(SUBSTITUTE($AU68,CHAR(160),""))="Devis 3", IFERROR(VALUE(TRIM(SUBSTITUTE(AS68,CHAR(160),""))),0)),0) * IFERROR(VALUE(TRIM(SUBSTITUTE($AC68,CHAR(160),""))),0))))</f>
        <v/>
      </c>
      <c r="BB68" s="67" t="str" cm="1">
        <f t="array" ref="BB68">IF($AC68="","",IF(IFERROR(_xlfn.IFS($AU68="Devis 1",IFERROR(VALUE(TRIM(SUBSTITUTE(AN68,CHAR(160),""))),0),$AU68="Devis 2",IFERROR(VALUE(TRIM(SUBSTITUTE(AQ68,CHAR(160),""))),0),$AU68="Devis 3",IFERROR(VALUE(TRIM(SUBSTITUTE(AT68,CHAR(160),""))),0)),0)*IFERROR(VALUE(TRIM(SUBSTITUTE($AC68,CHAR(160),""))),0)=0,"",IFERROR(_xlfn.IFS($AU68="Devis 1",IFERROR(VALUE(TRIM(SUBSTITUTE(AN68,CHAR(160),""))),0),$AU68="Devis 2",IFERROR(VALUE(TRIM(SUBSTITUTE(AQ68,CHAR(160),""))),0),$AU68="Devis 3",IFERROR(VALUE(TRIM(SUBSTITUTE(AT68,CHAR(160),""))),0)),0)*IFERROR(VALUE(TRIM(SUBSTITUTE($AC68,CHAR(160),""))),0)))</f>
        <v/>
      </c>
      <c r="BC68" s="254"/>
      <c r="BD68" s="14" t="str" cm="1">
        <f t="array" ref="BD68">IF(OR(BB68="",AY68="",AZ68="",AW68="",BA68="",AX68=""),"",_xlfn.IFS((IFERROR(VALUE(TRIM(SUBSTITUTE(BB68,CHAR(160),""))),0))&gt;(IFERROR(VALUE(TRIM(SUBSTITUTE(AY68,CHAR(160),""))),0)),"KO : Le montant retenu TTC est supérieur au montant raisonnable TTC. Merci de revoir la ligne de dépense ou plafonner son montant.",(IFERROR(VALUE(TRIM(SUBSTITUTE(AZ68,CHAR(160),""))),0))&gt;(IFERROR(VALUE(TRIM(SUBSTITUTE(AW68,CHAR(160),""))),0)),"Attention : Le montant retenu HT est supérieur au montant HT raisonnable. Merci de revoir la ligne de dépense, plafonner son montant, ou justifier la reventillation HT / TVA.",(IFERROR(VALUE(TRIM(SUBSTITUTE(BA68,CHAR(160),""))),0))&gt;(IFERROR(VALUE(TRIM(SUBSTITUTE(AX68,CHAR(160),""))),0)),"Attention : Le montant TVA retenu est supérieur au montant TVA raisonnable. Merci de revoir la ligne de dépense, plafonner son montant, ou justifier la reventillation HT / TVA.",(IFERROR(VALUE(TRIM(SUBSTITUTE(BB68,CHAR(160),""))),0))=0,"",(IFERROR(VALUE(TRIM(SUBSTITUTE(AY68,CHAR(160),""))),0))=(IFERROR(VALUE(TRIM(SUBSTITUTE(BB68,CHAR(160),""))),0)),"OK",(IFERROR(VALUE(TRIM(SUBSTITUTE(AY68,CHAR(160),""))),0))&gt;(IFERROR(VALUE(TRIM(SUBSTITUTE(BB68,CHAR(160),""))),0))," OK : Montant instruit inférieur au montant raisonnable.",TRUE,""))</f>
        <v/>
      </c>
      <c r="BE68" s="762" t="str" cm="1">
        <f t="array" ref="BE68">IF(OR(BB68="",Y68="",AZ68="",W68="",BA68="",X68=""),"",_xlfn.IFS((IFERROR(VALUE(TRIM(SUBSTITUTE(BB68,CHAR(160),""))),0))&gt;(IFERROR(VALUE(TRIM(SUBSTITUTE(Y68,CHAR(160),""))),0)),"KO : Le montant retenu TTC est supérieur au montant présenté TTC. Merci de revoir la ligne de dépense ou plafonner son montant.",(IFERROR(VALUE(TRIM(SUBSTITUTE(AZ68,CHAR(160),""))),0))&gt;(IFERROR(VALUE(TRIM(SUBSTITUTE(W68,CHAR(160),""))),0)),"Attention : Le montant retenu HT est supérieur au montant HT présenté. Merci de revoir la ligne de dépense,plafonner son montant,ou justifier la reventillation HT/TVA.",(IFERROR(VALUE(TRIM(SUBSTITUTE(BA68,CHAR(160),""))),0))&gt;(IFERROR(VALUE(TRIM(SUBSTITUTE(X68,CHAR(160),""))),0)),"Attention : Le montant TVA retenu est supérieur au montant TVA présenté. Merci de revoir la ligne de dépense,plafonner son montant,ou justifier la reventillation HT/TVA.",(IFERROR(VALUE(TRIM(SUBSTITUTE(Y68,CHAR(160),""))),0))=0,"",(IFERROR(VALUE(TRIM(SUBSTITUTE(BB68,CHAR(160),""))),0))=(IFERROR(VALUE(TRIM(SUBSTITUTE(Y68,CHAR(160),""))),0)),"OK",
OR((IFERROR(VALUE(TRIM(SUBSTITUTE(BB68,CHAR(160),""))),0))=0,(IFERROR(VALUE(TRIM(SUBSTITUTE(AZ68,CHAR(160),""))),0))=0),"Attention : montant présenté entièrement écarté",(IFERROR(VALUE(TRIM(SUBSTITUTE(BB68,CHAR(160),""))),0))&lt;(IFERROR(VALUE(TRIM(SUBSTITUTE(Y68,CHAR(160),""))),0)),"Attention : montant présenté partiellement écarté",TRUE,""))</f>
        <v/>
      </c>
      <c r="BF68" s="49" t="str">
        <f t="shared" si="60"/>
        <v/>
      </c>
      <c r="BG68" s="49" t="str">
        <f t="shared" si="61"/>
        <v/>
      </c>
      <c r="BH68" s="21" t="str">
        <f t="shared" si="62"/>
        <v/>
      </c>
    </row>
    <row r="69" spans="1:60" ht="15" customHeight="1">
      <c r="A69" s="63">
        <v>58</v>
      </c>
      <c r="B69" s="144"/>
      <c r="C69" s="144"/>
      <c r="D69" s="145"/>
      <c r="E69" s="144"/>
      <c r="F69" s="144"/>
      <c r="G69" s="144"/>
      <c r="H69" s="144"/>
      <c r="I69" s="144"/>
      <c r="J69" s="144"/>
      <c r="K69" s="144"/>
      <c r="L69" s="144"/>
      <c r="M69" s="123"/>
      <c r="N69" s="7"/>
      <c r="O69" s="42" t="str">
        <f t="shared" si="32"/>
        <v/>
      </c>
      <c r="P69" s="9"/>
      <c r="Q69" s="7"/>
      <c r="R69" s="42" t="str">
        <f t="shared" si="33"/>
        <v/>
      </c>
      <c r="S69" s="10"/>
      <c r="T69" s="7"/>
      <c r="U69" s="124" t="str">
        <f t="shared" si="34"/>
        <v/>
      </c>
      <c r="V69" s="133"/>
      <c r="W69" s="132" t="str" cm="1">
        <f t="array" ref="W69">IF((_xlfn.IFS(TRIM(SUBSTITUTE(V69,CHAR(160),""))="Devis 1",IFERROR(VALUE(TRIM(SUBSTITUTE(M69,CHAR(160),""))),0),TRIM(SUBSTITUTE(V69,CHAR(160),""))="Devis 2",IFERROR(VALUE(TRIM(SUBSTITUTE(P69,CHAR(160),""))),0),TRIM(SUBSTITUTE(V69,CHAR(160),""))="Devis 3",IFERROR(VALUE(TRIM(SUBSTITUTE(S69,CHAR(160),""))),0),TRUE,0)*IFERROR(VALUE(TRIM(SUBSTITUTE(D69,CHAR(160),""))),0))=0,"",_xlfn.IFS(TRIM(SUBSTITUTE(V69,CHAR(160),""))="Devis 1",IFERROR(VALUE(TRIM(SUBSTITUTE(M69,CHAR(160),""))),0),TRIM(SUBSTITUTE(V69,CHAR(160),""))="Devis 2",IFERROR(VALUE(TRIM(SUBSTITUTE(P69,CHAR(160),""))),0),TRIM(SUBSTITUTE(V69,CHAR(160),""))="Devis 3",IFERROR(VALUE(TRIM(SUBSTITUTE(S69,CHAR(160),""))),0),TRUE,0)*IFERROR(VALUE(TRIM(SUBSTITUTE(D69,CHAR(160),""))),0))</f>
        <v/>
      </c>
      <c r="X69" s="66" t="str" cm="1">
        <f t="array" ref="X69">IF(_xlfn.IFS(TRIM(SUBSTITUTE(V69,CHAR(160),""))="Devis 1",IFERROR(VALUE(TRIM(SUBSTITUTE(N69,CHAR(160),""))),0),TRIM(SUBSTITUTE(V69,CHAR(160),""))="Devis 2",IFERROR(VALUE(TRIM(SUBSTITUTE(Q69,CHAR(160),""))),0),TRIM(SUBSTITUTE(V69,CHAR(160),""))="Devis 3",IFERROR(VALUE(TRIM(SUBSTITUTE(T69,CHAR(160),""))),0),TRUE,0)*IFERROR(VALUE(TRIM(SUBSTITUTE(D69,CHAR(160),""))),0)=0,IF(W69&lt;&gt;"",0,""),_xlfn.IFS(TRIM(SUBSTITUTE(V69,CHAR(160),""))="Devis 1",IFERROR(VALUE(TRIM(SUBSTITUTE(N69,CHAR(160),""))),0),TRIM(SUBSTITUTE(V69,CHAR(160),""))="Devis 2",IFERROR(VALUE(TRIM(SUBSTITUTE(Q69,CHAR(160),""))),0),TRIM(SUBSTITUTE(V69,CHAR(160),""))="Devis 3",IFERROR(VALUE(TRIM(SUBSTITUTE(T69,CHAR(160),""))),0),TRUE,0)*IFERROR(VALUE(TRIM(SUBSTITUTE(D69,CHAR(160),""))),0))</f>
        <v/>
      </c>
      <c r="Y69" s="135" t="str">
        <f t="shared" si="35"/>
        <v/>
      </c>
      <c r="Z69" s="136"/>
      <c r="AA69" s="764" t="str">
        <f t="shared" si="36"/>
        <v/>
      </c>
      <c r="AB69" s="764" t="str">
        <f t="shared" si="37"/>
        <v/>
      </c>
      <c r="AC69" s="764" t="str">
        <f t="shared" si="38"/>
        <v/>
      </c>
      <c r="AD69" s="764" t="str">
        <f t="shared" si="39"/>
        <v/>
      </c>
      <c r="AE69" s="764" t="str">
        <f t="shared" si="40"/>
        <v/>
      </c>
      <c r="AF69" s="764" t="str">
        <f t="shared" si="41"/>
        <v/>
      </c>
      <c r="AG69" s="764" t="str">
        <f t="shared" si="42"/>
        <v/>
      </c>
      <c r="AH69" s="764" t="str">
        <f t="shared" si="43"/>
        <v/>
      </c>
      <c r="AI69" s="764" t="str">
        <f t="shared" si="44"/>
        <v/>
      </c>
      <c r="AJ69" s="764" t="str">
        <f t="shared" si="45"/>
        <v/>
      </c>
      <c r="AK69" s="764" t="str">
        <f t="shared" si="46"/>
        <v/>
      </c>
      <c r="AL69" s="45" t="str">
        <f t="shared" si="47"/>
        <v/>
      </c>
      <c r="AM69" s="20" t="str">
        <f t="shared" si="48"/>
        <v/>
      </c>
      <c r="AN69" s="42" t="str">
        <f t="shared" si="49"/>
        <v/>
      </c>
      <c r="AO69" s="46" t="str">
        <f t="shared" si="50"/>
        <v/>
      </c>
      <c r="AP69" s="20" t="str">
        <f t="shared" si="51"/>
        <v/>
      </c>
      <c r="AQ69" s="42" t="str">
        <f t="shared" si="52"/>
        <v/>
      </c>
      <c r="AR69" s="47" t="str">
        <f t="shared" si="53"/>
        <v/>
      </c>
      <c r="AS69" s="20" t="str">
        <f t="shared" si="54"/>
        <v/>
      </c>
      <c r="AT69" s="48" t="str">
        <f t="shared" si="55"/>
        <v/>
      </c>
      <c r="AU69" s="44" t="str">
        <f t="shared" si="56"/>
        <v/>
      </c>
      <c r="AV69" s="744"/>
      <c r="AW69" s="49" t="str">
        <f t="shared" si="57"/>
        <v/>
      </c>
      <c r="AX69" s="49" t="str">
        <f t="shared" si="58"/>
        <v/>
      </c>
      <c r="AY69" s="49" t="str">
        <f t="shared" si="59"/>
        <v/>
      </c>
      <c r="AZ69" s="67" t="str" cm="1">
        <f t="array" ref="AZ69">IF($AC69="","",IF((IFERROR(_xlfn.IFS($AU69="Devis 1",(IFERROR(VALUE(TRIM(SUBSTITUTE(AL69,CHAR(160),""))),0)),$AU69="Devis 2",(IFERROR(VALUE(TRIM(SUBSTITUTE(AO69,CHAR(160),""))),0)),$AU69="Devis 3",(IFERROR(VALUE(TRIM(SUBSTITUTE(AR69,CHAR(160),""))),0))),0))*(IFERROR(VALUE(TRIM(SUBSTITUTE($AC69,CHAR(160),""))),0))=0,"",(IFERROR(_xlfn.IFS($AU69="Devis 1",(IFERROR(VALUE(TRIM(SUBSTITUTE(AL69,CHAR(160),""))),0)),$AU69="Devis 2",(IFERROR(VALUE(TRIM(SUBSTITUTE(AO69,CHAR(160),""))),0)),$AU69="Devis 3",(IFERROR(VALUE(TRIM(SUBSTITUTE(AR69,CHAR(160),""))),0))),0))*(IFERROR(VALUE(TRIM(SUBSTITUTE($AC69,CHAR(160),""))),0))))</f>
        <v/>
      </c>
      <c r="BA69" s="67" t="str" cm="1">
        <f t="array" ref="BA69">IF($AC69="","",IF((IFERROR(_xlfn.IFS(TRIM(SUBSTITUTE($AU69,CHAR(160),""))="Devis 1", IFERROR(VALUE(TRIM(SUBSTITUTE(AM69,CHAR(160),""))),0),TRIM(SUBSTITUTE($AU69,CHAR(160),""))="Devis 2", IFERROR(VALUE(TRIM(SUBSTITUTE(AP69,CHAR(160),""))),0),TRIM(SUBSTITUTE($AU69,CHAR(160),""))="Devis 3", IFERROR(VALUE(TRIM(SUBSTITUTE(AS69,CHAR(160),""))),0)),0) * IFERROR(VALUE(TRIM(SUBSTITUTE($AC69,CHAR(160),""))),0)) = 0,IF(AZ69&lt;&gt;"",0,""),(IFERROR(_xlfn.IFS(TRIM(SUBSTITUTE($AU69,CHAR(160),""))="Devis 1", IFERROR(VALUE(TRIM(SUBSTITUTE(AM69,CHAR(160),""))),0),TRIM(SUBSTITUTE($AU69,CHAR(160),""))="Devis 2", IFERROR(VALUE(TRIM(SUBSTITUTE(AP69,CHAR(160),""))),0),TRIM(SUBSTITUTE($AU69,CHAR(160),""))="Devis 3", IFERROR(VALUE(TRIM(SUBSTITUTE(AS69,CHAR(160),""))),0)),0) * IFERROR(VALUE(TRIM(SUBSTITUTE($AC69,CHAR(160),""))),0))))</f>
        <v/>
      </c>
      <c r="BB69" s="67" t="str" cm="1">
        <f t="array" ref="BB69">IF($AC69="","",IF(IFERROR(_xlfn.IFS($AU69="Devis 1",IFERROR(VALUE(TRIM(SUBSTITUTE(AN69,CHAR(160),""))),0),$AU69="Devis 2",IFERROR(VALUE(TRIM(SUBSTITUTE(AQ69,CHAR(160),""))),0),$AU69="Devis 3",IFERROR(VALUE(TRIM(SUBSTITUTE(AT69,CHAR(160),""))),0)),0)*IFERROR(VALUE(TRIM(SUBSTITUTE($AC69,CHAR(160),""))),0)=0,"",IFERROR(_xlfn.IFS($AU69="Devis 1",IFERROR(VALUE(TRIM(SUBSTITUTE(AN69,CHAR(160),""))),0),$AU69="Devis 2",IFERROR(VALUE(TRIM(SUBSTITUTE(AQ69,CHAR(160),""))),0),$AU69="Devis 3",IFERROR(VALUE(TRIM(SUBSTITUTE(AT69,CHAR(160),""))),0)),0)*IFERROR(VALUE(TRIM(SUBSTITUTE($AC69,CHAR(160),""))),0)))</f>
        <v/>
      </c>
      <c r="BC69" s="254"/>
      <c r="BD69" s="14" t="str" cm="1">
        <f t="array" ref="BD69">IF(OR(BB69="",AY69="",AZ69="",AW69="",BA69="",AX69=""),"",_xlfn.IFS((IFERROR(VALUE(TRIM(SUBSTITUTE(BB69,CHAR(160),""))),0))&gt;(IFERROR(VALUE(TRIM(SUBSTITUTE(AY69,CHAR(160),""))),0)),"KO : Le montant retenu TTC est supérieur au montant raisonnable TTC. Merci de revoir la ligne de dépense ou plafonner son montant.",(IFERROR(VALUE(TRIM(SUBSTITUTE(AZ69,CHAR(160),""))),0))&gt;(IFERROR(VALUE(TRIM(SUBSTITUTE(AW69,CHAR(160),""))),0)),"Attention : Le montant retenu HT est supérieur au montant HT raisonnable. Merci de revoir la ligne de dépense, plafonner son montant, ou justifier la reventillation HT / TVA.",(IFERROR(VALUE(TRIM(SUBSTITUTE(BA69,CHAR(160),""))),0))&gt;(IFERROR(VALUE(TRIM(SUBSTITUTE(AX69,CHAR(160),""))),0)),"Attention : Le montant TVA retenu est supérieur au montant TVA raisonnable. Merci de revoir la ligne de dépense, plafonner son montant, ou justifier la reventillation HT / TVA.",(IFERROR(VALUE(TRIM(SUBSTITUTE(BB69,CHAR(160),""))),0))=0,"",(IFERROR(VALUE(TRIM(SUBSTITUTE(AY69,CHAR(160),""))),0))=(IFERROR(VALUE(TRIM(SUBSTITUTE(BB69,CHAR(160),""))),0)),"OK",(IFERROR(VALUE(TRIM(SUBSTITUTE(AY69,CHAR(160),""))),0))&gt;(IFERROR(VALUE(TRIM(SUBSTITUTE(BB69,CHAR(160),""))),0))," OK : Montant instruit inférieur au montant raisonnable.",TRUE,""))</f>
        <v/>
      </c>
      <c r="BE69" s="762" t="str" cm="1">
        <f t="array" ref="BE69">IF(OR(BB69="",Y69="",AZ69="",W69="",BA69="",X69=""),"",_xlfn.IFS((IFERROR(VALUE(TRIM(SUBSTITUTE(BB69,CHAR(160),""))),0))&gt;(IFERROR(VALUE(TRIM(SUBSTITUTE(Y69,CHAR(160),""))),0)),"KO : Le montant retenu TTC est supérieur au montant présenté TTC. Merci de revoir la ligne de dépense ou plafonner son montant.",(IFERROR(VALUE(TRIM(SUBSTITUTE(AZ69,CHAR(160),""))),0))&gt;(IFERROR(VALUE(TRIM(SUBSTITUTE(W69,CHAR(160),""))),0)),"Attention : Le montant retenu HT est supérieur au montant HT présenté. Merci de revoir la ligne de dépense,plafonner son montant,ou justifier la reventillation HT/TVA.",(IFERROR(VALUE(TRIM(SUBSTITUTE(BA69,CHAR(160),""))),0))&gt;(IFERROR(VALUE(TRIM(SUBSTITUTE(X69,CHAR(160),""))),0)),"Attention : Le montant TVA retenu est supérieur au montant TVA présenté. Merci de revoir la ligne de dépense,plafonner son montant,ou justifier la reventillation HT/TVA.",(IFERROR(VALUE(TRIM(SUBSTITUTE(Y69,CHAR(160),""))),0))=0,"",(IFERROR(VALUE(TRIM(SUBSTITUTE(BB69,CHAR(160),""))),0))=(IFERROR(VALUE(TRIM(SUBSTITUTE(Y69,CHAR(160),""))),0)),"OK",
OR((IFERROR(VALUE(TRIM(SUBSTITUTE(BB69,CHAR(160),""))),0))=0,(IFERROR(VALUE(TRIM(SUBSTITUTE(AZ69,CHAR(160),""))),0))=0),"Attention : montant présenté entièrement écarté",(IFERROR(VALUE(TRIM(SUBSTITUTE(BB69,CHAR(160),""))),0))&lt;(IFERROR(VALUE(TRIM(SUBSTITUTE(Y69,CHAR(160),""))),0)),"Attention : montant présenté partiellement écarté",TRUE,""))</f>
        <v/>
      </c>
      <c r="BF69" s="49" t="str">
        <f t="shared" si="60"/>
        <v/>
      </c>
      <c r="BG69" s="49" t="str">
        <f t="shared" si="61"/>
        <v/>
      </c>
      <c r="BH69" s="21" t="str">
        <f t="shared" si="62"/>
        <v/>
      </c>
    </row>
    <row r="70" spans="1:60" ht="15" customHeight="1">
      <c r="A70" s="63">
        <v>59</v>
      </c>
      <c r="B70" s="144"/>
      <c r="C70" s="144"/>
      <c r="D70" s="145"/>
      <c r="E70" s="144"/>
      <c r="F70" s="144"/>
      <c r="G70" s="144"/>
      <c r="H70" s="144"/>
      <c r="I70" s="144"/>
      <c r="J70" s="144"/>
      <c r="K70" s="144"/>
      <c r="L70" s="144"/>
      <c r="M70" s="123"/>
      <c r="N70" s="7"/>
      <c r="O70" s="42" t="str">
        <f t="shared" si="32"/>
        <v/>
      </c>
      <c r="P70" s="9"/>
      <c r="Q70" s="7"/>
      <c r="R70" s="42" t="str">
        <f t="shared" si="33"/>
        <v/>
      </c>
      <c r="S70" s="10"/>
      <c r="T70" s="7"/>
      <c r="U70" s="124" t="str">
        <f t="shared" si="34"/>
        <v/>
      </c>
      <c r="V70" s="133"/>
      <c r="W70" s="132" t="str" cm="1">
        <f t="array" ref="W70">IF((_xlfn.IFS(TRIM(SUBSTITUTE(V70,CHAR(160),""))="Devis 1",IFERROR(VALUE(TRIM(SUBSTITUTE(M70,CHAR(160),""))),0),TRIM(SUBSTITUTE(V70,CHAR(160),""))="Devis 2",IFERROR(VALUE(TRIM(SUBSTITUTE(P70,CHAR(160),""))),0),TRIM(SUBSTITUTE(V70,CHAR(160),""))="Devis 3",IFERROR(VALUE(TRIM(SUBSTITUTE(S70,CHAR(160),""))),0),TRUE,0)*IFERROR(VALUE(TRIM(SUBSTITUTE(D70,CHAR(160),""))),0))=0,"",_xlfn.IFS(TRIM(SUBSTITUTE(V70,CHAR(160),""))="Devis 1",IFERROR(VALUE(TRIM(SUBSTITUTE(M70,CHAR(160),""))),0),TRIM(SUBSTITUTE(V70,CHAR(160),""))="Devis 2",IFERROR(VALUE(TRIM(SUBSTITUTE(P70,CHAR(160),""))),0),TRIM(SUBSTITUTE(V70,CHAR(160),""))="Devis 3",IFERROR(VALUE(TRIM(SUBSTITUTE(S70,CHAR(160),""))),0),TRUE,0)*IFERROR(VALUE(TRIM(SUBSTITUTE(D70,CHAR(160),""))),0))</f>
        <v/>
      </c>
      <c r="X70" s="66" t="str" cm="1">
        <f t="array" ref="X70">IF(_xlfn.IFS(TRIM(SUBSTITUTE(V70,CHAR(160),""))="Devis 1",IFERROR(VALUE(TRIM(SUBSTITUTE(N70,CHAR(160),""))),0),TRIM(SUBSTITUTE(V70,CHAR(160),""))="Devis 2",IFERROR(VALUE(TRIM(SUBSTITUTE(Q70,CHAR(160),""))),0),TRIM(SUBSTITUTE(V70,CHAR(160),""))="Devis 3",IFERROR(VALUE(TRIM(SUBSTITUTE(T70,CHAR(160),""))),0),TRUE,0)*IFERROR(VALUE(TRIM(SUBSTITUTE(D70,CHAR(160),""))),0)=0,IF(W70&lt;&gt;"",0,""),_xlfn.IFS(TRIM(SUBSTITUTE(V70,CHAR(160),""))="Devis 1",IFERROR(VALUE(TRIM(SUBSTITUTE(N70,CHAR(160),""))),0),TRIM(SUBSTITUTE(V70,CHAR(160),""))="Devis 2",IFERROR(VALUE(TRIM(SUBSTITUTE(Q70,CHAR(160),""))),0),TRIM(SUBSTITUTE(V70,CHAR(160),""))="Devis 3",IFERROR(VALUE(TRIM(SUBSTITUTE(T70,CHAR(160),""))),0),TRUE,0)*IFERROR(VALUE(TRIM(SUBSTITUTE(D70,CHAR(160),""))),0))</f>
        <v/>
      </c>
      <c r="Y70" s="135" t="str">
        <f t="shared" si="35"/>
        <v/>
      </c>
      <c r="Z70" s="136"/>
      <c r="AA70" s="764" t="str">
        <f t="shared" si="36"/>
        <v/>
      </c>
      <c r="AB70" s="764" t="str">
        <f t="shared" si="37"/>
        <v/>
      </c>
      <c r="AC70" s="764" t="str">
        <f t="shared" si="38"/>
        <v/>
      </c>
      <c r="AD70" s="764" t="str">
        <f t="shared" si="39"/>
        <v/>
      </c>
      <c r="AE70" s="764" t="str">
        <f t="shared" si="40"/>
        <v/>
      </c>
      <c r="AF70" s="764" t="str">
        <f t="shared" si="41"/>
        <v/>
      </c>
      <c r="AG70" s="764" t="str">
        <f t="shared" si="42"/>
        <v/>
      </c>
      <c r="AH70" s="764" t="str">
        <f t="shared" si="43"/>
        <v/>
      </c>
      <c r="AI70" s="764" t="str">
        <f t="shared" si="44"/>
        <v/>
      </c>
      <c r="AJ70" s="764" t="str">
        <f t="shared" si="45"/>
        <v/>
      </c>
      <c r="AK70" s="764" t="str">
        <f t="shared" si="46"/>
        <v/>
      </c>
      <c r="AL70" s="45" t="str">
        <f t="shared" si="47"/>
        <v/>
      </c>
      <c r="AM70" s="20" t="str">
        <f t="shared" si="48"/>
        <v/>
      </c>
      <c r="AN70" s="42" t="str">
        <f t="shared" si="49"/>
        <v/>
      </c>
      <c r="AO70" s="46" t="str">
        <f t="shared" si="50"/>
        <v/>
      </c>
      <c r="AP70" s="20" t="str">
        <f t="shared" si="51"/>
        <v/>
      </c>
      <c r="AQ70" s="42" t="str">
        <f t="shared" si="52"/>
        <v/>
      </c>
      <c r="AR70" s="47" t="str">
        <f t="shared" si="53"/>
        <v/>
      </c>
      <c r="AS70" s="20" t="str">
        <f t="shared" si="54"/>
        <v/>
      </c>
      <c r="AT70" s="48" t="str">
        <f t="shared" si="55"/>
        <v/>
      </c>
      <c r="AU70" s="44" t="str">
        <f t="shared" si="56"/>
        <v/>
      </c>
      <c r="AV70" s="744"/>
      <c r="AW70" s="49" t="str">
        <f t="shared" si="57"/>
        <v/>
      </c>
      <c r="AX70" s="49" t="str">
        <f t="shared" si="58"/>
        <v/>
      </c>
      <c r="AY70" s="49" t="str">
        <f t="shared" si="59"/>
        <v/>
      </c>
      <c r="AZ70" s="67" t="str" cm="1">
        <f t="array" ref="AZ70">IF($AC70="","",IF((IFERROR(_xlfn.IFS($AU70="Devis 1",(IFERROR(VALUE(TRIM(SUBSTITUTE(AL70,CHAR(160),""))),0)),$AU70="Devis 2",(IFERROR(VALUE(TRIM(SUBSTITUTE(AO70,CHAR(160),""))),0)),$AU70="Devis 3",(IFERROR(VALUE(TRIM(SUBSTITUTE(AR70,CHAR(160),""))),0))),0))*(IFERROR(VALUE(TRIM(SUBSTITUTE($AC70,CHAR(160),""))),0))=0,"",(IFERROR(_xlfn.IFS($AU70="Devis 1",(IFERROR(VALUE(TRIM(SUBSTITUTE(AL70,CHAR(160),""))),0)),$AU70="Devis 2",(IFERROR(VALUE(TRIM(SUBSTITUTE(AO70,CHAR(160),""))),0)),$AU70="Devis 3",(IFERROR(VALUE(TRIM(SUBSTITUTE(AR70,CHAR(160),""))),0))),0))*(IFERROR(VALUE(TRIM(SUBSTITUTE($AC70,CHAR(160),""))),0))))</f>
        <v/>
      </c>
      <c r="BA70" s="67" t="str" cm="1">
        <f t="array" ref="BA70">IF($AC70="","",IF((IFERROR(_xlfn.IFS(TRIM(SUBSTITUTE($AU70,CHAR(160),""))="Devis 1", IFERROR(VALUE(TRIM(SUBSTITUTE(AM70,CHAR(160),""))),0),TRIM(SUBSTITUTE($AU70,CHAR(160),""))="Devis 2", IFERROR(VALUE(TRIM(SUBSTITUTE(AP70,CHAR(160),""))),0),TRIM(SUBSTITUTE($AU70,CHAR(160),""))="Devis 3", IFERROR(VALUE(TRIM(SUBSTITUTE(AS70,CHAR(160),""))),0)),0) * IFERROR(VALUE(TRIM(SUBSTITUTE($AC70,CHAR(160),""))),0)) = 0,IF(AZ70&lt;&gt;"",0,""),(IFERROR(_xlfn.IFS(TRIM(SUBSTITUTE($AU70,CHAR(160),""))="Devis 1", IFERROR(VALUE(TRIM(SUBSTITUTE(AM70,CHAR(160),""))),0),TRIM(SUBSTITUTE($AU70,CHAR(160),""))="Devis 2", IFERROR(VALUE(TRIM(SUBSTITUTE(AP70,CHAR(160),""))),0),TRIM(SUBSTITUTE($AU70,CHAR(160),""))="Devis 3", IFERROR(VALUE(TRIM(SUBSTITUTE(AS70,CHAR(160),""))),0)),0) * IFERROR(VALUE(TRIM(SUBSTITUTE($AC70,CHAR(160),""))),0))))</f>
        <v/>
      </c>
      <c r="BB70" s="67" t="str" cm="1">
        <f t="array" ref="BB70">IF($AC70="","",IF(IFERROR(_xlfn.IFS($AU70="Devis 1",IFERROR(VALUE(TRIM(SUBSTITUTE(AN70,CHAR(160),""))),0),$AU70="Devis 2",IFERROR(VALUE(TRIM(SUBSTITUTE(AQ70,CHAR(160),""))),0),$AU70="Devis 3",IFERROR(VALUE(TRIM(SUBSTITUTE(AT70,CHAR(160),""))),0)),0)*IFERROR(VALUE(TRIM(SUBSTITUTE($AC70,CHAR(160),""))),0)=0,"",IFERROR(_xlfn.IFS($AU70="Devis 1",IFERROR(VALUE(TRIM(SUBSTITUTE(AN70,CHAR(160),""))),0),$AU70="Devis 2",IFERROR(VALUE(TRIM(SUBSTITUTE(AQ70,CHAR(160),""))),0),$AU70="Devis 3",IFERROR(VALUE(TRIM(SUBSTITUTE(AT70,CHAR(160),""))),0)),0)*IFERROR(VALUE(TRIM(SUBSTITUTE($AC70,CHAR(160),""))),0)))</f>
        <v/>
      </c>
      <c r="BC70" s="254"/>
      <c r="BD70" s="14" t="str" cm="1">
        <f t="array" ref="BD70">IF(OR(BB70="",AY70="",AZ70="",AW70="",BA70="",AX70=""),"",_xlfn.IFS((IFERROR(VALUE(TRIM(SUBSTITUTE(BB70,CHAR(160),""))),0))&gt;(IFERROR(VALUE(TRIM(SUBSTITUTE(AY70,CHAR(160),""))),0)),"KO : Le montant retenu TTC est supérieur au montant raisonnable TTC. Merci de revoir la ligne de dépense ou plafonner son montant.",(IFERROR(VALUE(TRIM(SUBSTITUTE(AZ70,CHAR(160),""))),0))&gt;(IFERROR(VALUE(TRIM(SUBSTITUTE(AW70,CHAR(160),""))),0)),"Attention : Le montant retenu HT est supérieur au montant HT raisonnable. Merci de revoir la ligne de dépense, plafonner son montant, ou justifier la reventillation HT / TVA.",(IFERROR(VALUE(TRIM(SUBSTITUTE(BA70,CHAR(160),""))),0))&gt;(IFERROR(VALUE(TRIM(SUBSTITUTE(AX70,CHAR(160),""))),0)),"Attention : Le montant TVA retenu est supérieur au montant TVA raisonnable. Merci de revoir la ligne de dépense, plafonner son montant, ou justifier la reventillation HT / TVA.",(IFERROR(VALUE(TRIM(SUBSTITUTE(BB70,CHAR(160),""))),0))=0,"",(IFERROR(VALUE(TRIM(SUBSTITUTE(AY70,CHAR(160),""))),0))=(IFERROR(VALUE(TRIM(SUBSTITUTE(BB70,CHAR(160),""))),0)),"OK",(IFERROR(VALUE(TRIM(SUBSTITUTE(AY70,CHAR(160),""))),0))&gt;(IFERROR(VALUE(TRIM(SUBSTITUTE(BB70,CHAR(160),""))),0))," OK : Montant instruit inférieur au montant raisonnable.",TRUE,""))</f>
        <v/>
      </c>
      <c r="BE70" s="762" t="str" cm="1">
        <f t="array" ref="BE70">IF(OR(BB70="",Y70="",AZ70="",W70="",BA70="",X70=""),"",_xlfn.IFS((IFERROR(VALUE(TRIM(SUBSTITUTE(BB70,CHAR(160),""))),0))&gt;(IFERROR(VALUE(TRIM(SUBSTITUTE(Y70,CHAR(160),""))),0)),"KO : Le montant retenu TTC est supérieur au montant présenté TTC. Merci de revoir la ligne de dépense ou plafonner son montant.",(IFERROR(VALUE(TRIM(SUBSTITUTE(AZ70,CHAR(160),""))),0))&gt;(IFERROR(VALUE(TRIM(SUBSTITUTE(W70,CHAR(160),""))),0)),"Attention : Le montant retenu HT est supérieur au montant HT présenté. Merci de revoir la ligne de dépense,plafonner son montant,ou justifier la reventillation HT/TVA.",(IFERROR(VALUE(TRIM(SUBSTITUTE(BA70,CHAR(160),""))),0))&gt;(IFERROR(VALUE(TRIM(SUBSTITUTE(X70,CHAR(160),""))),0)),"Attention : Le montant TVA retenu est supérieur au montant TVA présenté. Merci de revoir la ligne de dépense,plafonner son montant,ou justifier la reventillation HT/TVA.",(IFERROR(VALUE(TRIM(SUBSTITUTE(Y70,CHAR(160),""))),0))=0,"",(IFERROR(VALUE(TRIM(SUBSTITUTE(BB70,CHAR(160),""))),0))=(IFERROR(VALUE(TRIM(SUBSTITUTE(Y70,CHAR(160),""))),0)),"OK",
OR((IFERROR(VALUE(TRIM(SUBSTITUTE(BB70,CHAR(160),""))),0))=0,(IFERROR(VALUE(TRIM(SUBSTITUTE(AZ70,CHAR(160),""))),0))=0),"Attention : montant présenté entièrement écarté",(IFERROR(VALUE(TRIM(SUBSTITUTE(BB70,CHAR(160),""))),0))&lt;(IFERROR(VALUE(TRIM(SUBSTITUTE(Y70,CHAR(160),""))),0)),"Attention : montant présenté partiellement écarté",TRUE,""))</f>
        <v/>
      </c>
      <c r="BF70" s="49" t="str">
        <f t="shared" si="60"/>
        <v/>
      </c>
      <c r="BG70" s="49" t="str">
        <f t="shared" si="61"/>
        <v/>
      </c>
      <c r="BH70" s="21" t="str">
        <f t="shared" si="62"/>
        <v/>
      </c>
    </row>
    <row r="71" spans="1:60" ht="15" customHeight="1">
      <c r="A71" s="63">
        <v>60</v>
      </c>
      <c r="B71" s="144"/>
      <c r="C71" s="144"/>
      <c r="D71" s="145"/>
      <c r="E71" s="144"/>
      <c r="F71" s="144"/>
      <c r="G71" s="144"/>
      <c r="H71" s="144"/>
      <c r="I71" s="144"/>
      <c r="J71" s="144"/>
      <c r="K71" s="144"/>
      <c r="L71" s="144"/>
      <c r="M71" s="123"/>
      <c r="N71" s="7"/>
      <c r="O71" s="42" t="str">
        <f t="shared" si="32"/>
        <v/>
      </c>
      <c r="P71" s="9"/>
      <c r="Q71" s="7"/>
      <c r="R71" s="42" t="str">
        <f t="shared" si="33"/>
        <v/>
      </c>
      <c r="S71" s="10"/>
      <c r="T71" s="7"/>
      <c r="U71" s="124" t="str">
        <f t="shared" si="34"/>
        <v/>
      </c>
      <c r="V71" s="133"/>
      <c r="W71" s="132" t="str" cm="1">
        <f t="array" ref="W71">IF((_xlfn.IFS(TRIM(SUBSTITUTE(V71,CHAR(160),""))="Devis 1",IFERROR(VALUE(TRIM(SUBSTITUTE(M71,CHAR(160),""))),0),TRIM(SUBSTITUTE(V71,CHAR(160),""))="Devis 2",IFERROR(VALUE(TRIM(SUBSTITUTE(P71,CHAR(160),""))),0),TRIM(SUBSTITUTE(V71,CHAR(160),""))="Devis 3",IFERROR(VALUE(TRIM(SUBSTITUTE(S71,CHAR(160),""))),0),TRUE,0)*IFERROR(VALUE(TRIM(SUBSTITUTE(D71,CHAR(160),""))),0))=0,"",_xlfn.IFS(TRIM(SUBSTITUTE(V71,CHAR(160),""))="Devis 1",IFERROR(VALUE(TRIM(SUBSTITUTE(M71,CHAR(160),""))),0),TRIM(SUBSTITUTE(V71,CHAR(160),""))="Devis 2",IFERROR(VALUE(TRIM(SUBSTITUTE(P71,CHAR(160),""))),0),TRIM(SUBSTITUTE(V71,CHAR(160),""))="Devis 3",IFERROR(VALUE(TRIM(SUBSTITUTE(S71,CHAR(160),""))),0),TRUE,0)*IFERROR(VALUE(TRIM(SUBSTITUTE(D71,CHAR(160),""))),0))</f>
        <v/>
      </c>
      <c r="X71" s="66" t="str" cm="1">
        <f t="array" ref="X71">IF(_xlfn.IFS(TRIM(SUBSTITUTE(V71,CHAR(160),""))="Devis 1",IFERROR(VALUE(TRIM(SUBSTITUTE(N71,CHAR(160),""))),0),TRIM(SUBSTITUTE(V71,CHAR(160),""))="Devis 2",IFERROR(VALUE(TRIM(SUBSTITUTE(Q71,CHAR(160),""))),0),TRIM(SUBSTITUTE(V71,CHAR(160),""))="Devis 3",IFERROR(VALUE(TRIM(SUBSTITUTE(T71,CHAR(160),""))),0),TRUE,0)*IFERROR(VALUE(TRIM(SUBSTITUTE(D71,CHAR(160),""))),0)=0,IF(W71&lt;&gt;"",0,""),_xlfn.IFS(TRIM(SUBSTITUTE(V71,CHAR(160),""))="Devis 1",IFERROR(VALUE(TRIM(SUBSTITUTE(N71,CHAR(160),""))),0),TRIM(SUBSTITUTE(V71,CHAR(160),""))="Devis 2",IFERROR(VALUE(TRIM(SUBSTITUTE(Q71,CHAR(160),""))),0),TRIM(SUBSTITUTE(V71,CHAR(160),""))="Devis 3",IFERROR(VALUE(TRIM(SUBSTITUTE(T71,CHAR(160),""))),0),TRUE,0)*IFERROR(VALUE(TRIM(SUBSTITUTE(D71,CHAR(160),""))),0))</f>
        <v/>
      </c>
      <c r="Y71" s="135" t="str">
        <f t="shared" si="35"/>
        <v/>
      </c>
      <c r="Z71" s="136"/>
      <c r="AA71" s="764" t="str">
        <f t="shared" si="36"/>
        <v/>
      </c>
      <c r="AB71" s="764" t="str">
        <f t="shared" si="37"/>
        <v/>
      </c>
      <c r="AC71" s="764" t="str">
        <f t="shared" si="38"/>
        <v/>
      </c>
      <c r="AD71" s="764" t="str">
        <f t="shared" si="39"/>
        <v/>
      </c>
      <c r="AE71" s="764" t="str">
        <f t="shared" si="40"/>
        <v/>
      </c>
      <c r="AF71" s="764" t="str">
        <f t="shared" si="41"/>
        <v/>
      </c>
      <c r="AG71" s="764" t="str">
        <f t="shared" si="42"/>
        <v/>
      </c>
      <c r="AH71" s="764" t="str">
        <f t="shared" si="43"/>
        <v/>
      </c>
      <c r="AI71" s="764" t="str">
        <f t="shared" si="44"/>
        <v/>
      </c>
      <c r="AJ71" s="764" t="str">
        <f t="shared" si="45"/>
        <v/>
      </c>
      <c r="AK71" s="764" t="str">
        <f t="shared" si="46"/>
        <v/>
      </c>
      <c r="AL71" s="45" t="str">
        <f t="shared" si="47"/>
        <v/>
      </c>
      <c r="AM71" s="20" t="str">
        <f t="shared" si="48"/>
        <v/>
      </c>
      <c r="AN71" s="42" t="str">
        <f t="shared" si="49"/>
        <v/>
      </c>
      <c r="AO71" s="46" t="str">
        <f t="shared" si="50"/>
        <v/>
      </c>
      <c r="AP71" s="20" t="str">
        <f t="shared" si="51"/>
        <v/>
      </c>
      <c r="AQ71" s="42" t="str">
        <f t="shared" si="52"/>
        <v/>
      </c>
      <c r="AR71" s="47" t="str">
        <f t="shared" si="53"/>
        <v/>
      </c>
      <c r="AS71" s="20" t="str">
        <f t="shared" si="54"/>
        <v/>
      </c>
      <c r="AT71" s="48" t="str">
        <f t="shared" si="55"/>
        <v/>
      </c>
      <c r="AU71" s="44" t="str">
        <f t="shared" si="56"/>
        <v/>
      </c>
      <c r="AV71" s="744"/>
      <c r="AW71" s="49" t="str">
        <f t="shared" si="57"/>
        <v/>
      </c>
      <c r="AX71" s="49" t="str">
        <f t="shared" si="58"/>
        <v/>
      </c>
      <c r="AY71" s="49" t="str">
        <f t="shared" si="59"/>
        <v/>
      </c>
      <c r="AZ71" s="67" t="str" cm="1">
        <f t="array" ref="AZ71">IF($AC71="","",IF((IFERROR(_xlfn.IFS($AU71="Devis 1",(IFERROR(VALUE(TRIM(SUBSTITUTE(AL71,CHAR(160),""))),0)),$AU71="Devis 2",(IFERROR(VALUE(TRIM(SUBSTITUTE(AO71,CHAR(160),""))),0)),$AU71="Devis 3",(IFERROR(VALUE(TRIM(SUBSTITUTE(AR71,CHAR(160),""))),0))),0))*(IFERROR(VALUE(TRIM(SUBSTITUTE($AC71,CHAR(160),""))),0))=0,"",(IFERROR(_xlfn.IFS($AU71="Devis 1",(IFERROR(VALUE(TRIM(SUBSTITUTE(AL71,CHAR(160),""))),0)),$AU71="Devis 2",(IFERROR(VALUE(TRIM(SUBSTITUTE(AO71,CHAR(160),""))),0)),$AU71="Devis 3",(IFERROR(VALUE(TRIM(SUBSTITUTE(AR71,CHAR(160),""))),0))),0))*(IFERROR(VALUE(TRIM(SUBSTITUTE($AC71,CHAR(160),""))),0))))</f>
        <v/>
      </c>
      <c r="BA71" s="67" t="str" cm="1">
        <f t="array" ref="BA71">IF($AC71="","",IF((IFERROR(_xlfn.IFS(TRIM(SUBSTITUTE($AU71,CHAR(160),""))="Devis 1", IFERROR(VALUE(TRIM(SUBSTITUTE(AM71,CHAR(160),""))),0),TRIM(SUBSTITUTE($AU71,CHAR(160),""))="Devis 2", IFERROR(VALUE(TRIM(SUBSTITUTE(AP71,CHAR(160),""))),0),TRIM(SUBSTITUTE($AU71,CHAR(160),""))="Devis 3", IFERROR(VALUE(TRIM(SUBSTITUTE(AS71,CHAR(160),""))),0)),0) * IFERROR(VALUE(TRIM(SUBSTITUTE($AC71,CHAR(160),""))),0)) = 0,IF(AZ71&lt;&gt;"",0,""),(IFERROR(_xlfn.IFS(TRIM(SUBSTITUTE($AU71,CHAR(160),""))="Devis 1", IFERROR(VALUE(TRIM(SUBSTITUTE(AM71,CHAR(160),""))),0),TRIM(SUBSTITUTE($AU71,CHAR(160),""))="Devis 2", IFERROR(VALUE(TRIM(SUBSTITUTE(AP71,CHAR(160),""))),0),TRIM(SUBSTITUTE($AU71,CHAR(160),""))="Devis 3", IFERROR(VALUE(TRIM(SUBSTITUTE(AS71,CHAR(160),""))),0)),0) * IFERROR(VALUE(TRIM(SUBSTITUTE($AC71,CHAR(160),""))),0))))</f>
        <v/>
      </c>
      <c r="BB71" s="67" t="str" cm="1">
        <f t="array" ref="BB71">IF($AC71="","",IF(IFERROR(_xlfn.IFS($AU71="Devis 1",IFERROR(VALUE(TRIM(SUBSTITUTE(AN71,CHAR(160),""))),0),$AU71="Devis 2",IFERROR(VALUE(TRIM(SUBSTITUTE(AQ71,CHAR(160),""))),0),$AU71="Devis 3",IFERROR(VALUE(TRIM(SUBSTITUTE(AT71,CHAR(160),""))),0)),0)*IFERROR(VALUE(TRIM(SUBSTITUTE($AC71,CHAR(160),""))),0)=0,"",IFERROR(_xlfn.IFS($AU71="Devis 1",IFERROR(VALUE(TRIM(SUBSTITUTE(AN71,CHAR(160),""))),0),$AU71="Devis 2",IFERROR(VALUE(TRIM(SUBSTITUTE(AQ71,CHAR(160),""))),0),$AU71="Devis 3",IFERROR(VALUE(TRIM(SUBSTITUTE(AT71,CHAR(160),""))),0)),0)*IFERROR(VALUE(TRIM(SUBSTITUTE($AC71,CHAR(160),""))),0)))</f>
        <v/>
      </c>
      <c r="BC71" s="254"/>
      <c r="BD71" s="14" t="str" cm="1">
        <f t="array" ref="BD71">IF(OR(BB71="",AY71="",AZ71="",AW71="",BA71="",AX71=""),"",_xlfn.IFS((IFERROR(VALUE(TRIM(SUBSTITUTE(BB71,CHAR(160),""))),0))&gt;(IFERROR(VALUE(TRIM(SUBSTITUTE(AY71,CHAR(160),""))),0)),"KO : Le montant retenu TTC est supérieur au montant raisonnable TTC. Merci de revoir la ligne de dépense ou plafonner son montant.",(IFERROR(VALUE(TRIM(SUBSTITUTE(AZ71,CHAR(160),""))),0))&gt;(IFERROR(VALUE(TRIM(SUBSTITUTE(AW71,CHAR(160),""))),0)),"Attention : Le montant retenu HT est supérieur au montant HT raisonnable. Merci de revoir la ligne de dépense, plafonner son montant, ou justifier la reventillation HT / TVA.",(IFERROR(VALUE(TRIM(SUBSTITUTE(BA71,CHAR(160),""))),0))&gt;(IFERROR(VALUE(TRIM(SUBSTITUTE(AX71,CHAR(160),""))),0)),"Attention : Le montant TVA retenu est supérieur au montant TVA raisonnable. Merci de revoir la ligne de dépense, plafonner son montant, ou justifier la reventillation HT / TVA.",(IFERROR(VALUE(TRIM(SUBSTITUTE(BB71,CHAR(160),""))),0))=0,"",(IFERROR(VALUE(TRIM(SUBSTITUTE(AY71,CHAR(160),""))),0))=(IFERROR(VALUE(TRIM(SUBSTITUTE(BB71,CHAR(160),""))),0)),"OK",(IFERROR(VALUE(TRIM(SUBSTITUTE(AY71,CHAR(160),""))),0))&gt;(IFERROR(VALUE(TRIM(SUBSTITUTE(BB71,CHAR(160),""))),0))," OK : Montant instruit inférieur au montant raisonnable.",TRUE,""))</f>
        <v/>
      </c>
      <c r="BE71" s="762" t="str" cm="1">
        <f t="array" ref="BE71">IF(OR(BB71="",Y71="",AZ71="",W71="",BA71="",X71=""),"",_xlfn.IFS((IFERROR(VALUE(TRIM(SUBSTITUTE(BB71,CHAR(160),""))),0))&gt;(IFERROR(VALUE(TRIM(SUBSTITUTE(Y71,CHAR(160),""))),0)),"KO : Le montant retenu TTC est supérieur au montant présenté TTC. Merci de revoir la ligne de dépense ou plafonner son montant.",(IFERROR(VALUE(TRIM(SUBSTITUTE(AZ71,CHAR(160),""))),0))&gt;(IFERROR(VALUE(TRIM(SUBSTITUTE(W71,CHAR(160),""))),0)),"Attention : Le montant retenu HT est supérieur au montant HT présenté. Merci de revoir la ligne de dépense,plafonner son montant,ou justifier la reventillation HT/TVA.",(IFERROR(VALUE(TRIM(SUBSTITUTE(BA71,CHAR(160),""))),0))&gt;(IFERROR(VALUE(TRIM(SUBSTITUTE(X71,CHAR(160),""))),0)),"Attention : Le montant TVA retenu est supérieur au montant TVA présenté. Merci de revoir la ligne de dépense,plafonner son montant,ou justifier la reventillation HT/TVA.",(IFERROR(VALUE(TRIM(SUBSTITUTE(Y71,CHAR(160),""))),0))=0,"",(IFERROR(VALUE(TRIM(SUBSTITUTE(BB71,CHAR(160),""))),0))=(IFERROR(VALUE(TRIM(SUBSTITUTE(Y71,CHAR(160),""))),0)),"OK",
OR((IFERROR(VALUE(TRIM(SUBSTITUTE(BB71,CHAR(160),""))),0))=0,(IFERROR(VALUE(TRIM(SUBSTITUTE(AZ71,CHAR(160),""))),0))=0),"Attention : montant présenté entièrement écarté",(IFERROR(VALUE(TRIM(SUBSTITUTE(BB71,CHAR(160),""))),0))&lt;(IFERROR(VALUE(TRIM(SUBSTITUTE(Y71,CHAR(160),""))),0)),"Attention : montant présenté partiellement écarté",TRUE,""))</f>
        <v/>
      </c>
      <c r="BF71" s="49" t="str">
        <f t="shared" si="60"/>
        <v/>
      </c>
      <c r="BG71" s="49" t="str">
        <f t="shared" si="61"/>
        <v/>
      </c>
      <c r="BH71" s="21" t="str">
        <f t="shared" si="62"/>
        <v/>
      </c>
    </row>
    <row r="72" spans="1:60" ht="15" customHeight="1">
      <c r="A72" s="63">
        <v>61</v>
      </c>
      <c r="B72" s="144"/>
      <c r="C72" s="144"/>
      <c r="D72" s="145"/>
      <c r="E72" s="144"/>
      <c r="F72" s="144"/>
      <c r="G72" s="144"/>
      <c r="H72" s="144"/>
      <c r="I72" s="144"/>
      <c r="J72" s="144"/>
      <c r="K72" s="144"/>
      <c r="L72" s="144"/>
      <c r="M72" s="123"/>
      <c r="N72" s="7"/>
      <c r="O72" s="42" t="str">
        <f t="shared" si="32"/>
        <v/>
      </c>
      <c r="P72" s="9"/>
      <c r="Q72" s="7"/>
      <c r="R72" s="42" t="str">
        <f t="shared" si="33"/>
        <v/>
      </c>
      <c r="S72" s="10"/>
      <c r="T72" s="7"/>
      <c r="U72" s="124" t="str">
        <f t="shared" si="34"/>
        <v/>
      </c>
      <c r="V72" s="133"/>
      <c r="W72" s="132" t="str" cm="1">
        <f t="array" ref="W72">IF((_xlfn.IFS(TRIM(SUBSTITUTE(V72,CHAR(160),""))="Devis 1",IFERROR(VALUE(TRIM(SUBSTITUTE(M72,CHAR(160),""))),0),TRIM(SUBSTITUTE(V72,CHAR(160),""))="Devis 2",IFERROR(VALUE(TRIM(SUBSTITUTE(P72,CHAR(160),""))),0),TRIM(SUBSTITUTE(V72,CHAR(160),""))="Devis 3",IFERROR(VALUE(TRIM(SUBSTITUTE(S72,CHAR(160),""))),0),TRUE,0)*IFERROR(VALUE(TRIM(SUBSTITUTE(D72,CHAR(160),""))),0))=0,"",_xlfn.IFS(TRIM(SUBSTITUTE(V72,CHAR(160),""))="Devis 1",IFERROR(VALUE(TRIM(SUBSTITUTE(M72,CHAR(160),""))),0),TRIM(SUBSTITUTE(V72,CHAR(160),""))="Devis 2",IFERROR(VALUE(TRIM(SUBSTITUTE(P72,CHAR(160),""))),0),TRIM(SUBSTITUTE(V72,CHAR(160),""))="Devis 3",IFERROR(VALUE(TRIM(SUBSTITUTE(S72,CHAR(160),""))),0),TRUE,0)*IFERROR(VALUE(TRIM(SUBSTITUTE(D72,CHAR(160),""))),0))</f>
        <v/>
      </c>
      <c r="X72" s="66" t="str" cm="1">
        <f t="array" ref="X72">IF(_xlfn.IFS(TRIM(SUBSTITUTE(V72,CHAR(160),""))="Devis 1",IFERROR(VALUE(TRIM(SUBSTITUTE(N72,CHAR(160),""))),0),TRIM(SUBSTITUTE(V72,CHAR(160),""))="Devis 2",IFERROR(VALUE(TRIM(SUBSTITUTE(Q72,CHAR(160),""))),0),TRIM(SUBSTITUTE(V72,CHAR(160),""))="Devis 3",IFERROR(VALUE(TRIM(SUBSTITUTE(T72,CHAR(160),""))),0),TRUE,0)*IFERROR(VALUE(TRIM(SUBSTITUTE(D72,CHAR(160),""))),0)=0,IF(W72&lt;&gt;"",0,""),_xlfn.IFS(TRIM(SUBSTITUTE(V72,CHAR(160),""))="Devis 1",IFERROR(VALUE(TRIM(SUBSTITUTE(N72,CHAR(160),""))),0),TRIM(SUBSTITUTE(V72,CHAR(160),""))="Devis 2",IFERROR(VALUE(TRIM(SUBSTITUTE(Q72,CHAR(160),""))),0),TRIM(SUBSTITUTE(V72,CHAR(160),""))="Devis 3",IFERROR(VALUE(TRIM(SUBSTITUTE(T72,CHAR(160),""))),0),TRUE,0)*IFERROR(VALUE(TRIM(SUBSTITUTE(D72,CHAR(160),""))),0))</f>
        <v/>
      </c>
      <c r="Y72" s="135" t="str">
        <f t="shared" si="35"/>
        <v/>
      </c>
      <c r="Z72" s="136"/>
      <c r="AA72" s="764" t="str">
        <f t="shared" si="36"/>
        <v/>
      </c>
      <c r="AB72" s="764" t="str">
        <f t="shared" si="37"/>
        <v/>
      </c>
      <c r="AC72" s="764" t="str">
        <f t="shared" si="38"/>
        <v/>
      </c>
      <c r="AD72" s="764" t="str">
        <f t="shared" si="39"/>
        <v/>
      </c>
      <c r="AE72" s="764" t="str">
        <f t="shared" si="40"/>
        <v/>
      </c>
      <c r="AF72" s="764" t="str">
        <f t="shared" si="41"/>
        <v/>
      </c>
      <c r="AG72" s="764" t="str">
        <f t="shared" si="42"/>
        <v/>
      </c>
      <c r="AH72" s="764" t="str">
        <f t="shared" si="43"/>
        <v/>
      </c>
      <c r="AI72" s="764" t="str">
        <f t="shared" si="44"/>
        <v/>
      </c>
      <c r="AJ72" s="764" t="str">
        <f t="shared" si="45"/>
        <v/>
      </c>
      <c r="AK72" s="764" t="str">
        <f t="shared" si="46"/>
        <v/>
      </c>
      <c r="AL72" s="45" t="str">
        <f t="shared" si="47"/>
        <v/>
      </c>
      <c r="AM72" s="20" t="str">
        <f t="shared" si="48"/>
        <v/>
      </c>
      <c r="AN72" s="42" t="str">
        <f t="shared" si="49"/>
        <v/>
      </c>
      <c r="AO72" s="46" t="str">
        <f t="shared" si="50"/>
        <v/>
      </c>
      <c r="AP72" s="20" t="str">
        <f t="shared" si="51"/>
        <v/>
      </c>
      <c r="AQ72" s="42" t="str">
        <f t="shared" si="52"/>
        <v/>
      </c>
      <c r="AR72" s="47" t="str">
        <f t="shared" si="53"/>
        <v/>
      </c>
      <c r="AS72" s="20" t="str">
        <f t="shared" si="54"/>
        <v/>
      </c>
      <c r="AT72" s="48" t="str">
        <f t="shared" si="55"/>
        <v/>
      </c>
      <c r="AU72" s="44" t="str">
        <f t="shared" si="56"/>
        <v/>
      </c>
      <c r="AV72" s="744"/>
      <c r="AW72" s="49" t="str">
        <f t="shared" si="57"/>
        <v/>
      </c>
      <c r="AX72" s="49" t="str">
        <f t="shared" si="58"/>
        <v/>
      </c>
      <c r="AY72" s="49" t="str">
        <f t="shared" si="59"/>
        <v/>
      </c>
      <c r="AZ72" s="67" t="str" cm="1">
        <f t="array" ref="AZ72">IF($AC72="","",IF((IFERROR(_xlfn.IFS($AU72="Devis 1",(IFERROR(VALUE(TRIM(SUBSTITUTE(AL72,CHAR(160),""))),0)),$AU72="Devis 2",(IFERROR(VALUE(TRIM(SUBSTITUTE(AO72,CHAR(160),""))),0)),$AU72="Devis 3",(IFERROR(VALUE(TRIM(SUBSTITUTE(AR72,CHAR(160),""))),0))),0))*(IFERROR(VALUE(TRIM(SUBSTITUTE($AC72,CHAR(160),""))),0))=0,"",(IFERROR(_xlfn.IFS($AU72="Devis 1",(IFERROR(VALUE(TRIM(SUBSTITUTE(AL72,CHAR(160),""))),0)),$AU72="Devis 2",(IFERROR(VALUE(TRIM(SUBSTITUTE(AO72,CHAR(160),""))),0)),$AU72="Devis 3",(IFERROR(VALUE(TRIM(SUBSTITUTE(AR72,CHAR(160),""))),0))),0))*(IFERROR(VALUE(TRIM(SUBSTITUTE($AC72,CHAR(160),""))),0))))</f>
        <v/>
      </c>
      <c r="BA72" s="67" t="str" cm="1">
        <f t="array" ref="BA72">IF($AC72="","",IF((IFERROR(_xlfn.IFS(TRIM(SUBSTITUTE($AU72,CHAR(160),""))="Devis 1", IFERROR(VALUE(TRIM(SUBSTITUTE(AM72,CHAR(160),""))),0),TRIM(SUBSTITUTE($AU72,CHAR(160),""))="Devis 2", IFERROR(VALUE(TRIM(SUBSTITUTE(AP72,CHAR(160),""))),0),TRIM(SUBSTITUTE($AU72,CHAR(160),""))="Devis 3", IFERROR(VALUE(TRIM(SUBSTITUTE(AS72,CHAR(160),""))),0)),0) * IFERROR(VALUE(TRIM(SUBSTITUTE($AC72,CHAR(160),""))),0)) = 0,IF(AZ72&lt;&gt;"",0,""),(IFERROR(_xlfn.IFS(TRIM(SUBSTITUTE($AU72,CHAR(160),""))="Devis 1", IFERROR(VALUE(TRIM(SUBSTITUTE(AM72,CHAR(160),""))),0),TRIM(SUBSTITUTE($AU72,CHAR(160),""))="Devis 2", IFERROR(VALUE(TRIM(SUBSTITUTE(AP72,CHAR(160),""))),0),TRIM(SUBSTITUTE($AU72,CHAR(160),""))="Devis 3", IFERROR(VALUE(TRIM(SUBSTITUTE(AS72,CHAR(160),""))),0)),0) * IFERROR(VALUE(TRIM(SUBSTITUTE($AC72,CHAR(160),""))),0))))</f>
        <v/>
      </c>
      <c r="BB72" s="67" t="str" cm="1">
        <f t="array" ref="BB72">IF($AC72="","",IF(IFERROR(_xlfn.IFS($AU72="Devis 1",IFERROR(VALUE(TRIM(SUBSTITUTE(AN72,CHAR(160),""))),0),$AU72="Devis 2",IFERROR(VALUE(TRIM(SUBSTITUTE(AQ72,CHAR(160),""))),0),$AU72="Devis 3",IFERROR(VALUE(TRIM(SUBSTITUTE(AT72,CHAR(160),""))),0)),0)*IFERROR(VALUE(TRIM(SUBSTITUTE($AC72,CHAR(160),""))),0)=0,"",IFERROR(_xlfn.IFS($AU72="Devis 1",IFERROR(VALUE(TRIM(SUBSTITUTE(AN72,CHAR(160),""))),0),$AU72="Devis 2",IFERROR(VALUE(TRIM(SUBSTITUTE(AQ72,CHAR(160),""))),0),$AU72="Devis 3",IFERROR(VALUE(TRIM(SUBSTITUTE(AT72,CHAR(160),""))),0)),0)*IFERROR(VALUE(TRIM(SUBSTITUTE($AC72,CHAR(160),""))),0)))</f>
        <v/>
      </c>
      <c r="BC72" s="254"/>
      <c r="BD72" s="14" t="str" cm="1">
        <f t="array" ref="BD72">IF(OR(BB72="",AY72="",AZ72="",AW72="",BA72="",AX72=""),"",_xlfn.IFS((IFERROR(VALUE(TRIM(SUBSTITUTE(BB72,CHAR(160),""))),0))&gt;(IFERROR(VALUE(TRIM(SUBSTITUTE(AY72,CHAR(160),""))),0)),"KO : Le montant retenu TTC est supérieur au montant raisonnable TTC. Merci de revoir la ligne de dépense ou plafonner son montant.",(IFERROR(VALUE(TRIM(SUBSTITUTE(AZ72,CHAR(160),""))),0))&gt;(IFERROR(VALUE(TRIM(SUBSTITUTE(AW72,CHAR(160),""))),0)),"Attention : Le montant retenu HT est supérieur au montant HT raisonnable. Merci de revoir la ligne de dépense, plafonner son montant, ou justifier la reventillation HT / TVA.",(IFERROR(VALUE(TRIM(SUBSTITUTE(BA72,CHAR(160),""))),0))&gt;(IFERROR(VALUE(TRIM(SUBSTITUTE(AX72,CHAR(160),""))),0)),"Attention : Le montant TVA retenu est supérieur au montant TVA raisonnable. Merci de revoir la ligne de dépense, plafonner son montant, ou justifier la reventillation HT / TVA.",(IFERROR(VALUE(TRIM(SUBSTITUTE(BB72,CHAR(160),""))),0))=0,"",(IFERROR(VALUE(TRIM(SUBSTITUTE(AY72,CHAR(160),""))),0))=(IFERROR(VALUE(TRIM(SUBSTITUTE(BB72,CHAR(160),""))),0)),"OK",(IFERROR(VALUE(TRIM(SUBSTITUTE(AY72,CHAR(160),""))),0))&gt;(IFERROR(VALUE(TRIM(SUBSTITUTE(BB72,CHAR(160),""))),0))," OK : Montant instruit inférieur au montant raisonnable.",TRUE,""))</f>
        <v/>
      </c>
      <c r="BE72" s="762" t="str" cm="1">
        <f t="array" ref="BE72">IF(OR(BB72="",Y72="",AZ72="",W72="",BA72="",X72=""),"",_xlfn.IFS((IFERROR(VALUE(TRIM(SUBSTITUTE(BB72,CHAR(160),""))),0))&gt;(IFERROR(VALUE(TRIM(SUBSTITUTE(Y72,CHAR(160),""))),0)),"KO : Le montant retenu TTC est supérieur au montant présenté TTC. Merci de revoir la ligne de dépense ou plafonner son montant.",(IFERROR(VALUE(TRIM(SUBSTITUTE(AZ72,CHAR(160),""))),0))&gt;(IFERROR(VALUE(TRIM(SUBSTITUTE(W72,CHAR(160),""))),0)),"Attention : Le montant retenu HT est supérieur au montant HT présenté. Merci de revoir la ligne de dépense,plafonner son montant,ou justifier la reventillation HT/TVA.",(IFERROR(VALUE(TRIM(SUBSTITUTE(BA72,CHAR(160),""))),0))&gt;(IFERROR(VALUE(TRIM(SUBSTITUTE(X72,CHAR(160),""))),0)),"Attention : Le montant TVA retenu est supérieur au montant TVA présenté. Merci de revoir la ligne de dépense,plafonner son montant,ou justifier la reventillation HT/TVA.",(IFERROR(VALUE(TRIM(SUBSTITUTE(Y72,CHAR(160),""))),0))=0,"",(IFERROR(VALUE(TRIM(SUBSTITUTE(BB72,CHAR(160),""))),0))=(IFERROR(VALUE(TRIM(SUBSTITUTE(Y72,CHAR(160),""))),0)),"OK",
OR((IFERROR(VALUE(TRIM(SUBSTITUTE(BB72,CHAR(160),""))),0))=0,(IFERROR(VALUE(TRIM(SUBSTITUTE(AZ72,CHAR(160),""))),0))=0),"Attention : montant présenté entièrement écarté",(IFERROR(VALUE(TRIM(SUBSTITUTE(BB72,CHAR(160),""))),0))&lt;(IFERROR(VALUE(TRIM(SUBSTITUTE(Y72,CHAR(160),""))),0)),"Attention : montant présenté partiellement écarté",TRUE,""))</f>
        <v/>
      </c>
      <c r="BF72" s="49" t="str">
        <f t="shared" si="60"/>
        <v/>
      </c>
      <c r="BG72" s="49" t="str">
        <f t="shared" si="61"/>
        <v/>
      </c>
      <c r="BH72" s="21" t="str">
        <f t="shared" si="62"/>
        <v/>
      </c>
    </row>
    <row r="73" spans="1:60" ht="15" customHeight="1">
      <c r="A73" s="63">
        <v>62</v>
      </c>
      <c r="B73" s="144"/>
      <c r="C73" s="144"/>
      <c r="D73" s="145"/>
      <c r="E73" s="144"/>
      <c r="F73" s="144"/>
      <c r="G73" s="144"/>
      <c r="H73" s="144"/>
      <c r="I73" s="144"/>
      <c r="J73" s="144"/>
      <c r="K73" s="144"/>
      <c r="L73" s="144"/>
      <c r="M73" s="123"/>
      <c r="N73" s="7"/>
      <c r="O73" s="42" t="str">
        <f t="shared" si="32"/>
        <v/>
      </c>
      <c r="P73" s="9"/>
      <c r="Q73" s="7"/>
      <c r="R73" s="42" t="str">
        <f t="shared" si="33"/>
        <v/>
      </c>
      <c r="S73" s="10"/>
      <c r="T73" s="7"/>
      <c r="U73" s="124" t="str">
        <f t="shared" si="34"/>
        <v/>
      </c>
      <c r="V73" s="133"/>
      <c r="W73" s="132" t="str" cm="1">
        <f t="array" ref="W73">IF((_xlfn.IFS(TRIM(SUBSTITUTE(V73,CHAR(160),""))="Devis 1",IFERROR(VALUE(TRIM(SUBSTITUTE(M73,CHAR(160),""))),0),TRIM(SUBSTITUTE(V73,CHAR(160),""))="Devis 2",IFERROR(VALUE(TRIM(SUBSTITUTE(P73,CHAR(160),""))),0),TRIM(SUBSTITUTE(V73,CHAR(160),""))="Devis 3",IFERROR(VALUE(TRIM(SUBSTITUTE(S73,CHAR(160),""))),0),TRUE,0)*IFERROR(VALUE(TRIM(SUBSTITUTE(D73,CHAR(160),""))),0))=0,"",_xlfn.IFS(TRIM(SUBSTITUTE(V73,CHAR(160),""))="Devis 1",IFERROR(VALUE(TRIM(SUBSTITUTE(M73,CHAR(160),""))),0),TRIM(SUBSTITUTE(V73,CHAR(160),""))="Devis 2",IFERROR(VALUE(TRIM(SUBSTITUTE(P73,CHAR(160),""))),0),TRIM(SUBSTITUTE(V73,CHAR(160),""))="Devis 3",IFERROR(VALUE(TRIM(SUBSTITUTE(S73,CHAR(160),""))),0),TRUE,0)*IFERROR(VALUE(TRIM(SUBSTITUTE(D73,CHAR(160),""))),0))</f>
        <v/>
      </c>
      <c r="X73" s="66" t="str" cm="1">
        <f t="array" ref="X73">IF(_xlfn.IFS(TRIM(SUBSTITUTE(V73,CHAR(160),""))="Devis 1",IFERROR(VALUE(TRIM(SUBSTITUTE(N73,CHAR(160),""))),0),TRIM(SUBSTITUTE(V73,CHAR(160),""))="Devis 2",IFERROR(VALUE(TRIM(SUBSTITUTE(Q73,CHAR(160),""))),0),TRIM(SUBSTITUTE(V73,CHAR(160),""))="Devis 3",IFERROR(VALUE(TRIM(SUBSTITUTE(T73,CHAR(160),""))),0),TRUE,0)*IFERROR(VALUE(TRIM(SUBSTITUTE(D73,CHAR(160),""))),0)=0,IF(W73&lt;&gt;"",0,""),_xlfn.IFS(TRIM(SUBSTITUTE(V73,CHAR(160),""))="Devis 1",IFERROR(VALUE(TRIM(SUBSTITUTE(N73,CHAR(160),""))),0),TRIM(SUBSTITUTE(V73,CHAR(160),""))="Devis 2",IFERROR(VALUE(TRIM(SUBSTITUTE(Q73,CHAR(160),""))),0),TRIM(SUBSTITUTE(V73,CHAR(160),""))="Devis 3",IFERROR(VALUE(TRIM(SUBSTITUTE(T73,CHAR(160),""))),0),TRUE,0)*IFERROR(VALUE(TRIM(SUBSTITUTE(D73,CHAR(160),""))),0))</f>
        <v/>
      </c>
      <c r="Y73" s="135" t="str">
        <f t="shared" si="35"/>
        <v/>
      </c>
      <c r="Z73" s="136"/>
      <c r="AA73" s="764" t="str">
        <f t="shared" si="36"/>
        <v/>
      </c>
      <c r="AB73" s="764" t="str">
        <f t="shared" si="37"/>
        <v/>
      </c>
      <c r="AC73" s="764" t="str">
        <f t="shared" si="38"/>
        <v/>
      </c>
      <c r="AD73" s="764" t="str">
        <f t="shared" si="39"/>
        <v/>
      </c>
      <c r="AE73" s="764" t="str">
        <f t="shared" si="40"/>
        <v/>
      </c>
      <c r="AF73" s="764" t="str">
        <f t="shared" si="41"/>
        <v/>
      </c>
      <c r="AG73" s="764" t="str">
        <f t="shared" si="42"/>
        <v/>
      </c>
      <c r="AH73" s="764" t="str">
        <f t="shared" si="43"/>
        <v/>
      </c>
      <c r="AI73" s="764" t="str">
        <f t="shared" si="44"/>
        <v/>
      </c>
      <c r="AJ73" s="764" t="str">
        <f t="shared" si="45"/>
        <v/>
      </c>
      <c r="AK73" s="764" t="str">
        <f t="shared" si="46"/>
        <v/>
      </c>
      <c r="AL73" s="45" t="str">
        <f t="shared" si="47"/>
        <v/>
      </c>
      <c r="AM73" s="20" t="str">
        <f t="shared" si="48"/>
        <v/>
      </c>
      <c r="AN73" s="42" t="str">
        <f t="shared" si="49"/>
        <v/>
      </c>
      <c r="AO73" s="46" t="str">
        <f t="shared" si="50"/>
        <v/>
      </c>
      <c r="AP73" s="20" t="str">
        <f t="shared" si="51"/>
        <v/>
      </c>
      <c r="AQ73" s="42" t="str">
        <f t="shared" si="52"/>
        <v/>
      </c>
      <c r="AR73" s="47" t="str">
        <f t="shared" si="53"/>
        <v/>
      </c>
      <c r="AS73" s="20" t="str">
        <f t="shared" si="54"/>
        <v/>
      </c>
      <c r="AT73" s="48" t="str">
        <f t="shared" si="55"/>
        <v/>
      </c>
      <c r="AU73" s="44" t="str">
        <f t="shared" si="56"/>
        <v/>
      </c>
      <c r="AV73" s="744"/>
      <c r="AW73" s="49" t="str">
        <f t="shared" si="57"/>
        <v/>
      </c>
      <c r="AX73" s="49" t="str">
        <f t="shared" si="58"/>
        <v/>
      </c>
      <c r="AY73" s="49" t="str">
        <f t="shared" si="59"/>
        <v/>
      </c>
      <c r="AZ73" s="67" t="str" cm="1">
        <f t="array" ref="AZ73">IF($AC73="","",IF((IFERROR(_xlfn.IFS($AU73="Devis 1",(IFERROR(VALUE(TRIM(SUBSTITUTE(AL73,CHAR(160),""))),0)),$AU73="Devis 2",(IFERROR(VALUE(TRIM(SUBSTITUTE(AO73,CHAR(160),""))),0)),$AU73="Devis 3",(IFERROR(VALUE(TRIM(SUBSTITUTE(AR73,CHAR(160),""))),0))),0))*(IFERROR(VALUE(TRIM(SUBSTITUTE($AC73,CHAR(160),""))),0))=0,"",(IFERROR(_xlfn.IFS($AU73="Devis 1",(IFERROR(VALUE(TRIM(SUBSTITUTE(AL73,CHAR(160),""))),0)),$AU73="Devis 2",(IFERROR(VALUE(TRIM(SUBSTITUTE(AO73,CHAR(160),""))),0)),$AU73="Devis 3",(IFERROR(VALUE(TRIM(SUBSTITUTE(AR73,CHAR(160),""))),0))),0))*(IFERROR(VALUE(TRIM(SUBSTITUTE($AC73,CHAR(160),""))),0))))</f>
        <v/>
      </c>
      <c r="BA73" s="67" t="str" cm="1">
        <f t="array" ref="BA73">IF($AC73="","",IF((IFERROR(_xlfn.IFS(TRIM(SUBSTITUTE($AU73,CHAR(160),""))="Devis 1", IFERROR(VALUE(TRIM(SUBSTITUTE(AM73,CHAR(160),""))),0),TRIM(SUBSTITUTE($AU73,CHAR(160),""))="Devis 2", IFERROR(VALUE(TRIM(SUBSTITUTE(AP73,CHAR(160),""))),0),TRIM(SUBSTITUTE($AU73,CHAR(160),""))="Devis 3", IFERROR(VALUE(TRIM(SUBSTITUTE(AS73,CHAR(160),""))),0)),0) * IFERROR(VALUE(TRIM(SUBSTITUTE($AC73,CHAR(160),""))),0)) = 0,IF(AZ73&lt;&gt;"",0,""),(IFERROR(_xlfn.IFS(TRIM(SUBSTITUTE($AU73,CHAR(160),""))="Devis 1", IFERROR(VALUE(TRIM(SUBSTITUTE(AM73,CHAR(160),""))),0),TRIM(SUBSTITUTE($AU73,CHAR(160),""))="Devis 2", IFERROR(VALUE(TRIM(SUBSTITUTE(AP73,CHAR(160),""))),0),TRIM(SUBSTITUTE($AU73,CHAR(160),""))="Devis 3", IFERROR(VALUE(TRIM(SUBSTITUTE(AS73,CHAR(160),""))),0)),0) * IFERROR(VALUE(TRIM(SUBSTITUTE($AC73,CHAR(160),""))),0))))</f>
        <v/>
      </c>
      <c r="BB73" s="67" t="str" cm="1">
        <f t="array" ref="BB73">IF($AC73="","",IF(IFERROR(_xlfn.IFS($AU73="Devis 1",IFERROR(VALUE(TRIM(SUBSTITUTE(AN73,CHAR(160),""))),0),$AU73="Devis 2",IFERROR(VALUE(TRIM(SUBSTITUTE(AQ73,CHAR(160),""))),0),$AU73="Devis 3",IFERROR(VALUE(TRIM(SUBSTITUTE(AT73,CHAR(160),""))),0)),0)*IFERROR(VALUE(TRIM(SUBSTITUTE($AC73,CHAR(160),""))),0)=0,"",IFERROR(_xlfn.IFS($AU73="Devis 1",IFERROR(VALUE(TRIM(SUBSTITUTE(AN73,CHAR(160),""))),0),$AU73="Devis 2",IFERROR(VALUE(TRIM(SUBSTITUTE(AQ73,CHAR(160),""))),0),$AU73="Devis 3",IFERROR(VALUE(TRIM(SUBSTITUTE(AT73,CHAR(160),""))),0)),0)*IFERROR(VALUE(TRIM(SUBSTITUTE($AC73,CHAR(160),""))),0)))</f>
        <v/>
      </c>
      <c r="BC73" s="254"/>
      <c r="BD73" s="14" t="str" cm="1">
        <f t="array" ref="BD73">IF(OR(BB73="",AY73="",AZ73="",AW73="",BA73="",AX73=""),"",_xlfn.IFS((IFERROR(VALUE(TRIM(SUBSTITUTE(BB73,CHAR(160),""))),0))&gt;(IFERROR(VALUE(TRIM(SUBSTITUTE(AY73,CHAR(160),""))),0)),"KO : Le montant retenu TTC est supérieur au montant raisonnable TTC. Merci de revoir la ligne de dépense ou plafonner son montant.",(IFERROR(VALUE(TRIM(SUBSTITUTE(AZ73,CHAR(160),""))),0))&gt;(IFERROR(VALUE(TRIM(SUBSTITUTE(AW73,CHAR(160),""))),0)),"Attention : Le montant retenu HT est supérieur au montant HT raisonnable. Merci de revoir la ligne de dépense, plafonner son montant, ou justifier la reventillation HT / TVA.",(IFERROR(VALUE(TRIM(SUBSTITUTE(BA73,CHAR(160),""))),0))&gt;(IFERROR(VALUE(TRIM(SUBSTITUTE(AX73,CHAR(160),""))),0)),"Attention : Le montant TVA retenu est supérieur au montant TVA raisonnable. Merci de revoir la ligne de dépense, plafonner son montant, ou justifier la reventillation HT / TVA.",(IFERROR(VALUE(TRIM(SUBSTITUTE(BB73,CHAR(160),""))),0))=0,"",(IFERROR(VALUE(TRIM(SUBSTITUTE(AY73,CHAR(160),""))),0))=(IFERROR(VALUE(TRIM(SUBSTITUTE(BB73,CHAR(160),""))),0)),"OK",(IFERROR(VALUE(TRIM(SUBSTITUTE(AY73,CHAR(160),""))),0))&gt;(IFERROR(VALUE(TRIM(SUBSTITUTE(BB73,CHAR(160),""))),0))," OK : Montant instruit inférieur au montant raisonnable.",TRUE,""))</f>
        <v/>
      </c>
      <c r="BE73" s="762" t="str" cm="1">
        <f t="array" ref="BE73">IF(OR(BB73="",Y73="",AZ73="",W73="",BA73="",X73=""),"",_xlfn.IFS((IFERROR(VALUE(TRIM(SUBSTITUTE(BB73,CHAR(160),""))),0))&gt;(IFERROR(VALUE(TRIM(SUBSTITUTE(Y73,CHAR(160),""))),0)),"KO : Le montant retenu TTC est supérieur au montant présenté TTC. Merci de revoir la ligne de dépense ou plafonner son montant.",(IFERROR(VALUE(TRIM(SUBSTITUTE(AZ73,CHAR(160),""))),0))&gt;(IFERROR(VALUE(TRIM(SUBSTITUTE(W73,CHAR(160),""))),0)),"Attention : Le montant retenu HT est supérieur au montant HT présenté. Merci de revoir la ligne de dépense,plafonner son montant,ou justifier la reventillation HT/TVA.",(IFERROR(VALUE(TRIM(SUBSTITUTE(BA73,CHAR(160),""))),0))&gt;(IFERROR(VALUE(TRIM(SUBSTITUTE(X73,CHAR(160),""))),0)),"Attention : Le montant TVA retenu est supérieur au montant TVA présenté. Merci de revoir la ligne de dépense,plafonner son montant,ou justifier la reventillation HT/TVA.",(IFERROR(VALUE(TRIM(SUBSTITUTE(Y73,CHAR(160),""))),0))=0,"",(IFERROR(VALUE(TRIM(SUBSTITUTE(BB73,CHAR(160),""))),0))=(IFERROR(VALUE(TRIM(SUBSTITUTE(Y73,CHAR(160),""))),0)),"OK",
OR((IFERROR(VALUE(TRIM(SUBSTITUTE(BB73,CHAR(160),""))),0))=0,(IFERROR(VALUE(TRIM(SUBSTITUTE(AZ73,CHAR(160),""))),0))=0),"Attention : montant présenté entièrement écarté",(IFERROR(VALUE(TRIM(SUBSTITUTE(BB73,CHAR(160),""))),0))&lt;(IFERROR(VALUE(TRIM(SUBSTITUTE(Y73,CHAR(160),""))),0)),"Attention : montant présenté partiellement écarté",TRUE,""))</f>
        <v/>
      </c>
      <c r="BF73" s="49" t="str">
        <f t="shared" si="60"/>
        <v/>
      </c>
      <c r="BG73" s="49" t="str">
        <f t="shared" si="61"/>
        <v/>
      </c>
      <c r="BH73" s="21" t="str">
        <f t="shared" si="62"/>
        <v/>
      </c>
    </row>
    <row r="74" spans="1:60" ht="15" customHeight="1">
      <c r="A74" s="63">
        <v>63</v>
      </c>
      <c r="B74" s="144"/>
      <c r="C74" s="144"/>
      <c r="D74" s="145"/>
      <c r="E74" s="144"/>
      <c r="F74" s="144"/>
      <c r="G74" s="144"/>
      <c r="H74" s="144"/>
      <c r="I74" s="144"/>
      <c r="J74" s="144"/>
      <c r="K74" s="144"/>
      <c r="L74" s="144"/>
      <c r="M74" s="123"/>
      <c r="N74" s="7"/>
      <c r="O74" s="42" t="str">
        <f t="shared" si="32"/>
        <v/>
      </c>
      <c r="P74" s="9"/>
      <c r="Q74" s="7"/>
      <c r="R74" s="42" t="str">
        <f t="shared" si="33"/>
        <v/>
      </c>
      <c r="S74" s="10"/>
      <c r="T74" s="7"/>
      <c r="U74" s="124" t="str">
        <f t="shared" si="34"/>
        <v/>
      </c>
      <c r="V74" s="133"/>
      <c r="W74" s="132" t="str" cm="1">
        <f t="array" ref="W74">IF((_xlfn.IFS(TRIM(SUBSTITUTE(V74,CHAR(160),""))="Devis 1",IFERROR(VALUE(TRIM(SUBSTITUTE(M74,CHAR(160),""))),0),TRIM(SUBSTITUTE(V74,CHAR(160),""))="Devis 2",IFERROR(VALUE(TRIM(SUBSTITUTE(P74,CHAR(160),""))),0),TRIM(SUBSTITUTE(V74,CHAR(160),""))="Devis 3",IFERROR(VALUE(TRIM(SUBSTITUTE(S74,CHAR(160),""))),0),TRUE,0)*IFERROR(VALUE(TRIM(SUBSTITUTE(D74,CHAR(160),""))),0))=0,"",_xlfn.IFS(TRIM(SUBSTITUTE(V74,CHAR(160),""))="Devis 1",IFERROR(VALUE(TRIM(SUBSTITUTE(M74,CHAR(160),""))),0),TRIM(SUBSTITUTE(V74,CHAR(160),""))="Devis 2",IFERROR(VALUE(TRIM(SUBSTITUTE(P74,CHAR(160),""))),0),TRIM(SUBSTITUTE(V74,CHAR(160),""))="Devis 3",IFERROR(VALUE(TRIM(SUBSTITUTE(S74,CHAR(160),""))),0),TRUE,0)*IFERROR(VALUE(TRIM(SUBSTITUTE(D74,CHAR(160),""))),0))</f>
        <v/>
      </c>
      <c r="X74" s="66" t="str" cm="1">
        <f t="array" ref="X74">IF(_xlfn.IFS(TRIM(SUBSTITUTE(V74,CHAR(160),""))="Devis 1",IFERROR(VALUE(TRIM(SUBSTITUTE(N74,CHAR(160),""))),0),TRIM(SUBSTITUTE(V74,CHAR(160),""))="Devis 2",IFERROR(VALUE(TRIM(SUBSTITUTE(Q74,CHAR(160),""))),0),TRIM(SUBSTITUTE(V74,CHAR(160),""))="Devis 3",IFERROR(VALUE(TRIM(SUBSTITUTE(T74,CHAR(160),""))),0),TRUE,0)*IFERROR(VALUE(TRIM(SUBSTITUTE(D74,CHAR(160),""))),0)=0,IF(W74&lt;&gt;"",0,""),_xlfn.IFS(TRIM(SUBSTITUTE(V74,CHAR(160),""))="Devis 1",IFERROR(VALUE(TRIM(SUBSTITUTE(N74,CHAR(160),""))),0),TRIM(SUBSTITUTE(V74,CHAR(160),""))="Devis 2",IFERROR(VALUE(TRIM(SUBSTITUTE(Q74,CHAR(160),""))),0),TRIM(SUBSTITUTE(V74,CHAR(160),""))="Devis 3",IFERROR(VALUE(TRIM(SUBSTITUTE(T74,CHAR(160),""))),0),TRUE,0)*IFERROR(VALUE(TRIM(SUBSTITUTE(D74,CHAR(160),""))),0))</f>
        <v/>
      </c>
      <c r="Y74" s="135" t="str">
        <f t="shared" si="35"/>
        <v/>
      </c>
      <c r="Z74" s="136"/>
      <c r="AA74" s="764" t="str">
        <f t="shared" si="36"/>
        <v/>
      </c>
      <c r="AB74" s="764" t="str">
        <f t="shared" si="37"/>
        <v/>
      </c>
      <c r="AC74" s="764" t="str">
        <f t="shared" si="38"/>
        <v/>
      </c>
      <c r="AD74" s="764" t="str">
        <f t="shared" si="39"/>
        <v/>
      </c>
      <c r="AE74" s="764" t="str">
        <f t="shared" si="40"/>
        <v/>
      </c>
      <c r="AF74" s="764" t="str">
        <f t="shared" si="41"/>
        <v/>
      </c>
      <c r="AG74" s="764" t="str">
        <f t="shared" si="42"/>
        <v/>
      </c>
      <c r="AH74" s="764" t="str">
        <f t="shared" si="43"/>
        <v/>
      </c>
      <c r="AI74" s="764" t="str">
        <f t="shared" si="44"/>
        <v/>
      </c>
      <c r="AJ74" s="764" t="str">
        <f t="shared" si="45"/>
        <v/>
      </c>
      <c r="AK74" s="764" t="str">
        <f t="shared" si="46"/>
        <v/>
      </c>
      <c r="AL74" s="45" t="str">
        <f t="shared" si="47"/>
        <v/>
      </c>
      <c r="AM74" s="20" t="str">
        <f t="shared" si="48"/>
        <v/>
      </c>
      <c r="AN74" s="42" t="str">
        <f t="shared" si="49"/>
        <v/>
      </c>
      <c r="AO74" s="46" t="str">
        <f t="shared" si="50"/>
        <v/>
      </c>
      <c r="AP74" s="20" t="str">
        <f t="shared" si="51"/>
        <v/>
      </c>
      <c r="AQ74" s="42" t="str">
        <f t="shared" si="52"/>
        <v/>
      </c>
      <c r="AR74" s="47" t="str">
        <f t="shared" si="53"/>
        <v/>
      </c>
      <c r="AS74" s="20" t="str">
        <f t="shared" si="54"/>
        <v/>
      </c>
      <c r="AT74" s="48" t="str">
        <f t="shared" si="55"/>
        <v/>
      </c>
      <c r="AU74" s="44" t="str">
        <f t="shared" si="56"/>
        <v/>
      </c>
      <c r="AV74" s="744"/>
      <c r="AW74" s="49" t="str">
        <f t="shared" si="57"/>
        <v/>
      </c>
      <c r="AX74" s="49" t="str">
        <f t="shared" si="58"/>
        <v/>
      </c>
      <c r="AY74" s="49" t="str">
        <f t="shared" si="59"/>
        <v/>
      </c>
      <c r="AZ74" s="67" t="str" cm="1">
        <f t="array" ref="AZ74">IF($AC74="","",IF((IFERROR(_xlfn.IFS($AU74="Devis 1",(IFERROR(VALUE(TRIM(SUBSTITUTE(AL74,CHAR(160),""))),0)),$AU74="Devis 2",(IFERROR(VALUE(TRIM(SUBSTITUTE(AO74,CHAR(160),""))),0)),$AU74="Devis 3",(IFERROR(VALUE(TRIM(SUBSTITUTE(AR74,CHAR(160),""))),0))),0))*(IFERROR(VALUE(TRIM(SUBSTITUTE($AC74,CHAR(160),""))),0))=0,"",(IFERROR(_xlfn.IFS($AU74="Devis 1",(IFERROR(VALUE(TRIM(SUBSTITUTE(AL74,CHAR(160),""))),0)),$AU74="Devis 2",(IFERROR(VALUE(TRIM(SUBSTITUTE(AO74,CHAR(160),""))),0)),$AU74="Devis 3",(IFERROR(VALUE(TRIM(SUBSTITUTE(AR74,CHAR(160),""))),0))),0))*(IFERROR(VALUE(TRIM(SUBSTITUTE($AC74,CHAR(160),""))),0))))</f>
        <v/>
      </c>
      <c r="BA74" s="67" t="str" cm="1">
        <f t="array" ref="BA74">IF($AC74="","",IF((IFERROR(_xlfn.IFS(TRIM(SUBSTITUTE($AU74,CHAR(160),""))="Devis 1", IFERROR(VALUE(TRIM(SUBSTITUTE(AM74,CHAR(160),""))),0),TRIM(SUBSTITUTE($AU74,CHAR(160),""))="Devis 2", IFERROR(VALUE(TRIM(SUBSTITUTE(AP74,CHAR(160),""))),0),TRIM(SUBSTITUTE($AU74,CHAR(160),""))="Devis 3", IFERROR(VALUE(TRIM(SUBSTITUTE(AS74,CHAR(160),""))),0)),0) * IFERROR(VALUE(TRIM(SUBSTITUTE($AC74,CHAR(160),""))),0)) = 0,IF(AZ74&lt;&gt;"",0,""),(IFERROR(_xlfn.IFS(TRIM(SUBSTITUTE($AU74,CHAR(160),""))="Devis 1", IFERROR(VALUE(TRIM(SUBSTITUTE(AM74,CHAR(160),""))),0),TRIM(SUBSTITUTE($AU74,CHAR(160),""))="Devis 2", IFERROR(VALUE(TRIM(SUBSTITUTE(AP74,CHAR(160),""))),0),TRIM(SUBSTITUTE($AU74,CHAR(160),""))="Devis 3", IFERROR(VALUE(TRIM(SUBSTITUTE(AS74,CHAR(160),""))),0)),0) * IFERROR(VALUE(TRIM(SUBSTITUTE($AC74,CHAR(160),""))),0))))</f>
        <v/>
      </c>
      <c r="BB74" s="67" t="str" cm="1">
        <f t="array" ref="BB74">IF($AC74="","",IF(IFERROR(_xlfn.IFS($AU74="Devis 1",IFERROR(VALUE(TRIM(SUBSTITUTE(AN74,CHAR(160),""))),0),$AU74="Devis 2",IFERROR(VALUE(TRIM(SUBSTITUTE(AQ74,CHAR(160),""))),0),$AU74="Devis 3",IFERROR(VALUE(TRIM(SUBSTITUTE(AT74,CHAR(160),""))),0)),0)*IFERROR(VALUE(TRIM(SUBSTITUTE($AC74,CHAR(160),""))),0)=0,"",IFERROR(_xlfn.IFS($AU74="Devis 1",IFERROR(VALUE(TRIM(SUBSTITUTE(AN74,CHAR(160),""))),0),$AU74="Devis 2",IFERROR(VALUE(TRIM(SUBSTITUTE(AQ74,CHAR(160),""))),0),$AU74="Devis 3",IFERROR(VALUE(TRIM(SUBSTITUTE(AT74,CHAR(160),""))),0)),0)*IFERROR(VALUE(TRIM(SUBSTITUTE($AC74,CHAR(160),""))),0)))</f>
        <v/>
      </c>
      <c r="BC74" s="254"/>
      <c r="BD74" s="14" t="str" cm="1">
        <f t="array" ref="BD74">IF(OR(BB74="",AY74="",AZ74="",AW74="",BA74="",AX74=""),"",_xlfn.IFS((IFERROR(VALUE(TRIM(SUBSTITUTE(BB74,CHAR(160),""))),0))&gt;(IFERROR(VALUE(TRIM(SUBSTITUTE(AY74,CHAR(160),""))),0)),"KO : Le montant retenu TTC est supérieur au montant raisonnable TTC. Merci de revoir la ligne de dépense ou plafonner son montant.",(IFERROR(VALUE(TRIM(SUBSTITUTE(AZ74,CHAR(160),""))),0))&gt;(IFERROR(VALUE(TRIM(SUBSTITUTE(AW74,CHAR(160),""))),0)),"Attention : Le montant retenu HT est supérieur au montant HT raisonnable. Merci de revoir la ligne de dépense, plafonner son montant, ou justifier la reventillation HT / TVA.",(IFERROR(VALUE(TRIM(SUBSTITUTE(BA74,CHAR(160),""))),0))&gt;(IFERROR(VALUE(TRIM(SUBSTITUTE(AX74,CHAR(160),""))),0)),"Attention : Le montant TVA retenu est supérieur au montant TVA raisonnable. Merci de revoir la ligne de dépense, plafonner son montant, ou justifier la reventillation HT / TVA.",(IFERROR(VALUE(TRIM(SUBSTITUTE(BB74,CHAR(160),""))),0))=0,"",(IFERROR(VALUE(TRIM(SUBSTITUTE(AY74,CHAR(160),""))),0))=(IFERROR(VALUE(TRIM(SUBSTITUTE(BB74,CHAR(160),""))),0)),"OK",(IFERROR(VALUE(TRIM(SUBSTITUTE(AY74,CHAR(160),""))),0))&gt;(IFERROR(VALUE(TRIM(SUBSTITUTE(BB74,CHAR(160),""))),0))," OK : Montant instruit inférieur au montant raisonnable.",TRUE,""))</f>
        <v/>
      </c>
      <c r="BE74" s="762" t="str" cm="1">
        <f t="array" ref="BE74">IF(OR(BB74="",Y74="",AZ74="",W74="",BA74="",X74=""),"",_xlfn.IFS((IFERROR(VALUE(TRIM(SUBSTITUTE(BB74,CHAR(160),""))),0))&gt;(IFERROR(VALUE(TRIM(SUBSTITUTE(Y74,CHAR(160),""))),0)),"KO : Le montant retenu TTC est supérieur au montant présenté TTC. Merci de revoir la ligne de dépense ou plafonner son montant.",(IFERROR(VALUE(TRIM(SUBSTITUTE(AZ74,CHAR(160),""))),0))&gt;(IFERROR(VALUE(TRIM(SUBSTITUTE(W74,CHAR(160),""))),0)),"Attention : Le montant retenu HT est supérieur au montant HT présenté. Merci de revoir la ligne de dépense,plafonner son montant,ou justifier la reventillation HT/TVA.",(IFERROR(VALUE(TRIM(SUBSTITUTE(BA74,CHAR(160),""))),0))&gt;(IFERROR(VALUE(TRIM(SUBSTITUTE(X74,CHAR(160),""))),0)),"Attention : Le montant TVA retenu est supérieur au montant TVA présenté. Merci de revoir la ligne de dépense,plafonner son montant,ou justifier la reventillation HT/TVA.",(IFERROR(VALUE(TRIM(SUBSTITUTE(Y74,CHAR(160),""))),0))=0,"",(IFERROR(VALUE(TRIM(SUBSTITUTE(BB74,CHAR(160),""))),0))=(IFERROR(VALUE(TRIM(SUBSTITUTE(Y74,CHAR(160),""))),0)),"OK",
OR((IFERROR(VALUE(TRIM(SUBSTITUTE(BB74,CHAR(160),""))),0))=0,(IFERROR(VALUE(TRIM(SUBSTITUTE(AZ74,CHAR(160),""))),0))=0),"Attention : montant présenté entièrement écarté",(IFERROR(VALUE(TRIM(SUBSTITUTE(BB74,CHAR(160),""))),0))&lt;(IFERROR(VALUE(TRIM(SUBSTITUTE(Y74,CHAR(160),""))),0)),"Attention : montant présenté partiellement écarté",TRUE,""))</f>
        <v/>
      </c>
      <c r="BF74" s="49" t="str">
        <f t="shared" si="60"/>
        <v/>
      </c>
      <c r="BG74" s="49" t="str">
        <f t="shared" si="61"/>
        <v/>
      </c>
      <c r="BH74" s="21" t="str">
        <f t="shared" si="62"/>
        <v/>
      </c>
    </row>
    <row r="75" spans="1:60" ht="15" customHeight="1">
      <c r="A75" s="63">
        <v>64</v>
      </c>
      <c r="B75" s="144"/>
      <c r="C75" s="144"/>
      <c r="D75" s="145"/>
      <c r="E75" s="144"/>
      <c r="F75" s="144"/>
      <c r="G75" s="144"/>
      <c r="H75" s="144"/>
      <c r="I75" s="144"/>
      <c r="J75" s="144"/>
      <c r="K75" s="144"/>
      <c r="L75" s="144"/>
      <c r="M75" s="123"/>
      <c r="N75" s="7"/>
      <c r="O75" s="42" t="str">
        <f t="shared" ref="O75:O106" si="63">IF(OR(M75="", N75=""), "", IFERROR(VALUE(TRIM(SUBSTITUTE(M75,CHAR(160),""))),0) + IFERROR(VALUE(TRIM(SUBSTITUTE(N75,CHAR(160),""))),0))</f>
        <v/>
      </c>
      <c r="P75" s="9"/>
      <c r="Q75" s="7"/>
      <c r="R75" s="42" t="str">
        <f t="shared" ref="R75:R106" si="64">IF(OR(P75="", Q75=""), "", IFERROR(VALUE(TRIM(SUBSTITUTE(P75,CHAR(160),""))),0) + IFERROR(VALUE(TRIM(SUBSTITUTE(Q75,CHAR(160),""))),0))</f>
        <v/>
      </c>
      <c r="S75" s="10"/>
      <c r="T75" s="7"/>
      <c r="U75" s="124" t="str">
        <f t="shared" ref="U75:U106" si="65">IF(OR(S75="", T75=""), "", IFERROR(VALUE(TRIM(SUBSTITUTE(S75,CHAR(160),""))),0) + IFERROR(VALUE(TRIM(SUBSTITUTE(T75,CHAR(160),""))),0))</f>
        <v/>
      </c>
      <c r="V75" s="133"/>
      <c r="W75" s="132" t="str" cm="1">
        <f t="array" ref="W75">IF((_xlfn.IFS(TRIM(SUBSTITUTE(V75,CHAR(160),""))="Devis 1",IFERROR(VALUE(TRIM(SUBSTITUTE(M75,CHAR(160),""))),0),TRIM(SUBSTITUTE(V75,CHAR(160),""))="Devis 2",IFERROR(VALUE(TRIM(SUBSTITUTE(P75,CHAR(160),""))),0),TRIM(SUBSTITUTE(V75,CHAR(160),""))="Devis 3",IFERROR(VALUE(TRIM(SUBSTITUTE(S75,CHAR(160),""))),0),TRUE,0)*IFERROR(VALUE(TRIM(SUBSTITUTE(D75,CHAR(160),""))),0))=0,"",_xlfn.IFS(TRIM(SUBSTITUTE(V75,CHAR(160),""))="Devis 1",IFERROR(VALUE(TRIM(SUBSTITUTE(M75,CHAR(160),""))),0),TRIM(SUBSTITUTE(V75,CHAR(160),""))="Devis 2",IFERROR(VALUE(TRIM(SUBSTITUTE(P75,CHAR(160),""))),0),TRIM(SUBSTITUTE(V75,CHAR(160),""))="Devis 3",IFERROR(VALUE(TRIM(SUBSTITUTE(S75,CHAR(160),""))),0),TRUE,0)*IFERROR(VALUE(TRIM(SUBSTITUTE(D75,CHAR(160),""))),0))</f>
        <v/>
      </c>
      <c r="X75" s="66" t="str" cm="1">
        <f t="array" ref="X75">IF(_xlfn.IFS(TRIM(SUBSTITUTE(V75,CHAR(160),""))="Devis 1",IFERROR(VALUE(TRIM(SUBSTITUTE(N75,CHAR(160),""))),0),TRIM(SUBSTITUTE(V75,CHAR(160),""))="Devis 2",IFERROR(VALUE(TRIM(SUBSTITUTE(Q75,CHAR(160),""))),0),TRIM(SUBSTITUTE(V75,CHAR(160),""))="Devis 3",IFERROR(VALUE(TRIM(SUBSTITUTE(T75,CHAR(160),""))),0),TRUE,0)*IFERROR(VALUE(TRIM(SUBSTITUTE(D75,CHAR(160),""))),0)=0,IF(W75&lt;&gt;"",0,""),_xlfn.IFS(TRIM(SUBSTITUTE(V75,CHAR(160),""))="Devis 1",IFERROR(VALUE(TRIM(SUBSTITUTE(N75,CHAR(160),""))),0),TRIM(SUBSTITUTE(V75,CHAR(160),""))="Devis 2",IFERROR(VALUE(TRIM(SUBSTITUTE(Q75,CHAR(160),""))),0),TRIM(SUBSTITUTE(V75,CHAR(160),""))="Devis 3",IFERROR(VALUE(TRIM(SUBSTITUTE(T75,CHAR(160),""))),0),TRUE,0)*IFERROR(VALUE(TRIM(SUBSTITUTE(D75,CHAR(160),""))),0))</f>
        <v/>
      </c>
      <c r="Y75" s="135" t="str">
        <f t="shared" ref="Y75:Y106" si="66">IF(OR(W75="", X75=""), "", IFERROR(VALUE(TRIM(SUBSTITUTE(W75,CHAR(160),""))),0) + IFERROR(VALUE(TRIM(SUBSTITUTE(X75,CHAR(160),""))),0))</f>
        <v/>
      </c>
      <c r="Z75" s="136"/>
      <c r="AA75" s="764" t="str">
        <f t="shared" ref="AA75:AA111" si="67">IF(B75="","",B75)</f>
        <v/>
      </c>
      <c r="AB75" s="764" t="str">
        <f t="shared" ref="AB75:AB111" si="68">IF(C75="","",C75)</f>
        <v/>
      </c>
      <c r="AC75" s="764" t="str">
        <f t="shared" ref="AC75:AC111" si="69">IF(D75="","",D75)</f>
        <v/>
      </c>
      <c r="AD75" s="764" t="str">
        <f t="shared" ref="AD75:AD111" si="70">IF(E75="","",E75)</f>
        <v/>
      </c>
      <c r="AE75" s="764" t="str">
        <f t="shared" ref="AE75:AE111" si="71">IF(F75="","",F75)</f>
        <v/>
      </c>
      <c r="AF75" s="764" t="str">
        <f t="shared" ref="AF75:AF111" si="72">IF(G75="","",G75)</f>
        <v/>
      </c>
      <c r="AG75" s="764" t="str">
        <f t="shared" ref="AG75:AG111" si="73">IF(H75="","",H75)</f>
        <v/>
      </c>
      <c r="AH75" s="764" t="str">
        <f t="shared" ref="AH75:AH111" si="74">IF(I75="","",I75)</f>
        <v/>
      </c>
      <c r="AI75" s="764" t="str">
        <f t="shared" ref="AI75:AI111" si="75">IF(J75="","",J75)</f>
        <v/>
      </c>
      <c r="AJ75" s="764" t="str">
        <f t="shared" ref="AJ75:AJ111" si="76">IF(K75="","",K75)</f>
        <v/>
      </c>
      <c r="AK75" s="764" t="str">
        <f t="shared" ref="AK75:AK111" si="77">IF(L75="","",L75)</f>
        <v/>
      </c>
      <c r="AL75" s="45" t="str">
        <f t="shared" ref="AL75:AL111" si="78">IF(M75="","",M75)</f>
        <v/>
      </c>
      <c r="AM75" s="20" t="str">
        <f t="shared" ref="AM75:AM111" si="79">IF(N75="","",N75)</f>
        <v/>
      </c>
      <c r="AN75" s="42" t="str">
        <f t="shared" ref="AN75:AN106" si="80">IF(OR(AL75="", AM75=""), "", IFERROR(VALUE(TRIM(SUBSTITUTE(AL75,CHAR(160),""))),0) + IFERROR(VALUE(TRIM(SUBSTITUTE(AM75,CHAR(160),""))),0))</f>
        <v/>
      </c>
      <c r="AO75" s="46" t="str">
        <f t="shared" ref="AO75:AO111" si="81">IF(P75="","",P75)</f>
        <v/>
      </c>
      <c r="AP75" s="20" t="str">
        <f t="shared" ref="AP75:AP111" si="82">IF(Q75="","",Q75)</f>
        <v/>
      </c>
      <c r="AQ75" s="42" t="str">
        <f t="shared" ref="AQ75:AQ106" si="83">IF(OR(AO75="",AP75=""),"",IFERROR(VALUE(TRIM(SUBSTITUTE(AO75,CHAR(160),""))),0)+IFERROR(VALUE(TRIM(SUBSTITUTE(AP75,CHAR(160),""))),0))</f>
        <v/>
      </c>
      <c r="AR75" s="47" t="str">
        <f t="shared" ref="AR75:AR111" si="84">IF(S75="","",S75)</f>
        <v/>
      </c>
      <c r="AS75" s="20" t="str">
        <f t="shared" ref="AS75:AS111" si="85">IF(T75="","",T75)</f>
        <v/>
      </c>
      <c r="AT75" s="48" t="str">
        <f t="shared" ref="AT75:AT106" si="86">IF(OR(AR75="",AS75=""),"",IFERROR(VALUE(TRIM(SUBSTITUTE(AR75,CHAR(160),""))),0)+IFERROR(VALUE(TRIM(SUBSTITUTE(AS75,CHAR(160),""))),0))</f>
        <v/>
      </c>
      <c r="AU75" s="44" t="str">
        <f t="shared" ref="AU75:AU111" si="87">IF(V75="","",V75)</f>
        <v/>
      </c>
      <c r="AV75" s="744"/>
      <c r="AW75" s="49" t="str">
        <f t="shared" ref="AW75:AW111" si="88">IF((1.15*MIN(IF((IFERROR(VALUE(TRIM(SUBSTITUTE(AL75,CHAR(160),""))),0))=0,1E+30,(IFERROR(VALUE(TRIM(SUBSTITUTE(AL75,CHAR(160),""))),0))),IF((IFERROR(VALUE(TRIM(SUBSTITUTE(AO75,CHAR(160),""))),0))=0,1E+30,(IFERROR(VALUE(TRIM(SUBSTITUTE(AO75,CHAR(160),""))),0))),IF((IFERROR(VALUE(TRIM(SUBSTITUTE(AR75,CHAR(160),""))),0))=0,1E+30,(IFERROR(VALUE(TRIM(SUBSTITUTE(AR75,CHAR(160),""))),0))))*(IFERROR(VALUE(TRIM(SUBSTITUTE(AC75,CHAR(160),""))),0)))=0,"",(1.15*MIN(IF((IFERROR(VALUE(TRIM(SUBSTITUTE(AL75,CHAR(160),""))),0))=0,1E+30,(IFERROR(VALUE(TRIM(SUBSTITUTE(AL75,CHAR(160),""))),0))),IF((IFERROR(VALUE(TRIM(SUBSTITUTE(AO75,CHAR(160),""))),0))=0,1E+30,(IFERROR(VALUE(TRIM(SUBSTITUTE(AO75,CHAR(160),""))),0))),IF((IFERROR(VALUE(TRIM(SUBSTITUTE(AR75,CHAR(160),""))),0))=0,1E+30,(IFERROR(VALUE(TRIM(SUBSTITUTE(AR75,CHAR(160),""))),0))))*(IFERROR(VALUE(TRIM(SUBSTITUTE(AC75,CHAR(160),""))),0))))</f>
        <v/>
      </c>
      <c r="AX75" s="49" t="str">
        <f t="shared" ref="AX75:AX106" si="89">IF(AW75="","",IF( AND(IFERROR(VALUE(TRIM(SUBSTITUTE(AM75,CHAR(160),""))),0)=0,IFERROR(VALUE(TRIM(SUBSTITUTE(AP75,CHAR(160),""))),0)=0,IFERROR(VALUE(TRIM(SUBSTITUTE(AS75,CHAR(160),""))),0)=0),0,1.15*MIN(IF(IFERROR(VALUE(TRIM(SUBSTITUTE(AM75,CHAR(160),""))),0)=0, 1E+30, IFERROR(VALUE(TRIM(SUBSTITUTE(AM75,CHAR(160),""))),0)),IF(IFERROR(VALUE(TRIM(SUBSTITUTE(AP75,CHAR(160),""))),0)=0, 1E+30, IFERROR(VALUE(TRIM(SUBSTITUTE(AP75,CHAR(160),""))),0)),IF(IFERROR(VALUE(TRIM(SUBSTITUTE(AS75,CHAR(160),""))),0)=0, 1E+30, IFERROR(VALUE(TRIM(SUBSTITUTE(AS75,CHAR(160),""))),0))) *IFERROR(VALUE(TRIM(SUBSTITUTE(AC75,CHAR(160),""))),0)))</f>
        <v/>
      </c>
      <c r="AY75" s="49" t="str">
        <f t="shared" ref="AY75:AY106" si="90">IF(AW75="","",AW75+AX75)</f>
        <v/>
      </c>
      <c r="AZ75" s="67" t="str" cm="1">
        <f t="array" ref="AZ75">IF($AC75="","",IF((IFERROR(_xlfn.IFS($AU75="Devis 1",(IFERROR(VALUE(TRIM(SUBSTITUTE(AL75,CHAR(160),""))),0)),$AU75="Devis 2",(IFERROR(VALUE(TRIM(SUBSTITUTE(AO75,CHAR(160),""))),0)),$AU75="Devis 3",(IFERROR(VALUE(TRIM(SUBSTITUTE(AR75,CHAR(160),""))),0))),0))*(IFERROR(VALUE(TRIM(SUBSTITUTE($AC75,CHAR(160),""))),0))=0,"",(IFERROR(_xlfn.IFS($AU75="Devis 1",(IFERROR(VALUE(TRIM(SUBSTITUTE(AL75,CHAR(160),""))),0)),$AU75="Devis 2",(IFERROR(VALUE(TRIM(SUBSTITUTE(AO75,CHAR(160),""))),0)),$AU75="Devis 3",(IFERROR(VALUE(TRIM(SUBSTITUTE(AR75,CHAR(160),""))),0))),0))*(IFERROR(VALUE(TRIM(SUBSTITUTE($AC75,CHAR(160),""))),0))))</f>
        <v/>
      </c>
      <c r="BA75" s="67" t="str" cm="1">
        <f t="array" ref="BA75">IF($AC75="","",IF((IFERROR(_xlfn.IFS(TRIM(SUBSTITUTE($AU75,CHAR(160),""))="Devis 1", IFERROR(VALUE(TRIM(SUBSTITUTE(AM75,CHAR(160),""))),0),TRIM(SUBSTITUTE($AU75,CHAR(160),""))="Devis 2", IFERROR(VALUE(TRIM(SUBSTITUTE(AP75,CHAR(160),""))),0),TRIM(SUBSTITUTE($AU75,CHAR(160),""))="Devis 3", IFERROR(VALUE(TRIM(SUBSTITUTE(AS75,CHAR(160),""))),0)),0) * IFERROR(VALUE(TRIM(SUBSTITUTE($AC75,CHAR(160),""))),0)) = 0,IF(AZ75&lt;&gt;"",0,""),(IFERROR(_xlfn.IFS(TRIM(SUBSTITUTE($AU75,CHAR(160),""))="Devis 1", IFERROR(VALUE(TRIM(SUBSTITUTE(AM75,CHAR(160),""))),0),TRIM(SUBSTITUTE($AU75,CHAR(160),""))="Devis 2", IFERROR(VALUE(TRIM(SUBSTITUTE(AP75,CHAR(160),""))),0),TRIM(SUBSTITUTE($AU75,CHAR(160),""))="Devis 3", IFERROR(VALUE(TRIM(SUBSTITUTE(AS75,CHAR(160),""))),0)),0) * IFERROR(VALUE(TRIM(SUBSTITUTE($AC75,CHAR(160),""))),0))))</f>
        <v/>
      </c>
      <c r="BB75" s="67" t="str" cm="1">
        <f t="array" ref="BB75">IF($AC75="","",IF(IFERROR(_xlfn.IFS($AU75="Devis 1",IFERROR(VALUE(TRIM(SUBSTITUTE(AN75,CHAR(160),""))),0),$AU75="Devis 2",IFERROR(VALUE(TRIM(SUBSTITUTE(AQ75,CHAR(160),""))),0),$AU75="Devis 3",IFERROR(VALUE(TRIM(SUBSTITUTE(AT75,CHAR(160),""))),0)),0)*IFERROR(VALUE(TRIM(SUBSTITUTE($AC75,CHAR(160),""))),0)=0,"",IFERROR(_xlfn.IFS($AU75="Devis 1",IFERROR(VALUE(TRIM(SUBSTITUTE(AN75,CHAR(160),""))),0),$AU75="Devis 2",IFERROR(VALUE(TRIM(SUBSTITUTE(AQ75,CHAR(160),""))),0),$AU75="Devis 3",IFERROR(VALUE(TRIM(SUBSTITUTE(AT75,CHAR(160),""))),0)),0)*IFERROR(VALUE(TRIM(SUBSTITUTE($AC75,CHAR(160),""))),0)))</f>
        <v/>
      </c>
      <c r="BC75" s="254"/>
      <c r="BD75" s="14" t="str" cm="1">
        <f t="array" ref="BD75">IF(OR(BB75="",AY75="",AZ75="",AW75="",BA75="",AX75=""),"",_xlfn.IFS((IFERROR(VALUE(TRIM(SUBSTITUTE(BB75,CHAR(160),""))),0))&gt;(IFERROR(VALUE(TRIM(SUBSTITUTE(AY75,CHAR(160),""))),0)),"KO : Le montant retenu TTC est supérieur au montant raisonnable TTC. Merci de revoir la ligne de dépense ou plafonner son montant.",(IFERROR(VALUE(TRIM(SUBSTITUTE(AZ75,CHAR(160),""))),0))&gt;(IFERROR(VALUE(TRIM(SUBSTITUTE(AW75,CHAR(160),""))),0)),"Attention : Le montant retenu HT est supérieur au montant HT raisonnable. Merci de revoir la ligne de dépense, plafonner son montant, ou justifier la reventillation HT / TVA.",(IFERROR(VALUE(TRIM(SUBSTITUTE(BA75,CHAR(160),""))),0))&gt;(IFERROR(VALUE(TRIM(SUBSTITUTE(AX75,CHAR(160),""))),0)),"Attention : Le montant TVA retenu est supérieur au montant TVA raisonnable. Merci de revoir la ligne de dépense, plafonner son montant, ou justifier la reventillation HT / TVA.",(IFERROR(VALUE(TRIM(SUBSTITUTE(BB75,CHAR(160),""))),0))=0,"",(IFERROR(VALUE(TRIM(SUBSTITUTE(AY75,CHAR(160),""))),0))=(IFERROR(VALUE(TRIM(SUBSTITUTE(BB75,CHAR(160),""))),0)),"OK",(IFERROR(VALUE(TRIM(SUBSTITUTE(AY75,CHAR(160),""))),0))&gt;(IFERROR(VALUE(TRIM(SUBSTITUTE(BB75,CHAR(160),""))),0))," OK : Montant instruit inférieur au montant raisonnable.",TRUE,""))</f>
        <v/>
      </c>
      <c r="BE75" s="762" t="str" cm="1">
        <f t="array" ref="BE75">IF(OR(BB75="",Y75="",AZ75="",W75="",BA75="",X75=""),"",_xlfn.IFS((IFERROR(VALUE(TRIM(SUBSTITUTE(BB75,CHAR(160),""))),0))&gt;(IFERROR(VALUE(TRIM(SUBSTITUTE(Y75,CHAR(160),""))),0)),"KO : Le montant retenu TTC est supérieur au montant présenté TTC. Merci de revoir la ligne de dépense ou plafonner son montant.",(IFERROR(VALUE(TRIM(SUBSTITUTE(AZ75,CHAR(160),""))),0))&gt;(IFERROR(VALUE(TRIM(SUBSTITUTE(W75,CHAR(160),""))),0)),"Attention : Le montant retenu HT est supérieur au montant HT présenté. Merci de revoir la ligne de dépense,plafonner son montant,ou justifier la reventillation HT/TVA.",(IFERROR(VALUE(TRIM(SUBSTITUTE(BA75,CHAR(160),""))),0))&gt;(IFERROR(VALUE(TRIM(SUBSTITUTE(X75,CHAR(160),""))),0)),"Attention : Le montant TVA retenu est supérieur au montant TVA présenté. Merci de revoir la ligne de dépense,plafonner son montant,ou justifier la reventillation HT/TVA.",(IFERROR(VALUE(TRIM(SUBSTITUTE(Y75,CHAR(160),""))),0))=0,"",(IFERROR(VALUE(TRIM(SUBSTITUTE(BB75,CHAR(160),""))),0))=(IFERROR(VALUE(TRIM(SUBSTITUTE(Y75,CHAR(160),""))),0)),"OK",
OR((IFERROR(VALUE(TRIM(SUBSTITUTE(BB75,CHAR(160),""))),0))=0,(IFERROR(VALUE(TRIM(SUBSTITUTE(AZ75,CHAR(160),""))),0))=0),"Attention : montant présenté entièrement écarté",(IFERROR(VALUE(TRIM(SUBSTITUTE(BB75,CHAR(160),""))),0))&lt;(IFERROR(VALUE(TRIM(SUBSTITUTE(Y75,CHAR(160),""))),0)),"Attention : montant présenté partiellement écarté",TRUE,""))</f>
        <v/>
      </c>
      <c r="BF75" s="49" t="str">
        <f t="shared" ref="BF75:BF111" si="91">IF(OR(W75="",AZ75=""),"",(IFERROR(VALUE(TRIM(SUBSTITUTE(W75,CHAR(160),""))),0))-(IFERROR(VALUE(TRIM(SUBSTITUTE(AZ75,CHAR(160),""))),0)))</f>
        <v/>
      </c>
      <c r="BG75" s="49" t="str">
        <f t="shared" ref="BG75:BG111" si="92">IF(OR(X75="",BA75=""),"",(IFERROR(VALUE(TRIM(SUBSTITUTE(X75,CHAR(160),""))),0))-(IFERROR(VALUE(TRIM(SUBSTITUTE(BA75,CHAR(160),""))),0)))</f>
        <v/>
      </c>
      <c r="BH75" s="21" t="str">
        <f t="shared" ref="BH75:BH111" si="93">IF(OR(Y75="",BB75=""),"",(IFERROR(VALUE(TRIM(SUBSTITUTE(Y75,CHAR(160),""))),0))-(IFERROR(VALUE(TRIM(SUBSTITUTE(BB75,CHAR(160),""))),0)))</f>
        <v/>
      </c>
    </row>
    <row r="76" spans="1:60" ht="15" customHeight="1">
      <c r="A76" s="63">
        <v>65</v>
      </c>
      <c r="B76" s="144"/>
      <c r="C76" s="144"/>
      <c r="D76" s="145"/>
      <c r="E76" s="144"/>
      <c r="F76" s="144"/>
      <c r="G76" s="144"/>
      <c r="H76" s="144"/>
      <c r="I76" s="144"/>
      <c r="J76" s="144"/>
      <c r="K76" s="144"/>
      <c r="L76" s="144"/>
      <c r="M76" s="123"/>
      <c r="N76" s="7"/>
      <c r="O76" s="42" t="str">
        <f t="shared" si="63"/>
        <v/>
      </c>
      <c r="P76" s="9"/>
      <c r="Q76" s="7"/>
      <c r="R76" s="42" t="str">
        <f t="shared" si="64"/>
        <v/>
      </c>
      <c r="S76" s="10"/>
      <c r="T76" s="7"/>
      <c r="U76" s="124" t="str">
        <f t="shared" si="65"/>
        <v/>
      </c>
      <c r="V76" s="133"/>
      <c r="W76" s="132" t="str" cm="1">
        <f t="array" ref="W76">IF((_xlfn.IFS(TRIM(SUBSTITUTE(V76,CHAR(160),""))="Devis 1",IFERROR(VALUE(TRIM(SUBSTITUTE(M76,CHAR(160),""))),0),TRIM(SUBSTITUTE(V76,CHAR(160),""))="Devis 2",IFERROR(VALUE(TRIM(SUBSTITUTE(P76,CHAR(160),""))),0),TRIM(SUBSTITUTE(V76,CHAR(160),""))="Devis 3",IFERROR(VALUE(TRIM(SUBSTITUTE(S76,CHAR(160),""))),0),TRUE,0)*IFERROR(VALUE(TRIM(SUBSTITUTE(D76,CHAR(160),""))),0))=0,"",_xlfn.IFS(TRIM(SUBSTITUTE(V76,CHAR(160),""))="Devis 1",IFERROR(VALUE(TRIM(SUBSTITUTE(M76,CHAR(160),""))),0),TRIM(SUBSTITUTE(V76,CHAR(160),""))="Devis 2",IFERROR(VALUE(TRIM(SUBSTITUTE(P76,CHAR(160),""))),0),TRIM(SUBSTITUTE(V76,CHAR(160),""))="Devis 3",IFERROR(VALUE(TRIM(SUBSTITUTE(S76,CHAR(160),""))),0),TRUE,0)*IFERROR(VALUE(TRIM(SUBSTITUTE(D76,CHAR(160),""))),0))</f>
        <v/>
      </c>
      <c r="X76" s="66" t="str" cm="1">
        <f t="array" ref="X76">IF(_xlfn.IFS(TRIM(SUBSTITUTE(V76,CHAR(160),""))="Devis 1",IFERROR(VALUE(TRIM(SUBSTITUTE(N76,CHAR(160),""))),0),TRIM(SUBSTITUTE(V76,CHAR(160),""))="Devis 2",IFERROR(VALUE(TRIM(SUBSTITUTE(Q76,CHAR(160),""))),0),TRIM(SUBSTITUTE(V76,CHAR(160),""))="Devis 3",IFERROR(VALUE(TRIM(SUBSTITUTE(T76,CHAR(160),""))),0),TRUE,0)*IFERROR(VALUE(TRIM(SUBSTITUTE(D76,CHAR(160),""))),0)=0,IF(W76&lt;&gt;"",0,""),_xlfn.IFS(TRIM(SUBSTITUTE(V76,CHAR(160),""))="Devis 1",IFERROR(VALUE(TRIM(SUBSTITUTE(N76,CHAR(160),""))),0),TRIM(SUBSTITUTE(V76,CHAR(160),""))="Devis 2",IFERROR(VALUE(TRIM(SUBSTITUTE(Q76,CHAR(160),""))),0),TRIM(SUBSTITUTE(V76,CHAR(160),""))="Devis 3",IFERROR(VALUE(TRIM(SUBSTITUTE(T76,CHAR(160),""))),0),TRUE,0)*IFERROR(VALUE(TRIM(SUBSTITUTE(D76,CHAR(160),""))),0))</f>
        <v/>
      </c>
      <c r="Y76" s="135" t="str">
        <f t="shared" si="66"/>
        <v/>
      </c>
      <c r="Z76" s="136"/>
      <c r="AA76" s="764" t="str">
        <f t="shared" si="67"/>
        <v/>
      </c>
      <c r="AB76" s="764" t="str">
        <f t="shared" si="68"/>
        <v/>
      </c>
      <c r="AC76" s="764" t="str">
        <f t="shared" si="69"/>
        <v/>
      </c>
      <c r="AD76" s="764" t="str">
        <f t="shared" si="70"/>
        <v/>
      </c>
      <c r="AE76" s="764" t="str">
        <f t="shared" si="71"/>
        <v/>
      </c>
      <c r="AF76" s="764" t="str">
        <f t="shared" si="72"/>
        <v/>
      </c>
      <c r="AG76" s="764" t="str">
        <f t="shared" si="73"/>
        <v/>
      </c>
      <c r="AH76" s="764" t="str">
        <f t="shared" si="74"/>
        <v/>
      </c>
      <c r="AI76" s="764" t="str">
        <f t="shared" si="75"/>
        <v/>
      </c>
      <c r="AJ76" s="764" t="str">
        <f t="shared" si="76"/>
        <v/>
      </c>
      <c r="AK76" s="764" t="str">
        <f t="shared" si="77"/>
        <v/>
      </c>
      <c r="AL76" s="45" t="str">
        <f t="shared" si="78"/>
        <v/>
      </c>
      <c r="AM76" s="20" t="str">
        <f t="shared" si="79"/>
        <v/>
      </c>
      <c r="AN76" s="42" t="str">
        <f t="shared" si="80"/>
        <v/>
      </c>
      <c r="AO76" s="46" t="str">
        <f t="shared" si="81"/>
        <v/>
      </c>
      <c r="AP76" s="20" t="str">
        <f t="shared" si="82"/>
        <v/>
      </c>
      <c r="AQ76" s="42" t="str">
        <f t="shared" si="83"/>
        <v/>
      </c>
      <c r="AR76" s="47" t="str">
        <f t="shared" si="84"/>
        <v/>
      </c>
      <c r="AS76" s="20" t="str">
        <f t="shared" si="85"/>
        <v/>
      </c>
      <c r="AT76" s="48" t="str">
        <f t="shared" si="86"/>
        <v/>
      </c>
      <c r="AU76" s="44" t="str">
        <f t="shared" si="87"/>
        <v/>
      </c>
      <c r="AV76" s="744"/>
      <c r="AW76" s="49" t="str">
        <f t="shared" si="88"/>
        <v/>
      </c>
      <c r="AX76" s="49" t="str">
        <f t="shared" si="89"/>
        <v/>
      </c>
      <c r="AY76" s="49" t="str">
        <f t="shared" si="90"/>
        <v/>
      </c>
      <c r="AZ76" s="67" t="str" cm="1">
        <f t="array" ref="AZ76">IF($AC76="","",IF((IFERROR(_xlfn.IFS($AU76="Devis 1",(IFERROR(VALUE(TRIM(SUBSTITUTE(AL76,CHAR(160),""))),0)),$AU76="Devis 2",(IFERROR(VALUE(TRIM(SUBSTITUTE(AO76,CHAR(160),""))),0)),$AU76="Devis 3",(IFERROR(VALUE(TRIM(SUBSTITUTE(AR76,CHAR(160),""))),0))),0))*(IFERROR(VALUE(TRIM(SUBSTITUTE($AC76,CHAR(160),""))),0))=0,"",(IFERROR(_xlfn.IFS($AU76="Devis 1",(IFERROR(VALUE(TRIM(SUBSTITUTE(AL76,CHAR(160),""))),0)),$AU76="Devis 2",(IFERROR(VALUE(TRIM(SUBSTITUTE(AO76,CHAR(160),""))),0)),$AU76="Devis 3",(IFERROR(VALUE(TRIM(SUBSTITUTE(AR76,CHAR(160),""))),0))),0))*(IFERROR(VALUE(TRIM(SUBSTITUTE($AC76,CHAR(160),""))),0))))</f>
        <v/>
      </c>
      <c r="BA76" s="67" t="str" cm="1">
        <f t="array" ref="BA76">IF($AC76="","",IF((IFERROR(_xlfn.IFS(TRIM(SUBSTITUTE($AU76,CHAR(160),""))="Devis 1", IFERROR(VALUE(TRIM(SUBSTITUTE(AM76,CHAR(160),""))),0),TRIM(SUBSTITUTE($AU76,CHAR(160),""))="Devis 2", IFERROR(VALUE(TRIM(SUBSTITUTE(AP76,CHAR(160),""))),0),TRIM(SUBSTITUTE($AU76,CHAR(160),""))="Devis 3", IFERROR(VALUE(TRIM(SUBSTITUTE(AS76,CHAR(160),""))),0)),0) * IFERROR(VALUE(TRIM(SUBSTITUTE($AC76,CHAR(160),""))),0)) = 0,IF(AZ76&lt;&gt;"",0,""),(IFERROR(_xlfn.IFS(TRIM(SUBSTITUTE($AU76,CHAR(160),""))="Devis 1", IFERROR(VALUE(TRIM(SUBSTITUTE(AM76,CHAR(160),""))),0),TRIM(SUBSTITUTE($AU76,CHAR(160),""))="Devis 2", IFERROR(VALUE(TRIM(SUBSTITUTE(AP76,CHAR(160),""))),0),TRIM(SUBSTITUTE($AU76,CHAR(160),""))="Devis 3", IFERROR(VALUE(TRIM(SUBSTITUTE(AS76,CHAR(160),""))),0)),0) * IFERROR(VALUE(TRIM(SUBSTITUTE($AC76,CHAR(160),""))),0))))</f>
        <v/>
      </c>
      <c r="BB76" s="67" t="str" cm="1">
        <f t="array" ref="BB76">IF($AC76="","",IF(IFERROR(_xlfn.IFS($AU76="Devis 1",IFERROR(VALUE(TRIM(SUBSTITUTE(AN76,CHAR(160),""))),0),$AU76="Devis 2",IFERROR(VALUE(TRIM(SUBSTITUTE(AQ76,CHAR(160),""))),0),$AU76="Devis 3",IFERROR(VALUE(TRIM(SUBSTITUTE(AT76,CHAR(160),""))),0)),0)*IFERROR(VALUE(TRIM(SUBSTITUTE($AC76,CHAR(160),""))),0)=0,"",IFERROR(_xlfn.IFS($AU76="Devis 1",IFERROR(VALUE(TRIM(SUBSTITUTE(AN76,CHAR(160),""))),0),$AU76="Devis 2",IFERROR(VALUE(TRIM(SUBSTITUTE(AQ76,CHAR(160),""))),0),$AU76="Devis 3",IFERROR(VALUE(TRIM(SUBSTITUTE(AT76,CHAR(160),""))),0)),0)*IFERROR(VALUE(TRIM(SUBSTITUTE($AC76,CHAR(160),""))),0)))</f>
        <v/>
      </c>
      <c r="BC76" s="254"/>
      <c r="BD76" s="14" t="str" cm="1">
        <f t="array" ref="BD76">IF(OR(BB76="",AY76="",AZ76="",AW76="",BA76="",AX76=""),"",_xlfn.IFS((IFERROR(VALUE(TRIM(SUBSTITUTE(BB76,CHAR(160),""))),0))&gt;(IFERROR(VALUE(TRIM(SUBSTITUTE(AY76,CHAR(160),""))),0)),"KO : Le montant retenu TTC est supérieur au montant raisonnable TTC. Merci de revoir la ligne de dépense ou plafonner son montant.",(IFERROR(VALUE(TRIM(SUBSTITUTE(AZ76,CHAR(160),""))),0))&gt;(IFERROR(VALUE(TRIM(SUBSTITUTE(AW76,CHAR(160),""))),0)),"Attention : Le montant retenu HT est supérieur au montant HT raisonnable. Merci de revoir la ligne de dépense, plafonner son montant, ou justifier la reventillation HT / TVA.",(IFERROR(VALUE(TRIM(SUBSTITUTE(BA76,CHAR(160),""))),0))&gt;(IFERROR(VALUE(TRIM(SUBSTITUTE(AX76,CHAR(160),""))),0)),"Attention : Le montant TVA retenu est supérieur au montant TVA raisonnable. Merci de revoir la ligne de dépense, plafonner son montant, ou justifier la reventillation HT / TVA.",(IFERROR(VALUE(TRIM(SUBSTITUTE(BB76,CHAR(160),""))),0))=0,"",(IFERROR(VALUE(TRIM(SUBSTITUTE(AY76,CHAR(160),""))),0))=(IFERROR(VALUE(TRIM(SUBSTITUTE(BB76,CHAR(160),""))),0)),"OK",(IFERROR(VALUE(TRIM(SUBSTITUTE(AY76,CHAR(160),""))),0))&gt;(IFERROR(VALUE(TRIM(SUBSTITUTE(BB76,CHAR(160),""))),0))," OK : Montant instruit inférieur au montant raisonnable.",TRUE,""))</f>
        <v/>
      </c>
      <c r="BE76" s="762" t="str" cm="1">
        <f t="array" ref="BE76">IF(OR(BB76="",Y76="",AZ76="",W76="",BA76="",X76=""),"",_xlfn.IFS((IFERROR(VALUE(TRIM(SUBSTITUTE(BB76,CHAR(160),""))),0))&gt;(IFERROR(VALUE(TRIM(SUBSTITUTE(Y76,CHAR(160),""))),0)),"KO : Le montant retenu TTC est supérieur au montant présenté TTC. Merci de revoir la ligne de dépense ou plafonner son montant.",(IFERROR(VALUE(TRIM(SUBSTITUTE(AZ76,CHAR(160),""))),0))&gt;(IFERROR(VALUE(TRIM(SUBSTITUTE(W76,CHAR(160),""))),0)),"Attention : Le montant retenu HT est supérieur au montant HT présenté. Merci de revoir la ligne de dépense,plafonner son montant,ou justifier la reventillation HT/TVA.",(IFERROR(VALUE(TRIM(SUBSTITUTE(BA76,CHAR(160),""))),0))&gt;(IFERROR(VALUE(TRIM(SUBSTITUTE(X76,CHAR(160),""))),0)),"Attention : Le montant TVA retenu est supérieur au montant TVA présenté. Merci de revoir la ligne de dépense,plafonner son montant,ou justifier la reventillation HT/TVA.",(IFERROR(VALUE(TRIM(SUBSTITUTE(Y76,CHAR(160),""))),0))=0,"",(IFERROR(VALUE(TRIM(SUBSTITUTE(BB76,CHAR(160),""))),0))=(IFERROR(VALUE(TRIM(SUBSTITUTE(Y76,CHAR(160),""))),0)),"OK",
OR((IFERROR(VALUE(TRIM(SUBSTITUTE(BB76,CHAR(160),""))),0))=0,(IFERROR(VALUE(TRIM(SUBSTITUTE(AZ76,CHAR(160),""))),0))=0),"Attention : montant présenté entièrement écarté",(IFERROR(VALUE(TRIM(SUBSTITUTE(BB76,CHAR(160),""))),0))&lt;(IFERROR(VALUE(TRIM(SUBSTITUTE(Y76,CHAR(160),""))),0)),"Attention : montant présenté partiellement écarté",TRUE,""))</f>
        <v/>
      </c>
      <c r="BF76" s="49" t="str">
        <f t="shared" si="91"/>
        <v/>
      </c>
      <c r="BG76" s="49" t="str">
        <f t="shared" si="92"/>
        <v/>
      </c>
      <c r="BH76" s="21" t="str">
        <f t="shared" si="93"/>
        <v/>
      </c>
    </row>
    <row r="77" spans="1:60" ht="15" customHeight="1">
      <c r="A77" s="63">
        <v>66</v>
      </c>
      <c r="B77" s="144"/>
      <c r="C77" s="144"/>
      <c r="D77" s="145"/>
      <c r="E77" s="144"/>
      <c r="F77" s="144"/>
      <c r="G77" s="144"/>
      <c r="H77" s="144"/>
      <c r="I77" s="144"/>
      <c r="J77" s="144"/>
      <c r="K77" s="144"/>
      <c r="L77" s="144"/>
      <c r="M77" s="123"/>
      <c r="N77" s="7"/>
      <c r="O77" s="42" t="str">
        <f t="shared" si="63"/>
        <v/>
      </c>
      <c r="P77" s="9"/>
      <c r="Q77" s="7"/>
      <c r="R77" s="42" t="str">
        <f t="shared" si="64"/>
        <v/>
      </c>
      <c r="S77" s="10"/>
      <c r="T77" s="7"/>
      <c r="U77" s="124" t="str">
        <f t="shared" si="65"/>
        <v/>
      </c>
      <c r="V77" s="133"/>
      <c r="W77" s="132" t="str" cm="1">
        <f t="array" ref="W77">IF((_xlfn.IFS(TRIM(SUBSTITUTE(V77,CHAR(160),""))="Devis 1",IFERROR(VALUE(TRIM(SUBSTITUTE(M77,CHAR(160),""))),0),TRIM(SUBSTITUTE(V77,CHAR(160),""))="Devis 2",IFERROR(VALUE(TRIM(SUBSTITUTE(P77,CHAR(160),""))),0),TRIM(SUBSTITUTE(V77,CHAR(160),""))="Devis 3",IFERROR(VALUE(TRIM(SUBSTITUTE(S77,CHAR(160),""))),0),TRUE,0)*IFERROR(VALUE(TRIM(SUBSTITUTE(D77,CHAR(160),""))),0))=0,"",_xlfn.IFS(TRIM(SUBSTITUTE(V77,CHAR(160),""))="Devis 1",IFERROR(VALUE(TRIM(SUBSTITUTE(M77,CHAR(160),""))),0),TRIM(SUBSTITUTE(V77,CHAR(160),""))="Devis 2",IFERROR(VALUE(TRIM(SUBSTITUTE(P77,CHAR(160),""))),0),TRIM(SUBSTITUTE(V77,CHAR(160),""))="Devis 3",IFERROR(VALUE(TRIM(SUBSTITUTE(S77,CHAR(160),""))),0),TRUE,0)*IFERROR(VALUE(TRIM(SUBSTITUTE(D77,CHAR(160),""))),0))</f>
        <v/>
      </c>
      <c r="X77" s="66" t="str" cm="1">
        <f t="array" ref="X77">IF(_xlfn.IFS(TRIM(SUBSTITUTE(V77,CHAR(160),""))="Devis 1",IFERROR(VALUE(TRIM(SUBSTITUTE(N77,CHAR(160),""))),0),TRIM(SUBSTITUTE(V77,CHAR(160),""))="Devis 2",IFERROR(VALUE(TRIM(SUBSTITUTE(Q77,CHAR(160),""))),0),TRIM(SUBSTITUTE(V77,CHAR(160),""))="Devis 3",IFERROR(VALUE(TRIM(SUBSTITUTE(T77,CHAR(160),""))),0),TRUE,0)*IFERROR(VALUE(TRIM(SUBSTITUTE(D77,CHAR(160),""))),0)=0,IF(W77&lt;&gt;"",0,""),_xlfn.IFS(TRIM(SUBSTITUTE(V77,CHAR(160),""))="Devis 1",IFERROR(VALUE(TRIM(SUBSTITUTE(N77,CHAR(160),""))),0),TRIM(SUBSTITUTE(V77,CHAR(160),""))="Devis 2",IFERROR(VALUE(TRIM(SUBSTITUTE(Q77,CHAR(160),""))),0),TRIM(SUBSTITUTE(V77,CHAR(160),""))="Devis 3",IFERROR(VALUE(TRIM(SUBSTITUTE(T77,CHAR(160),""))),0),TRUE,0)*IFERROR(VALUE(TRIM(SUBSTITUTE(D77,CHAR(160),""))),0))</f>
        <v/>
      </c>
      <c r="Y77" s="135" t="str">
        <f t="shared" si="66"/>
        <v/>
      </c>
      <c r="Z77" s="136"/>
      <c r="AA77" s="764" t="str">
        <f t="shared" si="67"/>
        <v/>
      </c>
      <c r="AB77" s="764" t="str">
        <f t="shared" si="68"/>
        <v/>
      </c>
      <c r="AC77" s="764" t="str">
        <f t="shared" si="69"/>
        <v/>
      </c>
      <c r="AD77" s="764" t="str">
        <f t="shared" si="70"/>
        <v/>
      </c>
      <c r="AE77" s="764" t="str">
        <f t="shared" si="71"/>
        <v/>
      </c>
      <c r="AF77" s="764" t="str">
        <f t="shared" si="72"/>
        <v/>
      </c>
      <c r="AG77" s="764" t="str">
        <f t="shared" si="73"/>
        <v/>
      </c>
      <c r="AH77" s="764" t="str">
        <f t="shared" si="74"/>
        <v/>
      </c>
      <c r="AI77" s="764" t="str">
        <f t="shared" si="75"/>
        <v/>
      </c>
      <c r="AJ77" s="764" t="str">
        <f t="shared" si="76"/>
        <v/>
      </c>
      <c r="AK77" s="764" t="str">
        <f t="shared" si="77"/>
        <v/>
      </c>
      <c r="AL77" s="45" t="str">
        <f t="shared" si="78"/>
        <v/>
      </c>
      <c r="AM77" s="20" t="str">
        <f t="shared" si="79"/>
        <v/>
      </c>
      <c r="AN77" s="42" t="str">
        <f t="shared" si="80"/>
        <v/>
      </c>
      <c r="AO77" s="46" t="str">
        <f t="shared" si="81"/>
        <v/>
      </c>
      <c r="AP77" s="20" t="str">
        <f t="shared" si="82"/>
        <v/>
      </c>
      <c r="AQ77" s="42" t="str">
        <f t="shared" si="83"/>
        <v/>
      </c>
      <c r="AR77" s="47" t="str">
        <f t="shared" si="84"/>
        <v/>
      </c>
      <c r="AS77" s="20" t="str">
        <f t="shared" si="85"/>
        <v/>
      </c>
      <c r="AT77" s="48" t="str">
        <f t="shared" si="86"/>
        <v/>
      </c>
      <c r="AU77" s="44" t="str">
        <f t="shared" si="87"/>
        <v/>
      </c>
      <c r="AV77" s="744"/>
      <c r="AW77" s="49" t="str">
        <f t="shared" si="88"/>
        <v/>
      </c>
      <c r="AX77" s="49" t="str">
        <f t="shared" si="89"/>
        <v/>
      </c>
      <c r="AY77" s="49" t="str">
        <f t="shared" si="90"/>
        <v/>
      </c>
      <c r="AZ77" s="67" t="str" cm="1">
        <f t="array" ref="AZ77">IF($AC77="","",IF((IFERROR(_xlfn.IFS($AU77="Devis 1",(IFERROR(VALUE(TRIM(SUBSTITUTE(AL77,CHAR(160),""))),0)),$AU77="Devis 2",(IFERROR(VALUE(TRIM(SUBSTITUTE(AO77,CHAR(160),""))),0)),$AU77="Devis 3",(IFERROR(VALUE(TRIM(SUBSTITUTE(AR77,CHAR(160),""))),0))),0))*(IFERROR(VALUE(TRIM(SUBSTITUTE($AC77,CHAR(160),""))),0))=0,"",(IFERROR(_xlfn.IFS($AU77="Devis 1",(IFERROR(VALUE(TRIM(SUBSTITUTE(AL77,CHAR(160),""))),0)),$AU77="Devis 2",(IFERROR(VALUE(TRIM(SUBSTITUTE(AO77,CHAR(160),""))),0)),$AU77="Devis 3",(IFERROR(VALUE(TRIM(SUBSTITUTE(AR77,CHAR(160),""))),0))),0))*(IFERROR(VALUE(TRIM(SUBSTITUTE($AC77,CHAR(160),""))),0))))</f>
        <v/>
      </c>
      <c r="BA77" s="67" t="str" cm="1">
        <f t="array" ref="BA77">IF($AC77="","",IF((IFERROR(_xlfn.IFS(TRIM(SUBSTITUTE($AU77,CHAR(160),""))="Devis 1", IFERROR(VALUE(TRIM(SUBSTITUTE(AM77,CHAR(160),""))),0),TRIM(SUBSTITUTE($AU77,CHAR(160),""))="Devis 2", IFERROR(VALUE(TRIM(SUBSTITUTE(AP77,CHAR(160),""))),0),TRIM(SUBSTITUTE($AU77,CHAR(160),""))="Devis 3", IFERROR(VALUE(TRIM(SUBSTITUTE(AS77,CHAR(160),""))),0)),0) * IFERROR(VALUE(TRIM(SUBSTITUTE($AC77,CHAR(160),""))),0)) = 0,IF(AZ77&lt;&gt;"",0,""),(IFERROR(_xlfn.IFS(TRIM(SUBSTITUTE($AU77,CHAR(160),""))="Devis 1", IFERROR(VALUE(TRIM(SUBSTITUTE(AM77,CHAR(160),""))),0),TRIM(SUBSTITUTE($AU77,CHAR(160),""))="Devis 2", IFERROR(VALUE(TRIM(SUBSTITUTE(AP77,CHAR(160),""))),0),TRIM(SUBSTITUTE($AU77,CHAR(160),""))="Devis 3", IFERROR(VALUE(TRIM(SUBSTITUTE(AS77,CHAR(160),""))),0)),0) * IFERROR(VALUE(TRIM(SUBSTITUTE($AC77,CHAR(160),""))),0))))</f>
        <v/>
      </c>
      <c r="BB77" s="67" t="str" cm="1">
        <f t="array" ref="BB77">IF($AC77="","",IF(IFERROR(_xlfn.IFS($AU77="Devis 1",IFERROR(VALUE(TRIM(SUBSTITUTE(AN77,CHAR(160),""))),0),$AU77="Devis 2",IFERROR(VALUE(TRIM(SUBSTITUTE(AQ77,CHAR(160),""))),0),$AU77="Devis 3",IFERROR(VALUE(TRIM(SUBSTITUTE(AT77,CHAR(160),""))),0)),0)*IFERROR(VALUE(TRIM(SUBSTITUTE($AC77,CHAR(160),""))),0)=0,"",IFERROR(_xlfn.IFS($AU77="Devis 1",IFERROR(VALUE(TRIM(SUBSTITUTE(AN77,CHAR(160),""))),0),$AU77="Devis 2",IFERROR(VALUE(TRIM(SUBSTITUTE(AQ77,CHAR(160),""))),0),$AU77="Devis 3",IFERROR(VALUE(TRIM(SUBSTITUTE(AT77,CHAR(160),""))),0)),0)*IFERROR(VALUE(TRIM(SUBSTITUTE($AC77,CHAR(160),""))),0)))</f>
        <v/>
      </c>
      <c r="BC77" s="254"/>
      <c r="BD77" s="14" t="str" cm="1">
        <f t="array" ref="BD77">IF(OR(BB77="",AY77="",AZ77="",AW77="",BA77="",AX77=""),"",_xlfn.IFS((IFERROR(VALUE(TRIM(SUBSTITUTE(BB77,CHAR(160),""))),0))&gt;(IFERROR(VALUE(TRIM(SUBSTITUTE(AY77,CHAR(160),""))),0)),"KO : Le montant retenu TTC est supérieur au montant raisonnable TTC. Merci de revoir la ligne de dépense ou plafonner son montant.",(IFERROR(VALUE(TRIM(SUBSTITUTE(AZ77,CHAR(160),""))),0))&gt;(IFERROR(VALUE(TRIM(SUBSTITUTE(AW77,CHAR(160),""))),0)),"Attention : Le montant retenu HT est supérieur au montant HT raisonnable. Merci de revoir la ligne de dépense, plafonner son montant, ou justifier la reventillation HT / TVA.",(IFERROR(VALUE(TRIM(SUBSTITUTE(BA77,CHAR(160),""))),0))&gt;(IFERROR(VALUE(TRIM(SUBSTITUTE(AX77,CHAR(160),""))),0)),"Attention : Le montant TVA retenu est supérieur au montant TVA raisonnable. Merci de revoir la ligne de dépense, plafonner son montant, ou justifier la reventillation HT / TVA.",(IFERROR(VALUE(TRIM(SUBSTITUTE(BB77,CHAR(160),""))),0))=0,"",(IFERROR(VALUE(TRIM(SUBSTITUTE(AY77,CHAR(160),""))),0))=(IFERROR(VALUE(TRIM(SUBSTITUTE(BB77,CHAR(160),""))),0)),"OK",(IFERROR(VALUE(TRIM(SUBSTITUTE(AY77,CHAR(160),""))),0))&gt;(IFERROR(VALUE(TRIM(SUBSTITUTE(BB77,CHAR(160),""))),0))," OK : Montant instruit inférieur au montant raisonnable.",TRUE,""))</f>
        <v/>
      </c>
      <c r="BE77" s="762" t="str" cm="1">
        <f t="array" ref="BE77">IF(OR(BB77="",Y77="",AZ77="",W77="",BA77="",X77=""),"",_xlfn.IFS((IFERROR(VALUE(TRIM(SUBSTITUTE(BB77,CHAR(160),""))),0))&gt;(IFERROR(VALUE(TRIM(SUBSTITUTE(Y77,CHAR(160),""))),0)),"KO : Le montant retenu TTC est supérieur au montant présenté TTC. Merci de revoir la ligne de dépense ou plafonner son montant.",(IFERROR(VALUE(TRIM(SUBSTITUTE(AZ77,CHAR(160),""))),0))&gt;(IFERROR(VALUE(TRIM(SUBSTITUTE(W77,CHAR(160),""))),0)),"Attention : Le montant retenu HT est supérieur au montant HT présenté. Merci de revoir la ligne de dépense,plafonner son montant,ou justifier la reventillation HT/TVA.",(IFERROR(VALUE(TRIM(SUBSTITUTE(BA77,CHAR(160),""))),0))&gt;(IFERROR(VALUE(TRIM(SUBSTITUTE(X77,CHAR(160),""))),0)),"Attention : Le montant TVA retenu est supérieur au montant TVA présenté. Merci de revoir la ligne de dépense,plafonner son montant,ou justifier la reventillation HT/TVA.",(IFERROR(VALUE(TRIM(SUBSTITUTE(Y77,CHAR(160),""))),0))=0,"",(IFERROR(VALUE(TRIM(SUBSTITUTE(BB77,CHAR(160),""))),0))=(IFERROR(VALUE(TRIM(SUBSTITUTE(Y77,CHAR(160),""))),0)),"OK",
OR((IFERROR(VALUE(TRIM(SUBSTITUTE(BB77,CHAR(160),""))),0))=0,(IFERROR(VALUE(TRIM(SUBSTITUTE(AZ77,CHAR(160),""))),0))=0),"Attention : montant présenté entièrement écarté",(IFERROR(VALUE(TRIM(SUBSTITUTE(BB77,CHAR(160),""))),0))&lt;(IFERROR(VALUE(TRIM(SUBSTITUTE(Y77,CHAR(160),""))),0)),"Attention : montant présenté partiellement écarté",TRUE,""))</f>
        <v/>
      </c>
      <c r="BF77" s="49" t="str">
        <f t="shared" si="91"/>
        <v/>
      </c>
      <c r="BG77" s="49" t="str">
        <f t="shared" si="92"/>
        <v/>
      </c>
      <c r="BH77" s="21" t="str">
        <f t="shared" si="93"/>
        <v/>
      </c>
    </row>
    <row r="78" spans="1:60" ht="15" customHeight="1">
      <c r="A78" s="63">
        <v>67</v>
      </c>
      <c r="B78" s="144"/>
      <c r="C78" s="144"/>
      <c r="D78" s="145"/>
      <c r="E78" s="144"/>
      <c r="F78" s="144"/>
      <c r="G78" s="144"/>
      <c r="H78" s="144"/>
      <c r="I78" s="144"/>
      <c r="J78" s="144"/>
      <c r="K78" s="144"/>
      <c r="L78" s="144"/>
      <c r="M78" s="123"/>
      <c r="N78" s="7"/>
      <c r="O78" s="42" t="str">
        <f t="shared" si="63"/>
        <v/>
      </c>
      <c r="P78" s="9"/>
      <c r="Q78" s="7"/>
      <c r="R78" s="42" t="str">
        <f t="shared" si="64"/>
        <v/>
      </c>
      <c r="S78" s="10"/>
      <c r="T78" s="7"/>
      <c r="U78" s="124" t="str">
        <f t="shared" si="65"/>
        <v/>
      </c>
      <c r="V78" s="133"/>
      <c r="W78" s="132" t="str" cm="1">
        <f t="array" ref="W78">IF((_xlfn.IFS(TRIM(SUBSTITUTE(V78,CHAR(160),""))="Devis 1",IFERROR(VALUE(TRIM(SUBSTITUTE(M78,CHAR(160),""))),0),TRIM(SUBSTITUTE(V78,CHAR(160),""))="Devis 2",IFERROR(VALUE(TRIM(SUBSTITUTE(P78,CHAR(160),""))),0),TRIM(SUBSTITUTE(V78,CHAR(160),""))="Devis 3",IFERROR(VALUE(TRIM(SUBSTITUTE(S78,CHAR(160),""))),0),TRUE,0)*IFERROR(VALUE(TRIM(SUBSTITUTE(D78,CHAR(160),""))),0))=0,"",_xlfn.IFS(TRIM(SUBSTITUTE(V78,CHAR(160),""))="Devis 1",IFERROR(VALUE(TRIM(SUBSTITUTE(M78,CHAR(160),""))),0),TRIM(SUBSTITUTE(V78,CHAR(160),""))="Devis 2",IFERROR(VALUE(TRIM(SUBSTITUTE(P78,CHAR(160),""))),0),TRIM(SUBSTITUTE(V78,CHAR(160),""))="Devis 3",IFERROR(VALUE(TRIM(SUBSTITUTE(S78,CHAR(160),""))),0),TRUE,0)*IFERROR(VALUE(TRIM(SUBSTITUTE(D78,CHAR(160),""))),0))</f>
        <v/>
      </c>
      <c r="X78" s="66" t="str" cm="1">
        <f t="array" ref="X78">IF(_xlfn.IFS(TRIM(SUBSTITUTE(V78,CHAR(160),""))="Devis 1",IFERROR(VALUE(TRIM(SUBSTITUTE(N78,CHAR(160),""))),0),TRIM(SUBSTITUTE(V78,CHAR(160),""))="Devis 2",IFERROR(VALUE(TRIM(SUBSTITUTE(Q78,CHAR(160),""))),0),TRIM(SUBSTITUTE(V78,CHAR(160),""))="Devis 3",IFERROR(VALUE(TRIM(SUBSTITUTE(T78,CHAR(160),""))),0),TRUE,0)*IFERROR(VALUE(TRIM(SUBSTITUTE(D78,CHAR(160),""))),0)=0,IF(W78&lt;&gt;"",0,""),_xlfn.IFS(TRIM(SUBSTITUTE(V78,CHAR(160),""))="Devis 1",IFERROR(VALUE(TRIM(SUBSTITUTE(N78,CHAR(160),""))),0),TRIM(SUBSTITUTE(V78,CHAR(160),""))="Devis 2",IFERROR(VALUE(TRIM(SUBSTITUTE(Q78,CHAR(160),""))),0),TRIM(SUBSTITUTE(V78,CHAR(160),""))="Devis 3",IFERROR(VALUE(TRIM(SUBSTITUTE(T78,CHAR(160),""))),0),TRUE,0)*IFERROR(VALUE(TRIM(SUBSTITUTE(D78,CHAR(160),""))),0))</f>
        <v/>
      </c>
      <c r="Y78" s="135" t="str">
        <f t="shared" si="66"/>
        <v/>
      </c>
      <c r="Z78" s="136"/>
      <c r="AA78" s="764" t="str">
        <f t="shared" si="67"/>
        <v/>
      </c>
      <c r="AB78" s="764" t="str">
        <f t="shared" si="68"/>
        <v/>
      </c>
      <c r="AC78" s="764" t="str">
        <f t="shared" si="69"/>
        <v/>
      </c>
      <c r="AD78" s="764" t="str">
        <f t="shared" si="70"/>
        <v/>
      </c>
      <c r="AE78" s="764" t="str">
        <f t="shared" si="71"/>
        <v/>
      </c>
      <c r="AF78" s="764" t="str">
        <f t="shared" si="72"/>
        <v/>
      </c>
      <c r="AG78" s="764" t="str">
        <f t="shared" si="73"/>
        <v/>
      </c>
      <c r="AH78" s="764" t="str">
        <f t="shared" si="74"/>
        <v/>
      </c>
      <c r="AI78" s="764" t="str">
        <f t="shared" si="75"/>
        <v/>
      </c>
      <c r="AJ78" s="764" t="str">
        <f t="shared" si="76"/>
        <v/>
      </c>
      <c r="AK78" s="764" t="str">
        <f t="shared" si="77"/>
        <v/>
      </c>
      <c r="AL78" s="45" t="str">
        <f t="shared" si="78"/>
        <v/>
      </c>
      <c r="AM78" s="20" t="str">
        <f t="shared" si="79"/>
        <v/>
      </c>
      <c r="AN78" s="42" t="str">
        <f t="shared" si="80"/>
        <v/>
      </c>
      <c r="AO78" s="46" t="str">
        <f t="shared" si="81"/>
        <v/>
      </c>
      <c r="AP78" s="20" t="str">
        <f t="shared" si="82"/>
        <v/>
      </c>
      <c r="AQ78" s="42" t="str">
        <f t="shared" si="83"/>
        <v/>
      </c>
      <c r="AR78" s="47" t="str">
        <f t="shared" si="84"/>
        <v/>
      </c>
      <c r="AS78" s="20" t="str">
        <f t="shared" si="85"/>
        <v/>
      </c>
      <c r="AT78" s="48" t="str">
        <f t="shared" si="86"/>
        <v/>
      </c>
      <c r="AU78" s="44" t="str">
        <f t="shared" si="87"/>
        <v/>
      </c>
      <c r="AV78" s="744"/>
      <c r="AW78" s="49" t="str">
        <f t="shared" si="88"/>
        <v/>
      </c>
      <c r="AX78" s="49" t="str">
        <f t="shared" si="89"/>
        <v/>
      </c>
      <c r="AY78" s="49" t="str">
        <f t="shared" si="90"/>
        <v/>
      </c>
      <c r="AZ78" s="67" t="str" cm="1">
        <f t="array" ref="AZ78">IF($AC78="","",IF((IFERROR(_xlfn.IFS($AU78="Devis 1",(IFERROR(VALUE(TRIM(SUBSTITUTE(AL78,CHAR(160),""))),0)),$AU78="Devis 2",(IFERROR(VALUE(TRIM(SUBSTITUTE(AO78,CHAR(160),""))),0)),$AU78="Devis 3",(IFERROR(VALUE(TRIM(SUBSTITUTE(AR78,CHAR(160),""))),0))),0))*(IFERROR(VALUE(TRIM(SUBSTITUTE($AC78,CHAR(160),""))),0))=0,"",(IFERROR(_xlfn.IFS($AU78="Devis 1",(IFERROR(VALUE(TRIM(SUBSTITUTE(AL78,CHAR(160),""))),0)),$AU78="Devis 2",(IFERROR(VALUE(TRIM(SUBSTITUTE(AO78,CHAR(160),""))),0)),$AU78="Devis 3",(IFERROR(VALUE(TRIM(SUBSTITUTE(AR78,CHAR(160),""))),0))),0))*(IFERROR(VALUE(TRIM(SUBSTITUTE($AC78,CHAR(160),""))),0))))</f>
        <v/>
      </c>
      <c r="BA78" s="67" t="str" cm="1">
        <f t="array" ref="BA78">IF($AC78="","",IF((IFERROR(_xlfn.IFS(TRIM(SUBSTITUTE($AU78,CHAR(160),""))="Devis 1", IFERROR(VALUE(TRIM(SUBSTITUTE(AM78,CHAR(160),""))),0),TRIM(SUBSTITUTE($AU78,CHAR(160),""))="Devis 2", IFERROR(VALUE(TRIM(SUBSTITUTE(AP78,CHAR(160),""))),0),TRIM(SUBSTITUTE($AU78,CHAR(160),""))="Devis 3", IFERROR(VALUE(TRIM(SUBSTITUTE(AS78,CHAR(160),""))),0)),0) * IFERROR(VALUE(TRIM(SUBSTITUTE($AC78,CHAR(160),""))),0)) = 0,IF(AZ78&lt;&gt;"",0,""),(IFERROR(_xlfn.IFS(TRIM(SUBSTITUTE($AU78,CHAR(160),""))="Devis 1", IFERROR(VALUE(TRIM(SUBSTITUTE(AM78,CHAR(160),""))),0),TRIM(SUBSTITUTE($AU78,CHAR(160),""))="Devis 2", IFERROR(VALUE(TRIM(SUBSTITUTE(AP78,CHAR(160),""))),0),TRIM(SUBSTITUTE($AU78,CHAR(160),""))="Devis 3", IFERROR(VALUE(TRIM(SUBSTITUTE(AS78,CHAR(160),""))),0)),0) * IFERROR(VALUE(TRIM(SUBSTITUTE($AC78,CHAR(160),""))),0))))</f>
        <v/>
      </c>
      <c r="BB78" s="67" t="str" cm="1">
        <f t="array" ref="BB78">IF($AC78="","",IF(IFERROR(_xlfn.IFS($AU78="Devis 1",IFERROR(VALUE(TRIM(SUBSTITUTE(AN78,CHAR(160),""))),0),$AU78="Devis 2",IFERROR(VALUE(TRIM(SUBSTITUTE(AQ78,CHAR(160),""))),0),$AU78="Devis 3",IFERROR(VALUE(TRIM(SUBSTITUTE(AT78,CHAR(160),""))),0)),0)*IFERROR(VALUE(TRIM(SUBSTITUTE($AC78,CHAR(160),""))),0)=0,"",IFERROR(_xlfn.IFS($AU78="Devis 1",IFERROR(VALUE(TRIM(SUBSTITUTE(AN78,CHAR(160),""))),0),$AU78="Devis 2",IFERROR(VALUE(TRIM(SUBSTITUTE(AQ78,CHAR(160),""))),0),$AU78="Devis 3",IFERROR(VALUE(TRIM(SUBSTITUTE(AT78,CHAR(160),""))),0)),0)*IFERROR(VALUE(TRIM(SUBSTITUTE($AC78,CHAR(160),""))),0)))</f>
        <v/>
      </c>
      <c r="BC78" s="254"/>
      <c r="BD78" s="14" t="str" cm="1">
        <f t="array" ref="BD78">IF(OR(BB78="",AY78="",AZ78="",AW78="",BA78="",AX78=""),"",_xlfn.IFS((IFERROR(VALUE(TRIM(SUBSTITUTE(BB78,CHAR(160),""))),0))&gt;(IFERROR(VALUE(TRIM(SUBSTITUTE(AY78,CHAR(160),""))),0)),"KO : Le montant retenu TTC est supérieur au montant raisonnable TTC. Merci de revoir la ligne de dépense ou plafonner son montant.",(IFERROR(VALUE(TRIM(SUBSTITUTE(AZ78,CHAR(160),""))),0))&gt;(IFERROR(VALUE(TRIM(SUBSTITUTE(AW78,CHAR(160),""))),0)),"Attention : Le montant retenu HT est supérieur au montant HT raisonnable. Merci de revoir la ligne de dépense, plafonner son montant, ou justifier la reventillation HT / TVA.",(IFERROR(VALUE(TRIM(SUBSTITUTE(BA78,CHAR(160),""))),0))&gt;(IFERROR(VALUE(TRIM(SUBSTITUTE(AX78,CHAR(160),""))),0)),"Attention : Le montant TVA retenu est supérieur au montant TVA raisonnable. Merci de revoir la ligne de dépense, plafonner son montant, ou justifier la reventillation HT / TVA.",(IFERROR(VALUE(TRIM(SUBSTITUTE(BB78,CHAR(160),""))),0))=0,"",(IFERROR(VALUE(TRIM(SUBSTITUTE(AY78,CHAR(160),""))),0))=(IFERROR(VALUE(TRIM(SUBSTITUTE(BB78,CHAR(160),""))),0)),"OK",(IFERROR(VALUE(TRIM(SUBSTITUTE(AY78,CHAR(160),""))),0))&gt;(IFERROR(VALUE(TRIM(SUBSTITUTE(BB78,CHAR(160),""))),0))," OK : Montant instruit inférieur au montant raisonnable.",TRUE,""))</f>
        <v/>
      </c>
      <c r="BE78" s="762" t="str" cm="1">
        <f t="array" ref="BE78">IF(OR(BB78="",Y78="",AZ78="",W78="",BA78="",X78=""),"",_xlfn.IFS((IFERROR(VALUE(TRIM(SUBSTITUTE(BB78,CHAR(160),""))),0))&gt;(IFERROR(VALUE(TRIM(SUBSTITUTE(Y78,CHAR(160),""))),0)),"KO : Le montant retenu TTC est supérieur au montant présenté TTC. Merci de revoir la ligne de dépense ou plafonner son montant.",(IFERROR(VALUE(TRIM(SUBSTITUTE(AZ78,CHAR(160),""))),0))&gt;(IFERROR(VALUE(TRIM(SUBSTITUTE(W78,CHAR(160),""))),0)),"Attention : Le montant retenu HT est supérieur au montant HT présenté. Merci de revoir la ligne de dépense,plafonner son montant,ou justifier la reventillation HT/TVA.",(IFERROR(VALUE(TRIM(SUBSTITUTE(BA78,CHAR(160),""))),0))&gt;(IFERROR(VALUE(TRIM(SUBSTITUTE(X78,CHAR(160),""))),0)),"Attention : Le montant TVA retenu est supérieur au montant TVA présenté. Merci de revoir la ligne de dépense,plafonner son montant,ou justifier la reventillation HT/TVA.",(IFERROR(VALUE(TRIM(SUBSTITUTE(Y78,CHAR(160),""))),0))=0,"",(IFERROR(VALUE(TRIM(SUBSTITUTE(BB78,CHAR(160),""))),0))=(IFERROR(VALUE(TRIM(SUBSTITUTE(Y78,CHAR(160),""))),0)),"OK",
OR((IFERROR(VALUE(TRIM(SUBSTITUTE(BB78,CHAR(160),""))),0))=0,(IFERROR(VALUE(TRIM(SUBSTITUTE(AZ78,CHAR(160),""))),0))=0),"Attention : montant présenté entièrement écarté",(IFERROR(VALUE(TRIM(SUBSTITUTE(BB78,CHAR(160),""))),0))&lt;(IFERROR(VALUE(TRIM(SUBSTITUTE(Y78,CHAR(160),""))),0)),"Attention : montant présenté partiellement écarté",TRUE,""))</f>
        <v/>
      </c>
      <c r="BF78" s="49" t="str">
        <f t="shared" si="91"/>
        <v/>
      </c>
      <c r="BG78" s="49" t="str">
        <f t="shared" si="92"/>
        <v/>
      </c>
      <c r="BH78" s="21" t="str">
        <f t="shared" si="93"/>
        <v/>
      </c>
    </row>
    <row r="79" spans="1:60" ht="15" customHeight="1">
      <c r="A79" s="63">
        <v>68</v>
      </c>
      <c r="B79" s="144"/>
      <c r="C79" s="144"/>
      <c r="D79" s="145"/>
      <c r="E79" s="144"/>
      <c r="F79" s="144"/>
      <c r="G79" s="144"/>
      <c r="H79" s="144"/>
      <c r="I79" s="144"/>
      <c r="J79" s="144"/>
      <c r="K79" s="144"/>
      <c r="L79" s="144"/>
      <c r="M79" s="123"/>
      <c r="N79" s="7"/>
      <c r="O79" s="42" t="str">
        <f t="shared" si="63"/>
        <v/>
      </c>
      <c r="P79" s="9"/>
      <c r="Q79" s="7"/>
      <c r="R79" s="42" t="str">
        <f t="shared" si="64"/>
        <v/>
      </c>
      <c r="S79" s="10"/>
      <c r="T79" s="7"/>
      <c r="U79" s="124" t="str">
        <f t="shared" si="65"/>
        <v/>
      </c>
      <c r="V79" s="133"/>
      <c r="W79" s="132" t="str" cm="1">
        <f t="array" ref="W79">IF((_xlfn.IFS(TRIM(SUBSTITUTE(V79,CHAR(160),""))="Devis 1",IFERROR(VALUE(TRIM(SUBSTITUTE(M79,CHAR(160),""))),0),TRIM(SUBSTITUTE(V79,CHAR(160),""))="Devis 2",IFERROR(VALUE(TRIM(SUBSTITUTE(P79,CHAR(160),""))),0),TRIM(SUBSTITUTE(V79,CHAR(160),""))="Devis 3",IFERROR(VALUE(TRIM(SUBSTITUTE(S79,CHAR(160),""))),0),TRUE,0)*IFERROR(VALUE(TRIM(SUBSTITUTE(D79,CHAR(160),""))),0))=0,"",_xlfn.IFS(TRIM(SUBSTITUTE(V79,CHAR(160),""))="Devis 1",IFERROR(VALUE(TRIM(SUBSTITUTE(M79,CHAR(160),""))),0),TRIM(SUBSTITUTE(V79,CHAR(160),""))="Devis 2",IFERROR(VALUE(TRIM(SUBSTITUTE(P79,CHAR(160),""))),0),TRIM(SUBSTITUTE(V79,CHAR(160),""))="Devis 3",IFERROR(VALUE(TRIM(SUBSTITUTE(S79,CHAR(160),""))),0),TRUE,0)*IFERROR(VALUE(TRIM(SUBSTITUTE(D79,CHAR(160),""))),0))</f>
        <v/>
      </c>
      <c r="X79" s="66" t="str" cm="1">
        <f t="array" ref="X79">IF(_xlfn.IFS(TRIM(SUBSTITUTE(V79,CHAR(160),""))="Devis 1",IFERROR(VALUE(TRIM(SUBSTITUTE(N79,CHAR(160),""))),0),TRIM(SUBSTITUTE(V79,CHAR(160),""))="Devis 2",IFERROR(VALUE(TRIM(SUBSTITUTE(Q79,CHAR(160),""))),0),TRIM(SUBSTITUTE(V79,CHAR(160),""))="Devis 3",IFERROR(VALUE(TRIM(SUBSTITUTE(T79,CHAR(160),""))),0),TRUE,0)*IFERROR(VALUE(TRIM(SUBSTITUTE(D79,CHAR(160),""))),0)=0,IF(W79&lt;&gt;"",0,""),_xlfn.IFS(TRIM(SUBSTITUTE(V79,CHAR(160),""))="Devis 1",IFERROR(VALUE(TRIM(SUBSTITUTE(N79,CHAR(160),""))),0),TRIM(SUBSTITUTE(V79,CHAR(160),""))="Devis 2",IFERROR(VALUE(TRIM(SUBSTITUTE(Q79,CHAR(160),""))),0),TRIM(SUBSTITUTE(V79,CHAR(160),""))="Devis 3",IFERROR(VALUE(TRIM(SUBSTITUTE(T79,CHAR(160),""))),0),TRUE,0)*IFERROR(VALUE(TRIM(SUBSTITUTE(D79,CHAR(160),""))),0))</f>
        <v/>
      </c>
      <c r="Y79" s="135" t="str">
        <f t="shared" si="66"/>
        <v/>
      </c>
      <c r="Z79" s="136"/>
      <c r="AA79" s="764" t="str">
        <f t="shared" si="67"/>
        <v/>
      </c>
      <c r="AB79" s="764" t="str">
        <f t="shared" si="68"/>
        <v/>
      </c>
      <c r="AC79" s="764" t="str">
        <f t="shared" si="69"/>
        <v/>
      </c>
      <c r="AD79" s="764" t="str">
        <f t="shared" si="70"/>
        <v/>
      </c>
      <c r="AE79" s="764" t="str">
        <f t="shared" si="71"/>
        <v/>
      </c>
      <c r="AF79" s="764" t="str">
        <f t="shared" si="72"/>
        <v/>
      </c>
      <c r="AG79" s="764" t="str">
        <f t="shared" si="73"/>
        <v/>
      </c>
      <c r="AH79" s="764" t="str">
        <f t="shared" si="74"/>
        <v/>
      </c>
      <c r="AI79" s="764" t="str">
        <f t="shared" si="75"/>
        <v/>
      </c>
      <c r="AJ79" s="764" t="str">
        <f t="shared" si="76"/>
        <v/>
      </c>
      <c r="AK79" s="764" t="str">
        <f t="shared" si="77"/>
        <v/>
      </c>
      <c r="AL79" s="45" t="str">
        <f t="shared" si="78"/>
        <v/>
      </c>
      <c r="AM79" s="20" t="str">
        <f t="shared" si="79"/>
        <v/>
      </c>
      <c r="AN79" s="42" t="str">
        <f t="shared" si="80"/>
        <v/>
      </c>
      <c r="AO79" s="46" t="str">
        <f t="shared" si="81"/>
        <v/>
      </c>
      <c r="AP79" s="20" t="str">
        <f t="shared" si="82"/>
        <v/>
      </c>
      <c r="AQ79" s="42" t="str">
        <f t="shared" si="83"/>
        <v/>
      </c>
      <c r="AR79" s="47" t="str">
        <f t="shared" si="84"/>
        <v/>
      </c>
      <c r="AS79" s="20" t="str">
        <f t="shared" si="85"/>
        <v/>
      </c>
      <c r="AT79" s="48" t="str">
        <f t="shared" si="86"/>
        <v/>
      </c>
      <c r="AU79" s="44" t="str">
        <f t="shared" si="87"/>
        <v/>
      </c>
      <c r="AV79" s="744"/>
      <c r="AW79" s="49" t="str">
        <f t="shared" si="88"/>
        <v/>
      </c>
      <c r="AX79" s="49" t="str">
        <f t="shared" si="89"/>
        <v/>
      </c>
      <c r="AY79" s="49" t="str">
        <f t="shared" si="90"/>
        <v/>
      </c>
      <c r="AZ79" s="67" t="str" cm="1">
        <f t="array" ref="AZ79">IF($AC79="","",IF((IFERROR(_xlfn.IFS($AU79="Devis 1",(IFERROR(VALUE(TRIM(SUBSTITUTE(AL79,CHAR(160),""))),0)),$AU79="Devis 2",(IFERROR(VALUE(TRIM(SUBSTITUTE(AO79,CHAR(160),""))),0)),$AU79="Devis 3",(IFERROR(VALUE(TRIM(SUBSTITUTE(AR79,CHAR(160),""))),0))),0))*(IFERROR(VALUE(TRIM(SUBSTITUTE($AC79,CHAR(160),""))),0))=0,"",(IFERROR(_xlfn.IFS($AU79="Devis 1",(IFERROR(VALUE(TRIM(SUBSTITUTE(AL79,CHAR(160),""))),0)),$AU79="Devis 2",(IFERROR(VALUE(TRIM(SUBSTITUTE(AO79,CHAR(160),""))),0)),$AU79="Devis 3",(IFERROR(VALUE(TRIM(SUBSTITUTE(AR79,CHAR(160),""))),0))),0))*(IFERROR(VALUE(TRIM(SUBSTITUTE($AC79,CHAR(160),""))),0))))</f>
        <v/>
      </c>
      <c r="BA79" s="67" t="str" cm="1">
        <f t="array" ref="BA79">IF($AC79="","",IF((IFERROR(_xlfn.IFS(TRIM(SUBSTITUTE($AU79,CHAR(160),""))="Devis 1", IFERROR(VALUE(TRIM(SUBSTITUTE(AM79,CHAR(160),""))),0),TRIM(SUBSTITUTE($AU79,CHAR(160),""))="Devis 2", IFERROR(VALUE(TRIM(SUBSTITUTE(AP79,CHAR(160),""))),0),TRIM(SUBSTITUTE($AU79,CHAR(160),""))="Devis 3", IFERROR(VALUE(TRIM(SUBSTITUTE(AS79,CHAR(160),""))),0)),0) * IFERROR(VALUE(TRIM(SUBSTITUTE($AC79,CHAR(160),""))),0)) = 0,IF(AZ79&lt;&gt;"",0,""),(IFERROR(_xlfn.IFS(TRIM(SUBSTITUTE($AU79,CHAR(160),""))="Devis 1", IFERROR(VALUE(TRIM(SUBSTITUTE(AM79,CHAR(160),""))),0),TRIM(SUBSTITUTE($AU79,CHAR(160),""))="Devis 2", IFERROR(VALUE(TRIM(SUBSTITUTE(AP79,CHAR(160),""))),0),TRIM(SUBSTITUTE($AU79,CHAR(160),""))="Devis 3", IFERROR(VALUE(TRIM(SUBSTITUTE(AS79,CHAR(160),""))),0)),0) * IFERROR(VALUE(TRIM(SUBSTITUTE($AC79,CHAR(160),""))),0))))</f>
        <v/>
      </c>
      <c r="BB79" s="67" t="str" cm="1">
        <f t="array" ref="BB79">IF($AC79="","",IF(IFERROR(_xlfn.IFS($AU79="Devis 1",IFERROR(VALUE(TRIM(SUBSTITUTE(AN79,CHAR(160),""))),0),$AU79="Devis 2",IFERROR(VALUE(TRIM(SUBSTITUTE(AQ79,CHAR(160),""))),0),$AU79="Devis 3",IFERROR(VALUE(TRIM(SUBSTITUTE(AT79,CHAR(160),""))),0)),0)*IFERROR(VALUE(TRIM(SUBSTITUTE($AC79,CHAR(160),""))),0)=0,"",IFERROR(_xlfn.IFS($AU79="Devis 1",IFERROR(VALUE(TRIM(SUBSTITUTE(AN79,CHAR(160),""))),0),$AU79="Devis 2",IFERROR(VALUE(TRIM(SUBSTITUTE(AQ79,CHAR(160),""))),0),$AU79="Devis 3",IFERROR(VALUE(TRIM(SUBSTITUTE(AT79,CHAR(160),""))),0)),0)*IFERROR(VALUE(TRIM(SUBSTITUTE($AC79,CHAR(160),""))),0)))</f>
        <v/>
      </c>
      <c r="BC79" s="254"/>
      <c r="BD79" s="14" t="str" cm="1">
        <f t="array" ref="BD79">IF(OR(BB79="",AY79="",AZ79="",AW79="",BA79="",AX79=""),"",_xlfn.IFS((IFERROR(VALUE(TRIM(SUBSTITUTE(BB79,CHAR(160),""))),0))&gt;(IFERROR(VALUE(TRIM(SUBSTITUTE(AY79,CHAR(160),""))),0)),"KO : Le montant retenu TTC est supérieur au montant raisonnable TTC. Merci de revoir la ligne de dépense ou plafonner son montant.",(IFERROR(VALUE(TRIM(SUBSTITUTE(AZ79,CHAR(160),""))),0))&gt;(IFERROR(VALUE(TRIM(SUBSTITUTE(AW79,CHAR(160),""))),0)),"Attention : Le montant retenu HT est supérieur au montant HT raisonnable. Merci de revoir la ligne de dépense, plafonner son montant, ou justifier la reventillation HT / TVA.",(IFERROR(VALUE(TRIM(SUBSTITUTE(BA79,CHAR(160),""))),0))&gt;(IFERROR(VALUE(TRIM(SUBSTITUTE(AX79,CHAR(160),""))),0)),"Attention : Le montant TVA retenu est supérieur au montant TVA raisonnable. Merci de revoir la ligne de dépense, plafonner son montant, ou justifier la reventillation HT / TVA.",(IFERROR(VALUE(TRIM(SUBSTITUTE(BB79,CHAR(160),""))),0))=0,"",(IFERROR(VALUE(TRIM(SUBSTITUTE(AY79,CHAR(160),""))),0))=(IFERROR(VALUE(TRIM(SUBSTITUTE(BB79,CHAR(160),""))),0)),"OK",(IFERROR(VALUE(TRIM(SUBSTITUTE(AY79,CHAR(160),""))),0))&gt;(IFERROR(VALUE(TRIM(SUBSTITUTE(BB79,CHAR(160),""))),0))," OK : Montant instruit inférieur au montant raisonnable.",TRUE,""))</f>
        <v/>
      </c>
      <c r="BE79" s="762" t="str" cm="1">
        <f t="array" ref="BE79">IF(OR(BB79="",Y79="",AZ79="",W79="",BA79="",X79=""),"",_xlfn.IFS((IFERROR(VALUE(TRIM(SUBSTITUTE(BB79,CHAR(160),""))),0))&gt;(IFERROR(VALUE(TRIM(SUBSTITUTE(Y79,CHAR(160),""))),0)),"KO : Le montant retenu TTC est supérieur au montant présenté TTC. Merci de revoir la ligne de dépense ou plafonner son montant.",(IFERROR(VALUE(TRIM(SUBSTITUTE(AZ79,CHAR(160),""))),0))&gt;(IFERROR(VALUE(TRIM(SUBSTITUTE(W79,CHAR(160),""))),0)),"Attention : Le montant retenu HT est supérieur au montant HT présenté. Merci de revoir la ligne de dépense,plafonner son montant,ou justifier la reventillation HT/TVA.",(IFERROR(VALUE(TRIM(SUBSTITUTE(BA79,CHAR(160),""))),0))&gt;(IFERROR(VALUE(TRIM(SUBSTITUTE(X79,CHAR(160),""))),0)),"Attention : Le montant TVA retenu est supérieur au montant TVA présenté. Merci de revoir la ligne de dépense,plafonner son montant,ou justifier la reventillation HT/TVA.",(IFERROR(VALUE(TRIM(SUBSTITUTE(Y79,CHAR(160),""))),0))=0,"",(IFERROR(VALUE(TRIM(SUBSTITUTE(BB79,CHAR(160),""))),0))=(IFERROR(VALUE(TRIM(SUBSTITUTE(Y79,CHAR(160),""))),0)),"OK",
OR((IFERROR(VALUE(TRIM(SUBSTITUTE(BB79,CHAR(160),""))),0))=0,(IFERROR(VALUE(TRIM(SUBSTITUTE(AZ79,CHAR(160),""))),0))=0),"Attention : montant présenté entièrement écarté",(IFERROR(VALUE(TRIM(SUBSTITUTE(BB79,CHAR(160),""))),0))&lt;(IFERROR(VALUE(TRIM(SUBSTITUTE(Y79,CHAR(160),""))),0)),"Attention : montant présenté partiellement écarté",TRUE,""))</f>
        <v/>
      </c>
      <c r="BF79" s="49" t="str">
        <f t="shared" si="91"/>
        <v/>
      </c>
      <c r="BG79" s="49" t="str">
        <f t="shared" si="92"/>
        <v/>
      </c>
      <c r="BH79" s="21" t="str">
        <f t="shared" si="93"/>
        <v/>
      </c>
    </row>
    <row r="80" spans="1:60" ht="15" customHeight="1">
      <c r="A80" s="63">
        <v>69</v>
      </c>
      <c r="B80" s="144"/>
      <c r="C80" s="144"/>
      <c r="D80" s="145"/>
      <c r="E80" s="144"/>
      <c r="F80" s="144"/>
      <c r="G80" s="144"/>
      <c r="H80" s="144"/>
      <c r="I80" s="144"/>
      <c r="J80" s="144"/>
      <c r="K80" s="144"/>
      <c r="L80" s="144"/>
      <c r="M80" s="123"/>
      <c r="N80" s="7"/>
      <c r="O80" s="42" t="str">
        <f t="shared" si="63"/>
        <v/>
      </c>
      <c r="P80" s="9"/>
      <c r="Q80" s="7"/>
      <c r="R80" s="42" t="str">
        <f t="shared" si="64"/>
        <v/>
      </c>
      <c r="S80" s="10"/>
      <c r="T80" s="7"/>
      <c r="U80" s="124" t="str">
        <f t="shared" si="65"/>
        <v/>
      </c>
      <c r="V80" s="133"/>
      <c r="W80" s="132" t="str" cm="1">
        <f t="array" ref="W80">IF((_xlfn.IFS(TRIM(SUBSTITUTE(V80,CHAR(160),""))="Devis 1",IFERROR(VALUE(TRIM(SUBSTITUTE(M80,CHAR(160),""))),0),TRIM(SUBSTITUTE(V80,CHAR(160),""))="Devis 2",IFERROR(VALUE(TRIM(SUBSTITUTE(P80,CHAR(160),""))),0),TRIM(SUBSTITUTE(V80,CHAR(160),""))="Devis 3",IFERROR(VALUE(TRIM(SUBSTITUTE(S80,CHAR(160),""))),0),TRUE,0)*IFERROR(VALUE(TRIM(SUBSTITUTE(D80,CHAR(160),""))),0))=0,"",_xlfn.IFS(TRIM(SUBSTITUTE(V80,CHAR(160),""))="Devis 1",IFERROR(VALUE(TRIM(SUBSTITUTE(M80,CHAR(160),""))),0),TRIM(SUBSTITUTE(V80,CHAR(160),""))="Devis 2",IFERROR(VALUE(TRIM(SUBSTITUTE(P80,CHAR(160),""))),0),TRIM(SUBSTITUTE(V80,CHAR(160),""))="Devis 3",IFERROR(VALUE(TRIM(SUBSTITUTE(S80,CHAR(160),""))),0),TRUE,0)*IFERROR(VALUE(TRIM(SUBSTITUTE(D80,CHAR(160),""))),0))</f>
        <v/>
      </c>
      <c r="X80" s="66" t="str" cm="1">
        <f t="array" ref="X80">IF(_xlfn.IFS(TRIM(SUBSTITUTE(V80,CHAR(160),""))="Devis 1",IFERROR(VALUE(TRIM(SUBSTITUTE(N80,CHAR(160),""))),0),TRIM(SUBSTITUTE(V80,CHAR(160),""))="Devis 2",IFERROR(VALUE(TRIM(SUBSTITUTE(Q80,CHAR(160),""))),0),TRIM(SUBSTITUTE(V80,CHAR(160),""))="Devis 3",IFERROR(VALUE(TRIM(SUBSTITUTE(T80,CHAR(160),""))),0),TRUE,0)*IFERROR(VALUE(TRIM(SUBSTITUTE(D80,CHAR(160),""))),0)=0,IF(W80&lt;&gt;"",0,""),_xlfn.IFS(TRIM(SUBSTITUTE(V80,CHAR(160),""))="Devis 1",IFERROR(VALUE(TRIM(SUBSTITUTE(N80,CHAR(160),""))),0),TRIM(SUBSTITUTE(V80,CHAR(160),""))="Devis 2",IFERROR(VALUE(TRIM(SUBSTITUTE(Q80,CHAR(160),""))),0),TRIM(SUBSTITUTE(V80,CHAR(160),""))="Devis 3",IFERROR(VALUE(TRIM(SUBSTITUTE(T80,CHAR(160),""))),0),TRUE,0)*IFERROR(VALUE(TRIM(SUBSTITUTE(D80,CHAR(160),""))),0))</f>
        <v/>
      </c>
      <c r="Y80" s="135" t="str">
        <f t="shared" si="66"/>
        <v/>
      </c>
      <c r="Z80" s="136"/>
      <c r="AA80" s="764" t="str">
        <f t="shared" si="67"/>
        <v/>
      </c>
      <c r="AB80" s="764" t="str">
        <f t="shared" si="68"/>
        <v/>
      </c>
      <c r="AC80" s="764" t="str">
        <f t="shared" si="69"/>
        <v/>
      </c>
      <c r="AD80" s="764" t="str">
        <f t="shared" si="70"/>
        <v/>
      </c>
      <c r="AE80" s="764" t="str">
        <f t="shared" si="71"/>
        <v/>
      </c>
      <c r="AF80" s="764" t="str">
        <f t="shared" si="72"/>
        <v/>
      </c>
      <c r="AG80" s="764" t="str">
        <f t="shared" si="73"/>
        <v/>
      </c>
      <c r="AH80" s="764" t="str">
        <f t="shared" si="74"/>
        <v/>
      </c>
      <c r="AI80" s="764" t="str">
        <f t="shared" si="75"/>
        <v/>
      </c>
      <c r="AJ80" s="764" t="str">
        <f t="shared" si="76"/>
        <v/>
      </c>
      <c r="AK80" s="764" t="str">
        <f t="shared" si="77"/>
        <v/>
      </c>
      <c r="AL80" s="45" t="str">
        <f t="shared" si="78"/>
        <v/>
      </c>
      <c r="AM80" s="20" t="str">
        <f t="shared" si="79"/>
        <v/>
      </c>
      <c r="AN80" s="42" t="str">
        <f t="shared" si="80"/>
        <v/>
      </c>
      <c r="AO80" s="46" t="str">
        <f t="shared" si="81"/>
        <v/>
      </c>
      <c r="AP80" s="20" t="str">
        <f t="shared" si="82"/>
        <v/>
      </c>
      <c r="AQ80" s="42" t="str">
        <f t="shared" si="83"/>
        <v/>
      </c>
      <c r="AR80" s="47" t="str">
        <f t="shared" si="84"/>
        <v/>
      </c>
      <c r="AS80" s="20" t="str">
        <f t="shared" si="85"/>
        <v/>
      </c>
      <c r="AT80" s="48" t="str">
        <f t="shared" si="86"/>
        <v/>
      </c>
      <c r="AU80" s="44" t="str">
        <f t="shared" si="87"/>
        <v/>
      </c>
      <c r="AV80" s="744"/>
      <c r="AW80" s="49" t="str">
        <f t="shared" si="88"/>
        <v/>
      </c>
      <c r="AX80" s="49" t="str">
        <f t="shared" si="89"/>
        <v/>
      </c>
      <c r="AY80" s="49" t="str">
        <f t="shared" si="90"/>
        <v/>
      </c>
      <c r="AZ80" s="67" t="str" cm="1">
        <f t="array" ref="AZ80">IF($AC80="","",IF((IFERROR(_xlfn.IFS($AU80="Devis 1",(IFERROR(VALUE(TRIM(SUBSTITUTE(AL80,CHAR(160),""))),0)),$AU80="Devis 2",(IFERROR(VALUE(TRIM(SUBSTITUTE(AO80,CHAR(160),""))),0)),$AU80="Devis 3",(IFERROR(VALUE(TRIM(SUBSTITUTE(AR80,CHAR(160),""))),0))),0))*(IFERROR(VALUE(TRIM(SUBSTITUTE($AC80,CHAR(160),""))),0))=0,"",(IFERROR(_xlfn.IFS($AU80="Devis 1",(IFERROR(VALUE(TRIM(SUBSTITUTE(AL80,CHAR(160),""))),0)),$AU80="Devis 2",(IFERROR(VALUE(TRIM(SUBSTITUTE(AO80,CHAR(160),""))),0)),$AU80="Devis 3",(IFERROR(VALUE(TRIM(SUBSTITUTE(AR80,CHAR(160),""))),0))),0))*(IFERROR(VALUE(TRIM(SUBSTITUTE($AC80,CHAR(160),""))),0))))</f>
        <v/>
      </c>
      <c r="BA80" s="67" t="str" cm="1">
        <f t="array" ref="BA80">IF($AC80="","",IF((IFERROR(_xlfn.IFS(TRIM(SUBSTITUTE($AU80,CHAR(160),""))="Devis 1", IFERROR(VALUE(TRIM(SUBSTITUTE(AM80,CHAR(160),""))),0),TRIM(SUBSTITUTE($AU80,CHAR(160),""))="Devis 2", IFERROR(VALUE(TRIM(SUBSTITUTE(AP80,CHAR(160),""))),0),TRIM(SUBSTITUTE($AU80,CHAR(160),""))="Devis 3", IFERROR(VALUE(TRIM(SUBSTITUTE(AS80,CHAR(160),""))),0)),0) * IFERROR(VALUE(TRIM(SUBSTITUTE($AC80,CHAR(160),""))),0)) = 0,IF(AZ80&lt;&gt;"",0,""),(IFERROR(_xlfn.IFS(TRIM(SUBSTITUTE($AU80,CHAR(160),""))="Devis 1", IFERROR(VALUE(TRIM(SUBSTITUTE(AM80,CHAR(160),""))),0),TRIM(SUBSTITUTE($AU80,CHAR(160),""))="Devis 2", IFERROR(VALUE(TRIM(SUBSTITUTE(AP80,CHAR(160),""))),0),TRIM(SUBSTITUTE($AU80,CHAR(160),""))="Devis 3", IFERROR(VALUE(TRIM(SUBSTITUTE(AS80,CHAR(160),""))),0)),0) * IFERROR(VALUE(TRIM(SUBSTITUTE($AC80,CHAR(160),""))),0))))</f>
        <v/>
      </c>
      <c r="BB80" s="67" t="str" cm="1">
        <f t="array" ref="BB80">IF($AC80="","",IF(IFERROR(_xlfn.IFS($AU80="Devis 1",IFERROR(VALUE(TRIM(SUBSTITUTE(AN80,CHAR(160),""))),0),$AU80="Devis 2",IFERROR(VALUE(TRIM(SUBSTITUTE(AQ80,CHAR(160),""))),0),$AU80="Devis 3",IFERROR(VALUE(TRIM(SUBSTITUTE(AT80,CHAR(160),""))),0)),0)*IFERROR(VALUE(TRIM(SUBSTITUTE($AC80,CHAR(160),""))),0)=0,"",IFERROR(_xlfn.IFS($AU80="Devis 1",IFERROR(VALUE(TRIM(SUBSTITUTE(AN80,CHAR(160),""))),0),$AU80="Devis 2",IFERROR(VALUE(TRIM(SUBSTITUTE(AQ80,CHAR(160),""))),0),$AU80="Devis 3",IFERROR(VALUE(TRIM(SUBSTITUTE(AT80,CHAR(160),""))),0)),0)*IFERROR(VALUE(TRIM(SUBSTITUTE($AC80,CHAR(160),""))),0)))</f>
        <v/>
      </c>
      <c r="BC80" s="254"/>
      <c r="BD80" s="14" t="str" cm="1">
        <f t="array" ref="BD80">IF(OR(BB80="",AY80="",AZ80="",AW80="",BA80="",AX80=""),"",_xlfn.IFS((IFERROR(VALUE(TRIM(SUBSTITUTE(BB80,CHAR(160),""))),0))&gt;(IFERROR(VALUE(TRIM(SUBSTITUTE(AY80,CHAR(160),""))),0)),"KO : Le montant retenu TTC est supérieur au montant raisonnable TTC. Merci de revoir la ligne de dépense ou plafonner son montant.",(IFERROR(VALUE(TRIM(SUBSTITUTE(AZ80,CHAR(160),""))),0))&gt;(IFERROR(VALUE(TRIM(SUBSTITUTE(AW80,CHAR(160),""))),0)),"Attention : Le montant retenu HT est supérieur au montant HT raisonnable. Merci de revoir la ligne de dépense, plafonner son montant, ou justifier la reventillation HT / TVA.",(IFERROR(VALUE(TRIM(SUBSTITUTE(BA80,CHAR(160),""))),0))&gt;(IFERROR(VALUE(TRIM(SUBSTITUTE(AX80,CHAR(160),""))),0)),"Attention : Le montant TVA retenu est supérieur au montant TVA raisonnable. Merci de revoir la ligne de dépense, plafonner son montant, ou justifier la reventillation HT / TVA.",(IFERROR(VALUE(TRIM(SUBSTITUTE(BB80,CHAR(160),""))),0))=0,"",(IFERROR(VALUE(TRIM(SUBSTITUTE(AY80,CHAR(160),""))),0))=(IFERROR(VALUE(TRIM(SUBSTITUTE(BB80,CHAR(160),""))),0)),"OK",(IFERROR(VALUE(TRIM(SUBSTITUTE(AY80,CHAR(160),""))),0))&gt;(IFERROR(VALUE(TRIM(SUBSTITUTE(BB80,CHAR(160),""))),0))," OK : Montant instruit inférieur au montant raisonnable.",TRUE,""))</f>
        <v/>
      </c>
      <c r="BE80" s="762" t="str" cm="1">
        <f t="array" ref="BE80">IF(OR(BB80="",Y80="",AZ80="",W80="",BA80="",X80=""),"",_xlfn.IFS((IFERROR(VALUE(TRIM(SUBSTITUTE(BB80,CHAR(160),""))),0))&gt;(IFERROR(VALUE(TRIM(SUBSTITUTE(Y80,CHAR(160),""))),0)),"KO : Le montant retenu TTC est supérieur au montant présenté TTC. Merci de revoir la ligne de dépense ou plafonner son montant.",(IFERROR(VALUE(TRIM(SUBSTITUTE(AZ80,CHAR(160),""))),0))&gt;(IFERROR(VALUE(TRIM(SUBSTITUTE(W80,CHAR(160),""))),0)),"Attention : Le montant retenu HT est supérieur au montant HT présenté. Merci de revoir la ligne de dépense,plafonner son montant,ou justifier la reventillation HT/TVA.",(IFERROR(VALUE(TRIM(SUBSTITUTE(BA80,CHAR(160),""))),0))&gt;(IFERROR(VALUE(TRIM(SUBSTITUTE(X80,CHAR(160),""))),0)),"Attention : Le montant TVA retenu est supérieur au montant TVA présenté. Merci de revoir la ligne de dépense,plafonner son montant,ou justifier la reventillation HT/TVA.",(IFERROR(VALUE(TRIM(SUBSTITUTE(Y80,CHAR(160),""))),0))=0,"",(IFERROR(VALUE(TRIM(SUBSTITUTE(BB80,CHAR(160),""))),0))=(IFERROR(VALUE(TRIM(SUBSTITUTE(Y80,CHAR(160),""))),0)),"OK",
OR((IFERROR(VALUE(TRIM(SUBSTITUTE(BB80,CHAR(160),""))),0))=0,(IFERROR(VALUE(TRIM(SUBSTITUTE(AZ80,CHAR(160),""))),0))=0),"Attention : montant présenté entièrement écarté",(IFERROR(VALUE(TRIM(SUBSTITUTE(BB80,CHAR(160),""))),0))&lt;(IFERROR(VALUE(TRIM(SUBSTITUTE(Y80,CHAR(160),""))),0)),"Attention : montant présenté partiellement écarté",TRUE,""))</f>
        <v/>
      </c>
      <c r="BF80" s="49" t="str">
        <f t="shared" si="91"/>
        <v/>
      </c>
      <c r="BG80" s="49" t="str">
        <f t="shared" si="92"/>
        <v/>
      </c>
      <c r="BH80" s="21" t="str">
        <f t="shared" si="93"/>
        <v/>
      </c>
    </row>
    <row r="81" spans="1:60" ht="15" customHeight="1">
      <c r="A81" s="63">
        <v>70</v>
      </c>
      <c r="B81" s="144"/>
      <c r="C81" s="144"/>
      <c r="D81" s="145"/>
      <c r="E81" s="144"/>
      <c r="F81" s="144"/>
      <c r="G81" s="144"/>
      <c r="H81" s="144"/>
      <c r="I81" s="144"/>
      <c r="J81" s="144"/>
      <c r="K81" s="144"/>
      <c r="L81" s="144"/>
      <c r="M81" s="123"/>
      <c r="N81" s="7"/>
      <c r="O81" s="42" t="str">
        <f t="shared" si="63"/>
        <v/>
      </c>
      <c r="P81" s="9"/>
      <c r="Q81" s="7"/>
      <c r="R81" s="42" t="str">
        <f t="shared" si="64"/>
        <v/>
      </c>
      <c r="S81" s="10"/>
      <c r="T81" s="7"/>
      <c r="U81" s="124" t="str">
        <f t="shared" si="65"/>
        <v/>
      </c>
      <c r="V81" s="133"/>
      <c r="W81" s="132" t="str" cm="1">
        <f t="array" ref="W81">IF((_xlfn.IFS(TRIM(SUBSTITUTE(V81,CHAR(160),""))="Devis 1",IFERROR(VALUE(TRIM(SUBSTITUTE(M81,CHAR(160),""))),0),TRIM(SUBSTITUTE(V81,CHAR(160),""))="Devis 2",IFERROR(VALUE(TRIM(SUBSTITUTE(P81,CHAR(160),""))),0),TRIM(SUBSTITUTE(V81,CHAR(160),""))="Devis 3",IFERROR(VALUE(TRIM(SUBSTITUTE(S81,CHAR(160),""))),0),TRUE,0)*IFERROR(VALUE(TRIM(SUBSTITUTE(D81,CHAR(160),""))),0))=0,"",_xlfn.IFS(TRIM(SUBSTITUTE(V81,CHAR(160),""))="Devis 1",IFERROR(VALUE(TRIM(SUBSTITUTE(M81,CHAR(160),""))),0),TRIM(SUBSTITUTE(V81,CHAR(160),""))="Devis 2",IFERROR(VALUE(TRIM(SUBSTITUTE(P81,CHAR(160),""))),0),TRIM(SUBSTITUTE(V81,CHAR(160),""))="Devis 3",IFERROR(VALUE(TRIM(SUBSTITUTE(S81,CHAR(160),""))),0),TRUE,0)*IFERROR(VALUE(TRIM(SUBSTITUTE(D81,CHAR(160),""))),0))</f>
        <v/>
      </c>
      <c r="X81" s="66" t="str" cm="1">
        <f t="array" ref="X81">IF(_xlfn.IFS(TRIM(SUBSTITUTE(V81,CHAR(160),""))="Devis 1",IFERROR(VALUE(TRIM(SUBSTITUTE(N81,CHAR(160),""))),0),TRIM(SUBSTITUTE(V81,CHAR(160),""))="Devis 2",IFERROR(VALUE(TRIM(SUBSTITUTE(Q81,CHAR(160),""))),0),TRIM(SUBSTITUTE(V81,CHAR(160),""))="Devis 3",IFERROR(VALUE(TRIM(SUBSTITUTE(T81,CHAR(160),""))),0),TRUE,0)*IFERROR(VALUE(TRIM(SUBSTITUTE(D81,CHAR(160),""))),0)=0,IF(W81&lt;&gt;"",0,""),_xlfn.IFS(TRIM(SUBSTITUTE(V81,CHAR(160),""))="Devis 1",IFERROR(VALUE(TRIM(SUBSTITUTE(N81,CHAR(160),""))),0),TRIM(SUBSTITUTE(V81,CHAR(160),""))="Devis 2",IFERROR(VALUE(TRIM(SUBSTITUTE(Q81,CHAR(160),""))),0),TRIM(SUBSTITUTE(V81,CHAR(160),""))="Devis 3",IFERROR(VALUE(TRIM(SUBSTITUTE(T81,CHAR(160),""))),0),TRUE,0)*IFERROR(VALUE(TRIM(SUBSTITUTE(D81,CHAR(160),""))),0))</f>
        <v/>
      </c>
      <c r="Y81" s="135" t="str">
        <f t="shared" si="66"/>
        <v/>
      </c>
      <c r="Z81" s="136"/>
      <c r="AA81" s="764" t="str">
        <f t="shared" si="67"/>
        <v/>
      </c>
      <c r="AB81" s="764" t="str">
        <f t="shared" si="68"/>
        <v/>
      </c>
      <c r="AC81" s="764" t="str">
        <f t="shared" si="69"/>
        <v/>
      </c>
      <c r="AD81" s="764" t="str">
        <f t="shared" si="70"/>
        <v/>
      </c>
      <c r="AE81" s="764" t="str">
        <f t="shared" si="71"/>
        <v/>
      </c>
      <c r="AF81" s="764" t="str">
        <f t="shared" si="72"/>
        <v/>
      </c>
      <c r="AG81" s="764" t="str">
        <f t="shared" si="73"/>
        <v/>
      </c>
      <c r="AH81" s="764" t="str">
        <f t="shared" si="74"/>
        <v/>
      </c>
      <c r="AI81" s="764" t="str">
        <f t="shared" si="75"/>
        <v/>
      </c>
      <c r="AJ81" s="764" t="str">
        <f t="shared" si="76"/>
        <v/>
      </c>
      <c r="AK81" s="764" t="str">
        <f t="shared" si="77"/>
        <v/>
      </c>
      <c r="AL81" s="45" t="str">
        <f t="shared" si="78"/>
        <v/>
      </c>
      <c r="AM81" s="20" t="str">
        <f t="shared" si="79"/>
        <v/>
      </c>
      <c r="AN81" s="42" t="str">
        <f t="shared" si="80"/>
        <v/>
      </c>
      <c r="AO81" s="46" t="str">
        <f t="shared" si="81"/>
        <v/>
      </c>
      <c r="AP81" s="20" t="str">
        <f t="shared" si="82"/>
        <v/>
      </c>
      <c r="AQ81" s="42" t="str">
        <f t="shared" si="83"/>
        <v/>
      </c>
      <c r="AR81" s="47" t="str">
        <f t="shared" si="84"/>
        <v/>
      </c>
      <c r="AS81" s="20" t="str">
        <f t="shared" si="85"/>
        <v/>
      </c>
      <c r="AT81" s="48" t="str">
        <f t="shared" si="86"/>
        <v/>
      </c>
      <c r="AU81" s="44" t="str">
        <f t="shared" si="87"/>
        <v/>
      </c>
      <c r="AV81" s="744"/>
      <c r="AW81" s="49" t="str">
        <f t="shared" si="88"/>
        <v/>
      </c>
      <c r="AX81" s="49" t="str">
        <f t="shared" si="89"/>
        <v/>
      </c>
      <c r="AY81" s="49" t="str">
        <f t="shared" si="90"/>
        <v/>
      </c>
      <c r="AZ81" s="67" t="str" cm="1">
        <f t="array" ref="AZ81">IF($AC81="","",IF((IFERROR(_xlfn.IFS($AU81="Devis 1",(IFERROR(VALUE(TRIM(SUBSTITUTE(AL81,CHAR(160),""))),0)),$AU81="Devis 2",(IFERROR(VALUE(TRIM(SUBSTITUTE(AO81,CHAR(160),""))),0)),$AU81="Devis 3",(IFERROR(VALUE(TRIM(SUBSTITUTE(AR81,CHAR(160),""))),0))),0))*(IFERROR(VALUE(TRIM(SUBSTITUTE($AC81,CHAR(160),""))),0))=0,"",(IFERROR(_xlfn.IFS($AU81="Devis 1",(IFERROR(VALUE(TRIM(SUBSTITUTE(AL81,CHAR(160),""))),0)),$AU81="Devis 2",(IFERROR(VALUE(TRIM(SUBSTITUTE(AO81,CHAR(160),""))),0)),$AU81="Devis 3",(IFERROR(VALUE(TRIM(SUBSTITUTE(AR81,CHAR(160),""))),0))),0))*(IFERROR(VALUE(TRIM(SUBSTITUTE($AC81,CHAR(160),""))),0))))</f>
        <v/>
      </c>
      <c r="BA81" s="67" t="str" cm="1">
        <f t="array" ref="BA81">IF($AC81="","",IF((IFERROR(_xlfn.IFS(TRIM(SUBSTITUTE($AU81,CHAR(160),""))="Devis 1", IFERROR(VALUE(TRIM(SUBSTITUTE(AM81,CHAR(160),""))),0),TRIM(SUBSTITUTE($AU81,CHAR(160),""))="Devis 2", IFERROR(VALUE(TRIM(SUBSTITUTE(AP81,CHAR(160),""))),0),TRIM(SUBSTITUTE($AU81,CHAR(160),""))="Devis 3", IFERROR(VALUE(TRIM(SUBSTITUTE(AS81,CHAR(160),""))),0)),0) * IFERROR(VALUE(TRIM(SUBSTITUTE($AC81,CHAR(160),""))),0)) = 0,IF(AZ81&lt;&gt;"",0,""),(IFERROR(_xlfn.IFS(TRIM(SUBSTITUTE($AU81,CHAR(160),""))="Devis 1", IFERROR(VALUE(TRIM(SUBSTITUTE(AM81,CHAR(160),""))),0),TRIM(SUBSTITUTE($AU81,CHAR(160),""))="Devis 2", IFERROR(VALUE(TRIM(SUBSTITUTE(AP81,CHAR(160),""))),0),TRIM(SUBSTITUTE($AU81,CHAR(160),""))="Devis 3", IFERROR(VALUE(TRIM(SUBSTITUTE(AS81,CHAR(160),""))),0)),0) * IFERROR(VALUE(TRIM(SUBSTITUTE($AC81,CHAR(160),""))),0))))</f>
        <v/>
      </c>
      <c r="BB81" s="67" t="str" cm="1">
        <f t="array" ref="BB81">IF($AC81="","",IF(IFERROR(_xlfn.IFS($AU81="Devis 1",IFERROR(VALUE(TRIM(SUBSTITUTE(AN81,CHAR(160),""))),0),$AU81="Devis 2",IFERROR(VALUE(TRIM(SUBSTITUTE(AQ81,CHAR(160),""))),0),$AU81="Devis 3",IFERROR(VALUE(TRIM(SUBSTITUTE(AT81,CHAR(160),""))),0)),0)*IFERROR(VALUE(TRIM(SUBSTITUTE($AC81,CHAR(160),""))),0)=0,"",IFERROR(_xlfn.IFS($AU81="Devis 1",IFERROR(VALUE(TRIM(SUBSTITUTE(AN81,CHAR(160),""))),0),$AU81="Devis 2",IFERROR(VALUE(TRIM(SUBSTITUTE(AQ81,CHAR(160),""))),0),$AU81="Devis 3",IFERROR(VALUE(TRIM(SUBSTITUTE(AT81,CHAR(160),""))),0)),0)*IFERROR(VALUE(TRIM(SUBSTITUTE($AC81,CHAR(160),""))),0)))</f>
        <v/>
      </c>
      <c r="BC81" s="254"/>
      <c r="BD81" s="14" t="str" cm="1">
        <f t="array" ref="BD81">IF(OR(BB81="",AY81="",AZ81="",AW81="",BA81="",AX81=""),"",_xlfn.IFS((IFERROR(VALUE(TRIM(SUBSTITUTE(BB81,CHAR(160),""))),0))&gt;(IFERROR(VALUE(TRIM(SUBSTITUTE(AY81,CHAR(160),""))),0)),"KO : Le montant retenu TTC est supérieur au montant raisonnable TTC. Merci de revoir la ligne de dépense ou plafonner son montant.",(IFERROR(VALUE(TRIM(SUBSTITUTE(AZ81,CHAR(160),""))),0))&gt;(IFERROR(VALUE(TRIM(SUBSTITUTE(AW81,CHAR(160),""))),0)),"Attention : Le montant retenu HT est supérieur au montant HT raisonnable. Merci de revoir la ligne de dépense, plafonner son montant, ou justifier la reventillation HT / TVA.",(IFERROR(VALUE(TRIM(SUBSTITUTE(BA81,CHAR(160),""))),0))&gt;(IFERROR(VALUE(TRIM(SUBSTITUTE(AX81,CHAR(160),""))),0)),"Attention : Le montant TVA retenu est supérieur au montant TVA raisonnable. Merci de revoir la ligne de dépense, plafonner son montant, ou justifier la reventillation HT / TVA.",(IFERROR(VALUE(TRIM(SUBSTITUTE(BB81,CHAR(160),""))),0))=0,"",(IFERROR(VALUE(TRIM(SUBSTITUTE(AY81,CHAR(160),""))),0))=(IFERROR(VALUE(TRIM(SUBSTITUTE(BB81,CHAR(160),""))),0)),"OK",(IFERROR(VALUE(TRIM(SUBSTITUTE(AY81,CHAR(160),""))),0))&gt;(IFERROR(VALUE(TRIM(SUBSTITUTE(BB81,CHAR(160),""))),0))," OK : Montant instruit inférieur au montant raisonnable.",TRUE,""))</f>
        <v/>
      </c>
      <c r="BE81" s="762" t="str" cm="1">
        <f t="array" ref="BE81">IF(OR(BB81="",Y81="",AZ81="",W81="",BA81="",X81=""),"",_xlfn.IFS((IFERROR(VALUE(TRIM(SUBSTITUTE(BB81,CHAR(160),""))),0))&gt;(IFERROR(VALUE(TRIM(SUBSTITUTE(Y81,CHAR(160),""))),0)),"KO : Le montant retenu TTC est supérieur au montant présenté TTC. Merci de revoir la ligne de dépense ou plafonner son montant.",(IFERROR(VALUE(TRIM(SUBSTITUTE(AZ81,CHAR(160),""))),0))&gt;(IFERROR(VALUE(TRIM(SUBSTITUTE(W81,CHAR(160),""))),0)),"Attention : Le montant retenu HT est supérieur au montant HT présenté. Merci de revoir la ligne de dépense,plafonner son montant,ou justifier la reventillation HT/TVA.",(IFERROR(VALUE(TRIM(SUBSTITUTE(BA81,CHAR(160),""))),0))&gt;(IFERROR(VALUE(TRIM(SUBSTITUTE(X81,CHAR(160),""))),0)),"Attention : Le montant TVA retenu est supérieur au montant TVA présenté. Merci de revoir la ligne de dépense,plafonner son montant,ou justifier la reventillation HT/TVA.",(IFERROR(VALUE(TRIM(SUBSTITUTE(Y81,CHAR(160),""))),0))=0,"",(IFERROR(VALUE(TRIM(SUBSTITUTE(BB81,CHAR(160),""))),0))=(IFERROR(VALUE(TRIM(SUBSTITUTE(Y81,CHAR(160),""))),0)),"OK",
OR((IFERROR(VALUE(TRIM(SUBSTITUTE(BB81,CHAR(160),""))),0))=0,(IFERROR(VALUE(TRIM(SUBSTITUTE(AZ81,CHAR(160),""))),0))=0),"Attention : montant présenté entièrement écarté",(IFERROR(VALUE(TRIM(SUBSTITUTE(BB81,CHAR(160),""))),0))&lt;(IFERROR(VALUE(TRIM(SUBSTITUTE(Y81,CHAR(160),""))),0)),"Attention : montant présenté partiellement écarté",TRUE,""))</f>
        <v/>
      </c>
      <c r="BF81" s="49" t="str">
        <f t="shared" si="91"/>
        <v/>
      </c>
      <c r="BG81" s="49" t="str">
        <f t="shared" si="92"/>
        <v/>
      </c>
      <c r="BH81" s="21" t="str">
        <f t="shared" si="93"/>
        <v/>
      </c>
    </row>
    <row r="82" spans="1:60" ht="15" customHeight="1">
      <c r="A82" s="63">
        <v>71</v>
      </c>
      <c r="B82" s="144"/>
      <c r="C82" s="144"/>
      <c r="D82" s="145"/>
      <c r="E82" s="144"/>
      <c r="F82" s="144"/>
      <c r="G82" s="144"/>
      <c r="H82" s="144"/>
      <c r="I82" s="144"/>
      <c r="J82" s="144"/>
      <c r="K82" s="144"/>
      <c r="L82" s="144"/>
      <c r="M82" s="123"/>
      <c r="N82" s="7"/>
      <c r="O82" s="42" t="str">
        <f t="shared" si="63"/>
        <v/>
      </c>
      <c r="P82" s="9"/>
      <c r="Q82" s="7"/>
      <c r="R82" s="42" t="str">
        <f t="shared" si="64"/>
        <v/>
      </c>
      <c r="S82" s="10"/>
      <c r="T82" s="7"/>
      <c r="U82" s="124" t="str">
        <f t="shared" si="65"/>
        <v/>
      </c>
      <c r="V82" s="133"/>
      <c r="W82" s="132" t="str" cm="1">
        <f t="array" ref="W82">IF((_xlfn.IFS(TRIM(SUBSTITUTE(V82,CHAR(160),""))="Devis 1",IFERROR(VALUE(TRIM(SUBSTITUTE(M82,CHAR(160),""))),0),TRIM(SUBSTITUTE(V82,CHAR(160),""))="Devis 2",IFERROR(VALUE(TRIM(SUBSTITUTE(P82,CHAR(160),""))),0),TRIM(SUBSTITUTE(V82,CHAR(160),""))="Devis 3",IFERROR(VALUE(TRIM(SUBSTITUTE(S82,CHAR(160),""))),0),TRUE,0)*IFERROR(VALUE(TRIM(SUBSTITUTE(D82,CHAR(160),""))),0))=0,"",_xlfn.IFS(TRIM(SUBSTITUTE(V82,CHAR(160),""))="Devis 1",IFERROR(VALUE(TRIM(SUBSTITUTE(M82,CHAR(160),""))),0),TRIM(SUBSTITUTE(V82,CHAR(160),""))="Devis 2",IFERROR(VALUE(TRIM(SUBSTITUTE(P82,CHAR(160),""))),0),TRIM(SUBSTITUTE(V82,CHAR(160),""))="Devis 3",IFERROR(VALUE(TRIM(SUBSTITUTE(S82,CHAR(160),""))),0),TRUE,0)*IFERROR(VALUE(TRIM(SUBSTITUTE(D82,CHAR(160),""))),0))</f>
        <v/>
      </c>
      <c r="X82" s="66" t="str" cm="1">
        <f t="array" ref="X82">IF(_xlfn.IFS(TRIM(SUBSTITUTE(V82,CHAR(160),""))="Devis 1",IFERROR(VALUE(TRIM(SUBSTITUTE(N82,CHAR(160),""))),0),TRIM(SUBSTITUTE(V82,CHAR(160),""))="Devis 2",IFERROR(VALUE(TRIM(SUBSTITUTE(Q82,CHAR(160),""))),0),TRIM(SUBSTITUTE(V82,CHAR(160),""))="Devis 3",IFERROR(VALUE(TRIM(SUBSTITUTE(T82,CHAR(160),""))),0),TRUE,0)*IFERROR(VALUE(TRIM(SUBSTITUTE(D82,CHAR(160),""))),0)=0,IF(W82&lt;&gt;"",0,""),_xlfn.IFS(TRIM(SUBSTITUTE(V82,CHAR(160),""))="Devis 1",IFERROR(VALUE(TRIM(SUBSTITUTE(N82,CHAR(160),""))),0),TRIM(SUBSTITUTE(V82,CHAR(160),""))="Devis 2",IFERROR(VALUE(TRIM(SUBSTITUTE(Q82,CHAR(160),""))),0),TRIM(SUBSTITUTE(V82,CHAR(160),""))="Devis 3",IFERROR(VALUE(TRIM(SUBSTITUTE(T82,CHAR(160),""))),0),TRUE,0)*IFERROR(VALUE(TRIM(SUBSTITUTE(D82,CHAR(160),""))),0))</f>
        <v/>
      </c>
      <c r="Y82" s="135" t="str">
        <f t="shared" si="66"/>
        <v/>
      </c>
      <c r="Z82" s="136"/>
      <c r="AA82" s="764" t="str">
        <f t="shared" si="67"/>
        <v/>
      </c>
      <c r="AB82" s="764" t="str">
        <f t="shared" si="68"/>
        <v/>
      </c>
      <c r="AC82" s="764" t="str">
        <f t="shared" si="69"/>
        <v/>
      </c>
      <c r="AD82" s="764" t="str">
        <f t="shared" si="70"/>
        <v/>
      </c>
      <c r="AE82" s="764" t="str">
        <f t="shared" si="71"/>
        <v/>
      </c>
      <c r="AF82" s="764" t="str">
        <f t="shared" si="72"/>
        <v/>
      </c>
      <c r="AG82" s="764" t="str">
        <f t="shared" si="73"/>
        <v/>
      </c>
      <c r="AH82" s="764" t="str">
        <f t="shared" si="74"/>
        <v/>
      </c>
      <c r="AI82" s="764" t="str">
        <f t="shared" si="75"/>
        <v/>
      </c>
      <c r="AJ82" s="764" t="str">
        <f t="shared" si="76"/>
        <v/>
      </c>
      <c r="AK82" s="764" t="str">
        <f t="shared" si="77"/>
        <v/>
      </c>
      <c r="AL82" s="45" t="str">
        <f t="shared" si="78"/>
        <v/>
      </c>
      <c r="AM82" s="20" t="str">
        <f t="shared" si="79"/>
        <v/>
      </c>
      <c r="AN82" s="42" t="str">
        <f t="shared" si="80"/>
        <v/>
      </c>
      <c r="AO82" s="46" t="str">
        <f t="shared" si="81"/>
        <v/>
      </c>
      <c r="AP82" s="20" t="str">
        <f t="shared" si="82"/>
        <v/>
      </c>
      <c r="AQ82" s="42" t="str">
        <f t="shared" si="83"/>
        <v/>
      </c>
      <c r="AR82" s="47" t="str">
        <f t="shared" si="84"/>
        <v/>
      </c>
      <c r="AS82" s="20" t="str">
        <f t="shared" si="85"/>
        <v/>
      </c>
      <c r="AT82" s="48" t="str">
        <f t="shared" si="86"/>
        <v/>
      </c>
      <c r="AU82" s="44" t="str">
        <f t="shared" si="87"/>
        <v/>
      </c>
      <c r="AV82" s="744"/>
      <c r="AW82" s="49" t="str">
        <f t="shared" si="88"/>
        <v/>
      </c>
      <c r="AX82" s="49" t="str">
        <f t="shared" si="89"/>
        <v/>
      </c>
      <c r="AY82" s="49" t="str">
        <f t="shared" si="90"/>
        <v/>
      </c>
      <c r="AZ82" s="67" t="str" cm="1">
        <f t="array" ref="AZ82">IF($AC82="","",IF((IFERROR(_xlfn.IFS($AU82="Devis 1",(IFERROR(VALUE(TRIM(SUBSTITUTE(AL82,CHAR(160),""))),0)),$AU82="Devis 2",(IFERROR(VALUE(TRIM(SUBSTITUTE(AO82,CHAR(160),""))),0)),$AU82="Devis 3",(IFERROR(VALUE(TRIM(SUBSTITUTE(AR82,CHAR(160),""))),0))),0))*(IFERROR(VALUE(TRIM(SUBSTITUTE($AC82,CHAR(160),""))),0))=0,"",(IFERROR(_xlfn.IFS($AU82="Devis 1",(IFERROR(VALUE(TRIM(SUBSTITUTE(AL82,CHAR(160),""))),0)),$AU82="Devis 2",(IFERROR(VALUE(TRIM(SUBSTITUTE(AO82,CHAR(160),""))),0)),$AU82="Devis 3",(IFERROR(VALUE(TRIM(SUBSTITUTE(AR82,CHAR(160),""))),0))),0))*(IFERROR(VALUE(TRIM(SUBSTITUTE($AC82,CHAR(160),""))),0))))</f>
        <v/>
      </c>
      <c r="BA82" s="67" t="str" cm="1">
        <f t="array" ref="BA82">IF($AC82="","",IF((IFERROR(_xlfn.IFS(TRIM(SUBSTITUTE($AU82,CHAR(160),""))="Devis 1", IFERROR(VALUE(TRIM(SUBSTITUTE(AM82,CHAR(160),""))),0),TRIM(SUBSTITUTE($AU82,CHAR(160),""))="Devis 2", IFERROR(VALUE(TRIM(SUBSTITUTE(AP82,CHAR(160),""))),0),TRIM(SUBSTITUTE($AU82,CHAR(160),""))="Devis 3", IFERROR(VALUE(TRIM(SUBSTITUTE(AS82,CHAR(160),""))),0)),0) * IFERROR(VALUE(TRIM(SUBSTITUTE($AC82,CHAR(160),""))),0)) = 0,IF(AZ82&lt;&gt;"",0,""),(IFERROR(_xlfn.IFS(TRIM(SUBSTITUTE($AU82,CHAR(160),""))="Devis 1", IFERROR(VALUE(TRIM(SUBSTITUTE(AM82,CHAR(160),""))),0),TRIM(SUBSTITUTE($AU82,CHAR(160),""))="Devis 2", IFERROR(VALUE(TRIM(SUBSTITUTE(AP82,CHAR(160),""))),0),TRIM(SUBSTITUTE($AU82,CHAR(160),""))="Devis 3", IFERROR(VALUE(TRIM(SUBSTITUTE(AS82,CHAR(160),""))),0)),0) * IFERROR(VALUE(TRIM(SUBSTITUTE($AC82,CHAR(160),""))),0))))</f>
        <v/>
      </c>
      <c r="BB82" s="67" t="str" cm="1">
        <f t="array" ref="BB82">IF($AC82="","",IF(IFERROR(_xlfn.IFS($AU82="Devis 1",IFERROR(VALUE(TRIM(SUBSTITUTE(AN82,CHAR(160),""))),0),$AU82="Devis 2",IFERROR(VALUE(TRIM(SUBSTITUTE(AQ82,CHAR(160),""))),0),$AU82="Devis 3",IFERROR(VALUE(TRIM(SUBSTITUTE(AT82,CHAR(160),""))),0)),0)*IFERROR(VALUE(TRIM(SUBSTITUTE($AC82,CHAR(160),""))),0)=0,"",IFERROR(_xlfn.IFS($AU82="Devis 1",IFERROR(VALUE(TRIM(SUBSTITUTE(AN82,CHAR(160),""))),0),$AU82="Devis 2",IFERROR(VALUE(TRIM(SUBSTITUTE(AQ82,CHAR(160),""))),0),$AU82="Devis 3",IFERROR(VALUE(TRIM(SUBSTITUTE(AT82,CHAR(160),""))),0)),0)*IFERROR(VALUE(TRIM(SUBSTITUTE($AC82,CHAR(160),""))),0)))</f>
        <v/>
      </c>
      <c r="BC82" s="254"/>
      <c r="BD82" s="14" t="str" cm="1">
        <f t="array" ref="BD82">IF(OR(BB82="",AY82="",AZ82="",AW82="",BA82="",AX82=""),"",_xlfn.IFS((IFERROR(VALUE(TRIM(SUBSTITUTE(BB82,CHAR(160),""))),0))&gt;(IFERROR(VALUE(TRIM(SUBSTITUTE(AY82,CHAR(160),""))),0)),"KO : Le montant retenu TTC est supérieur au montant raisonnable TTC. Merci de revoir la ligne de dépense ou plafonner son montant.",(IFERROR(VALUE(TRIM(SUBSTITUTE(AZ82,CHAR(160),""))),0))&gt;(IFERROR(VALUE(TRIM(SUBSTITUTE(AW82,CHAR(160),""))),0)),"Attention : Le montant retenu HT est supérieur au montant HT raisonnable. Merci de revoir la ligne de dépense, plafonner son montant, ou justifier la reventillation HT / TVA.",(IFERROR(VALUE(TRIM(SUBSTITUTE(BA82,CHAR(160),""))),0))&gt;(IFERROR(VALUE(TRIM(SUBSTITUTE(AX82,CHAR(160),""))),0)),"Attention : Le montant TVA retenu est supérieur au montant TVA raisonnable. Merci de revoir la ligne de dépense, plafonner son montant, ou justifier la reventillation HT / TVA.",(IFERROR(VALUE(TRIM(SUBSTITUTE(BB82,CHAR(160),""))),0))=0,"",(IFERROR(VALUE(TRIM(SUBSTITUTE(AY82,CHAR(160),""))),0))=(IFERROR(VALUE(TRIM(SUBSTITUTE(BB82,CHAR(160),""))),0)),"OK",(IFERROR(VALUE(TRIM(SUBSTITUTE(AY82,CHAR(160),""))),0))&gt;(IFERROR(VALUE(TRIM(SUBSTITUTE(BB82,CHAR(160),""))),0))," OK : Montant instruit inférieur au montant raisonnable.",TRUE,""))</f>
        <v/>
      </c>
      <c r="BE82" s="762" t="str" cm="1">
        <f t="array" ref="BE82">IF(OR(BB82="",Y82="",AZ82="",W82="",BA82="",X82=""),"",_xlfn.IFS((IFERROR(VALUE(TRIM(SUBSTITUTE(BB82,CHAR(160),""))),0))&gt;(IFERROR(VALUE(TRIM(SUBSTITUTE(Y82,CHAR(160),""))),0)),"KO : Le montant retenu TTC est supérieur au montant présenté TTC. Merci de revoir la ligne de dépense ou plafonner son montant.",(IFERROR(VALUE(TRIM(SUBSTITUTE(AZ82,CHAR(160),""))),0))&gt;(IFERROR(VALUE(TRIM(SUBSTITUTE(W82,CHAR(160),""))),0)),"Attention : Le montant retenu HT est supérieur au montant HT présenté. Merci de revoir la ligne de dépense,plafonner son montant,ou justifier la reventillation HT/TVA.",(IFERROR(VALUE(TRIM(SUBSTITUTE(BA82,CHAR(160),""))),0))&gt;(IFERROR(VALUE(TRIM(SUBSTITUTE(X82,CHAR(160),""))),0)),"Attention : Le montant TVA retenu est supérieur au montant TVA présenté. Merci de revoir la ligne de dépense,plafonner son montant,ou justifier la reventillation HT/TVA.",(IFERROR(VALUE(TRIM(SUBSTITUTE(Y82,CHAR(160),""))),0))=0,"",(IFERROR(VALUE(TRIM(SUBSTITUTE(BB82,CHAR(160),""))),0))=(IFERROR(VALUE(TRIM(SUBSTITUTE(Y82,CHAR(160),""))),0)),"OK",
OR((IFERROR(VALUE(TRIM(SUBSTITUTE(BB82,CHAR(160),""))),0))=0,(IFERROR(VALUE(TRIM(SUBSTITUTE(AZ82,CHAR(160),""))),0))=0),"Attention : montant présenté entièrement écarté",(IFERROR(VALUE(TRIM(SUBSTITUTE(BB82,CHAR(160),""))),0))&lt;(IFERROR(VALUE(TRIM(SUBSTITUTE(Y82,CHAR(160),""))),0)),"Attention : montant présenté partiellement écarté",TRUE,""))</f>
        <v/>
      </c>
      <c r="BF82" s="49" t="str">
        <f t="shared" si="91"/>
        <v/>
      </c>
      <c r="BG82" s="49" t="str">
        <f t="shared" si="92"/>
        <v/>
      </c>
      <c r="BH82" s="21" t="str">
        <f t="shared" si="93"/>
        <v/>
      </c>
    </row>
    <row r="83" spans="1:60" ht="15" customHeight="1">
      <c r="A83" s="63">
        <v>72</v>
      </c>
      <c r="B83" s="144"/>
      <c r="C83" s="144"/>
      <c r="D83" s="145"/>
      <c r="E83" s="144"/>
      <c r="F83" s="144"/>
      <c r="G83" s="144"/>
      <c r="H83" s="144"/>
      <c r="I83" s="144"/>
      <c r="J83" s="144"/>
      <c r="K83" s="144"/>
      <c r="L83" s="144"/>
      <c r="M83" s="123"/>
      <c r="N83" s="7"/>
      <c r="O83" s="42" t="str">
        <f t="shared" si="63"/>
        <v/>
      </c>
      <c r="P83" s="9"/>
      <c r="Q83" s="7"/>
      <c r="R83" s="42" t="str">
        <f t="shared" si="64"/>
        <v/>
      </c>
      <c r="S83" s="10"/>
      <c r="T83" s="7"/>
      <c r="U83" s="124" t="str">
        <f t="shared" si="65"/>
        <v/>
      </c>
      <c r="V83" s="133"/>
      <c r="W83" s="132" t="str" cm="1">
        <f t="array" ref="W83">IF((_xlfn.IFS(TRIM(SUBSTITUTE(V83,CHAR(160),""))="Devis 1",IFERROR(VALUE(TRIM(SUBSTITUTE(M83,CHAR(160),""))),0),TRIM(SUBSTITUTE(V83,CHAR(160),""))="Devis 2",IFERROR(VALUE(TRIM(SUBSTITUTE(P83,CHAR(160),""))),0),TRIM(SUBSTITUTE(V83,CHAR(160),""))="Devis 3",IFERROR(VALUE(TRIM(SUBSTITUTE(S83,CHAR(160),""))),0),TRUE,0)*IFERROR(VALUE(TRIM(SUBSTITUTE(D83,CHAR(160),""))),0))=0,"",_xlfn.IFS(TRIM(SUBSTITUTE(V83,CHAR(160),""))="Devis 1",IFERROR(VALUE(TRIM(SUBSTITUTE(M83,CHAR(160),""))),0),TRIM(SUBSTITUTE(V83,CHAR(160),""))="Devis 2",IFERROR(VALUE(TRIM(SUBSTITUTE(P83,CHAR(160),""))),0),TRIM(SUBSTITUTE(V83,CHAR(160),""))="Devis 3",IFERROR(VALUE(TRIM(SUBSTITUTE(S83,CHAR(160),""))),0),TRUE,0)*IFERROR(VALUE(TRIM(SUBSTITUTE(D83,CHAR(160),""))),0))</f>
        <v/>
      </c>
      <c r="X83" s="66" t="str" cm="1">
        <f t="array" ref="X83">IF(_xlfn.IFS(TRIM(SUBSTITUTE(V83,CHAR(160),""))="Devis 1",IFERROR(VALUE(TRIM(SUBSTITUTE(N83,CHAR(160),""))),0),TRIM(SUBSTITUTE(V83,CHAR(160),""))="Devis 2",IFERROR(VALUE(TRIM(SUBSTITUTE(Q83,CHAR(160),""))),0),TRIM(SUBSTITUTE(V83,CHAR(160),""))="Devis 3",IFERROR(VALUE(TRIM(SUBSTITUTE(T83,CHAR(160),""))),0),TRUE,0)*IFERROR(VALUE(TRIM(SUBSTITUTE(D83,CHAR(160),""))),0)=0,IF(W83&lt;&gt;"",0,""),_xlfn.IFS(TRIM(SUBSTITUTE(V83,CHAR(160),""))="Devis 1",IFERROR(VALUE(TRIM(SUBSTITUTE(N83,CHAR(160),""))),0),TRIM(SUBSTITUTE(V83,CHAR(160),""))="Devis 2",IFERROR(VALUE(TRIM(SUBSTITUTE(Q83,CHAR(160),""))),0),TRIM(SUBSTITUTE(V83,CHAR(160),""))="Devis 3",IFERROR(VALUE(TRIM(SUBSTITUTE(T83,CHAR(160),""))),0),TRUE,0)*IFERROR(VALUE(TRIM(SUBSTITUTE(D83,CHAR(160),""))),0))</f>
        <v/>
      </c>
      <c r="Y83" s="135" t="str">
        <f t="shared" si="66"/>
        <v/>
      </c>
      <c r="Z83" s="136"/>
      <c r="AA83" s="764" t="str">
        <f t="shared" si="67"/>
        <v/>
      </c>
      <c r="AB83" s="764" t="str">
        <f t="shared" si="68"/>
        <v/>
      </c>
      <c r="AC83" s="764" t="str">
        <f t="shared" si="69"/>
        <v/>
      </c>
      <c r="AD83" s="764" t="str">
        <f t="shared" si="70"/>
        <v/>
      </c>
      <c r="AE83" s="764" t="str">
        <f t="shared" si="71"/>
        <v/>
      </c>
      <c r="AF83" s="764" t="str">
        <f t="shared" si="72"/>
        <v/>
      </c>
      <c r="AG83" s="764" t="str">
        <f t="shared" si="73"/>
        <v/>
      </c>
      <c r="AH83" s="764" t="str">
        <f t="shared" si="74"/>
        <v/>
      </c>
      <c r="AI83" s="764" t="str">
        <f t="shared" si="75"/>
        <v/>
      </c>
      <c r="AJ83" s="764" t="str">
        <f t="shared" si="76"/>
        <v/>
      </c>
      <c r="AK83" s="764" t="str">
        <f t="shared" si="77"/>
        <v/>
      </c>
      <c r="AL83" s="45" t="str">
        <f t="shared" si="78"/>
        <v/>
      </c>
      <c r="AM83" s="20" t="str">
        <f t="shared" si="79"/>
        <v/>
      </c>
      <c r="AN83" s="42" t="str">
        <f t="shared" si="80"/>
        <v/>
      </c>
      <c r="AO83" s="46" t="str">
        <f t="shared" si="81"/>
        <v/>
      </c>
      <c r="AP83" s="20" t="str">
        <f t="shared" si="82"/>
        <v/>
      </c>
      <c r="AQ83" s="42" t="str">
        <f t="shared" si="83"/>
        <v/>
      </c>
      <c r="AR83" s="47" t="str">
        <f t="shared" si="84"/>
        <v/>
      </c>
      <c r="AS83" s="20" t="str">
        <f t="shared" si="85"/>
        <v/>
      </c>
      <c r="AT83" s="48" t="str">
        <f t="shared" si="86"/>
        <v/>
      </c>
      <c r="AU83" s="44" t="str">
        <f t="shared" si="87"/>
        <v/>
      </c>
      <c r="AV83" s="744"/>
      <c r="AW83" s="49" t="str">
        <f t="shared" si="88"/>
        <v/>
      </c>
      <c r="AX83" s="49" t="str">
        <f t="shared" si="89"/>
        <v/>
      </c>
      <c r="AY83" s="49" t="str">
        <f t="shared" si="90"/>
        <v/>
      </c>
      <c r="AZ83" s="67" t="str" cm="1">
        <f t="array" ref="AZ83">IF($AC83="","",IF((IFERROR(_xlfn.IFS($AU83="Devis 1",(IFERROR(VALUE(TRIM(SUBSTITUTE(AL83,CHAR(160),""))),0)),$AU83="Devis 2",(IFERROR(VALUE(TRIM(SUBSTITUTE(AO83,CHAR(160),""))),0)),$AU83="Devis 3",(IFERROR(VALUE(TRIM(SUBSTITUTE(AR83,CHAR(160),""))),0))),0))*(IFERROR(VALUE(TRIM(SUBSTITUTE($AC83,CHAR(160),""))),0))=0,"",(IFERROR(_xlfn.IFS($AU83="Devis 1",(IFERROR(VALUE(TRIM(SUBSTITUTE(AL83,CHAR(160),""))),0)),$AU83="Devis 2",(IFERROR(VALUE(TRIM(SUBSTITUTE(AO83,CHAR(160),""))),0)),$AU83="Devis 3",(IFERROR(VALUE(TRIM(SUBSTITUTE(AR83,CHAR(160),""))),0))),0))*(IFERROR(VALUE(TRIM(SUBSTITUTE($AC83,CHAR(160),""))),0))))</f>
        <v/>
      </c>
      <c r="BA83" s="67" t="str" cm="1">
        <f t="array" ref="BA83">IF($AC83="","",IF((IFERROR(_xlfn.IFS(TRIM(SUBSTITUTE($AU83,CHAR(160),""))="Devis 1", IFERROR(VALUE(TRIM(SUBSTITUTE(AM83,CHAR(160),""))),0),TRIM(SUBSTITUTE($AU83,CHAR(160),""))="Devis 2", IFERROR(VALUE(TRIM(SUBSTITUTE(AP83,CHAR(160),""))),0),TRIM(SUBSTITUTE($AU83,CHAR(160),""))="Devis 3", IFERROR(VALUE(TRIM(SUBSTITUTE(AS83,CHAR(160),""))),0)),0) * IFERROR(VALUE(TRIM(SUBSTITUTE($AC83,CHAR(160),""))),0)) = 0,IF(AZ83&lt;&gt;"",0,""),(IFERROR(_xlfn.IFS(TRIM(SUBSTITUTE($AU83,CHAR(160),""))="Devis 1", IFERROR(VALUE(TRIM(SUBSTITUTE(AM83,CHAR(160),""))),0),TRIM(SUBSTITUTE($AU83,CHAR(160),""))="Devis 2", IFERROR(VALUE(TRIM(SUBSTITUTE(AP83,CHAR(160),""))),0),TRIM(SUBSTITUTE($AU83,CHAR(160),""))="Devis 3", IFERROR(VALUE(TRIM(SUBSTITUTE(AS83,CHAR(160),""))),0)),0) * IFERROR(VALUE(TRIM(SUBSTITUTE($AC83,CHAR(160),""))),0))))</f>
        <v/>
      </c>
      <c r="BB83" s="67" t="str" cm="1">
        <f t="array" ref="BB83">IF($AC83="","",IF(IFERROR(_xlfn.IFS($AU83="Devis 1",IFERROR(VALUE(TRIM(SUBSTITUTE(AN83,CHAR(160),""))),0),$AU83="Devis 2",IFERROR(VALUE(TRIM(SUBSTITUTE(AQ83,CHAR(160),""))),0),$AU83="Devis 3",IFERROR(VALUE(TRIM(SUBSTITUTE(AT83,CHAR(160),""))),0)),0)*IFERROR(VALUE(TRIM(SUBSTITUTE($AC83,CHAR(160),""))),0)=0,"",IFERROR(_xlfn.IFS($AU83="Devis 1",IFERROR(VALUE(TRIM(SUBSTITUTE(AN83,CHAR(160),""))),0),$AU83="Devis 2",IFERROR(VALUE(TRIM(SUBSTITUTE(AQ83,CHAR(160),""))),0),$AU83="Devis 3",IFERROR(VALUE(TRIM(SUBSTITUTE(AT83,CHAR(160),""))),0)),0)*IFERROR(VALUE(TRIM(SUBSTITUTE($AC83,CHAR(160),""))),0)))</f>
        <v/>
      </c>
      <c r="BC83" s="254"/>
      <c r="BD83" s="14" t="str" cm="1">
        <f t="array" ref="BD83">IF(OR(BB83="",AY83="",AZ83="",AW83="",BA83="",AX83=""),"",_xlfn.IFS((IFERROR(VALUE(TRIM(SUBSTITUTE(BB83,CHAR(160),""))),0))&gt;(IFERROR(VALUE(TRIM(SUBSTITUTE(AY83,CHAR(160),""))),0)),"KO : Le montant retenu TTC est supérieur au montant raisonnable TTC. Merci de revoir la ligne de dépense ou plafonner son montant.",(IFERROR(VALUE(TRIM(SUBSTITUTE(AZ83,CHAR(160),""))),0))&gt;(IFERROR(VALUE(TRIM(SUBSTITUTE(AW83,CHAR(160),""))),0)),"Attention : Le montant retenu HT est supérieur au montant HT raisonnable. Merci de revoir la ligne de dépense, plafonner son montant, ou justifier la reventillation HT / TVA.",(IFERROR(VALUE(TRIM(SUBSTITUTE(BA83,CHAR(160),""))),0))&gt;(IFERROR(VALUE(TRIM(SUBSTITUTE(AX83,CHAR(160),""))),0)),"Attention : Le montant TVA retenu est supérieur au montant TVA raisonnable. Merci de revoir la ligne de dépense, plafonner son montant, ou justifier la reventillation HT / TVA.",(IFERROR(VALUE(TRIM(SUBSTITUTE(BB83,CHAR(160),""))),0))=0,"",(IFERROR(VALUE(TRIM(SUBSTITUTE(AY83,CHAR(160),""))),0))=(IFERROR(VALUE(TRIM(SUBSTITUTE(BB83,CHAR(160),""))),0)),"OK",(IFERROR(VALUE(TRIM(SUBSTITUTE(AY83,CHAR(160),""))),0))&gt;(IFERROR(VALUE(TRIM(SUBSTITUTE(BB83,CHAR(160),""))),0))," OK : Montant instruit inférieur au montant raisonnable.",TRUE,""))</f>
        <v/>
      </c>
      <c r="BE83" s="762" t="str" cm="1">
        <f t="array" ref="BE83">IF(OR(BB83="",Y83="",AZ83="",W83="",BA83="",X83=""),"",_xlfn.IFS((IFERROR(VALUE(TRIM(SUBSTITUTE(BB83,CHAR(160),""))),0))&gt;(IFERROR(VALUE(TRIM(SUBSTITUTE(Y83,CHAR(160),""))),0)),"KO : Le montant retenu TTC est supérieur au montant présenté TTC. Merci de revoir la ligne de dépense ou plafonner son montant.",(IFERROR(VALUE(TRIM(SUBSTITUTE(AZ83,CHAR(160),""))),0))&gt;(IFERROR(VALUE(TRIM(SUBSTITUTE(W83,CHAR(160),""))),0)),"Attention : Le montant retenu HT est supérieur au montant HT présenté. Merci de revoir la ligne de dépense,plafonner son montant,ou justifier la reventillation HT/TVA.",(IFERROR(VALUE(TRIM(SUBSTITUTE(BA83,CHAR(160),""))),0))&gt;(IFERROR(VALUE(TRIM(SUBSTITUTE(X83,CHAR(160),""))),0)),"Attention : Le montant TVA retenu est supérieur au montant TVA présenté. Merci de revoir la ligne de dépense,plafonner son montant,ou justifier la reventillation HT/TVA.",(IFERROR(VALUE(TRIM(SUBSTITUTE(Y83,CHAR(160),""))),0))=0,"",(IFERROR(VALUE(TRIM(SUBSTITUTE(BB83,CHAR(160),""))),0))=(IFERROR(VALUE(TRIM(SUBSTITUTE(Y83,CHAR(160),""))),0)),"OK",
OR((IFERROR(VALUE(TRIM(SUBSTITUTE(BB83,CHAR(160),""))),0))=0,(IFERROR(VALUE(TRIM(SUBSTITUTE(AZ83,CHAR(160),""))),0))=0),"Attention : montant présenté entièrement écarté",(IFERROR(VALUE(TRIM(SUBSTITUTE(BB83,CHAR(160),""))),0))&lt;(IFERROR(VALUE(TRIM(SUBSTITUTE(Y83,CHAR(160),""))),0)),"Attention : montant présenté partiellement écarté",TRUE,""))</f>
        <v/>
      </c>
      <c r="BF83" s="49" t="str">
        <f t="shared" si="91"/>
        <v/>
      </c>
      <c r="BG83" s="49" t="str">
        <f t="shared" si="92"/>
        <v/>
      </c>
      <c r="BH83" s="21" t="str">
        <f t="shared" si="93"/>
        <v/>
      </c>
    </row>
    <row r="84" spans="1:60" ht="15" customHeight="1">
      <c r="A84" s="63">
        <v>73</v>
      </c>
      <c r="B84" s="144"/>
      <c r="C84" s="144"/>
      <c r="D84" s="145"/>
      <c r="E84" s="144"/>
      <c r="F84" s="144"/>
      <c r="G84" s="144"/>
      <c r="H84" s="144"/>
      <c r="I84" s="144"/>
      <c r="J84" s="144"/>
      <c r="K84" s="144"/>
      <c r="L84" s="144"/>
      <c r="M84" s="123"/>
      <c r="N84" s="7"/>
      <c r="O84" s="42" t="str">
        <f t="shared" si="63"/>
        <v/>
      </c>
      <c r="P84" s="9"/>
      <c r="Q84" s="7"/>
      <c r="R84" s="42" t="str">
        <f t="shared" si="64"/>
        <v/>
      </c>
      <c r="S84" s="10"/>
      <c r="T84" s="7"/>
      <c r="U84" s="124" t="str">
        <f t="shared" si="65"/>
        <v/>
      </c>
      <c r="V84" s="133"/>
      <c r="W84" s="132" t="str" cm="1">
        <f t="array" ref="W84">IF((_xlfn.IFS(TRIM(SUBSTITUTE(V84,CHAR(160),""))="Devis 1",IFERROR(VALUE(TRIM(SUBSTITUTE(M84,CHAR(160),""))),0),TRIM(SUBSTITUTE(V84,CHAR(160),""))="Devis 2",IFERROR(VALUE(TRIM(SUBSTITUTE(P84,CHAR(160),""))),0),TRIM(SUBSTITUTE(V84,CHAR(160),""))="Devis 3",IFERROR(VALUE(TRIM(SUBSTITUTE(S84,CHAR(160),""))),0),TRUE,0)*IFERROR(VALUE(TRIM(SUBSTITUTE(D84,CHAR(160),""))),0))=0,"",_xlfn.IFS(TRIM(SUBSTITUTE(V84,CHAR(160),""))="Devis 1",IFERROR(VALUE(TRIM(SUBSTITUTE(M84,CHAR(160),""))),0),TRIM(SUBSTITUTE(V84,CHAR(160),""))="Devis 2",IFERROR(VALUE(TRIM(SUBSTITUTE(P84,CHAR(160),""))),0),TRIM(SUBSTITUTE(V84,CHAR(160),""))="Devis 3",IFERROR(VALUE(TRIM(SUBSTITUTE(S84,CHAR(160),""))),0),TRUE,0)*IFERROR(VALUE(TRIM(SUBSTITUTE(D84,CHAR(160),""))),0))</f>
        <v/>
      </c>
      <c r="X84" s="66" t="str" cm="1">
        <f t="array" ref="X84">IF(_xlfn.IFS(TRIM(SUBSTITUTE(V84,CHAR(160),""))="Devis 1",IFERROR(VALUE(TRIM(SUBSTITUTE(N84,CHAR(160),""))),0),TRIM(SUBSTITUTE(V84,CHAR(160),""))="Devis 2",IFERROR(VALUE(TRIM(SUBSTITUTE(Q84,CHAR(160),""))),0),TRIM(SUBSTITUTE(V84,CHAR(160),""))="Devis 3",IFERROR(VALUE(TRIM(SUBSTITUTE(T84,CHAR(160),""))),0),TRUE,0)*IFERROR(VALUE(TRIM(SUBSTITUTE(D84,CHAR(160),""))),0)=0,IF(W84&lt;&gt;"",0,""),_xlfn.IFS(TRIM(SUBSTITUTE(V84,CHAR(160),""))="Devis 1",IFERROR(VALUE(TRIM(SUBSTITUTE(N84,CHAR(160),""))),0),TRIM(SUBSTITUTE(V84,CHAR(160),""))="Devis 2",IFERROR(VALUE(TRIM(SUBSTITUTE(Q84,CHAR(160),""))),0),TRIM(SUBSTITUTE(V84,CHAR(160),""))="Devis 3",IFERROR(VALUE(TRIM(SUBSTITUTE(T84,CHAR(160),""))),0),TRUE,0)*IFERROR(VALUE(TRIM(SUBSTITUTE(D84,CHAR(160),""))),0))</f>
        <v/>
      </c>
      <c r="Y84" s="135" t="str">
        <f t="shared" si="66"/>
        <v/>
      </c>
      <c r="Z84" s="136"/>
      <c r="AA84" s="764" t="str">
        <f t="shared" si="67"/>
        <v/>
      </c>
      <c r="AB84" s="764" t="str">
        <f t="shared" si="68"/>
        <v/>
      </c>
      <c r="AC84" s="764" t="str">
        <f t="shared" si="69"/>
        <v/>
      </c>
      <c r="AD84" s="764" t="str">
        <f t="shared" si="70"/>
        <v/>
      </c>
      <c r="AE84" s="764" t="str">
        <f t="shared" si="71"/>
        <v/>
      </c>
      <c r="AF84" s="764" t="str">
        <f t="shared" si="72"/>
        <v/>
      </c>
      <c r="AG84" s="764" t="str">
        <f t="shared" si="73"/>
        <v/>
      </c>
      <c r="AH84" s="764" t="str">
        <f t="shared" si="74"/>
        <v/>
      </c>
      <c r="AI84" s="764" t="str">
        <f t="shared" si="75"/>
        <v/>
      </c>
      <c r="AJ84" s="764" t="str">
        <f t="shared" si="76"/>
        <v/>
      </c>
      <c r="AK84" s="764" t="str">
        <f t="shared" si="77"/>
        <v/>
      </c>
      <c r="AL84" s="45" t="str">
        <f t="shared" si="78"/>
        <v/>
      </c>
      <c r="AM84" s="20" t="str">
        <f t="shared" si="79"/>
        <v/>
      </c>
      <c r="AN84" s="42" t="str">
        <f t="shared" si="80"/>
        <v/>
      </c>
      <c r="AO84" s="46" t="str">
        <f t="shared" si="81"/>
        <v/>
      </c>
      <c r="AP84" s="20" t="str">
        <f t="shared" si="82"/>
        <v/>
      </c>
      <c r="AQ84" s="42" t="str">
        <f t="shared" si="83"/>
        <v/>
      </c>
      <c r="AR84" s="47" t="str">
        <f t="shared" si="84"/>
        <v/>
      </c>
      <c r="AS84" s="20" t="str">
        <f t="shared" si="85"/>
        <v/>
      </c>
      <c r="AT84" s="48" t="str">
        <f t="shared" si="86"/>
        <v/>
      </c>
      <c r="AU84" s="44" t="str">
        <f t="shared" si="87"/>
        <v/>
      </c>
      <c r="AV84" s="744"/>
      <c r="AW84" s="49" t="str">
        <f t="shared" si="88"/>
        <v/>
      </c>
      <c r="AX84" s="49" t="str">
        <f t="shared" si="89"/>
        <v/>
      </c>
      <c r="AY84" s="49" t="str">
        <f t="shared" si="90"/>
        <v/>
      </c>
      <c r="AZ84" s="67" t="str" cm="1">
        <f t="array" ref="AZ84">IF($AC84="","",IF((IFERROR(_xlfn.IFS($AU84="Devis 1",(IFERROR(VALUE(TRIM(SUBSTITUTE(AL84,CHAR(160),""))),0)),$AU84="Devis 2",(IFERROR(VALUE(TRIM(SUBSTITUTE(AO84,CHAR(160),""))),0)),$AU84="Devis 3",(IFERROR(VALUE(TRIM(SUBSTITUTE(AR84,CHAR(160),""))),0))),0))*(IFERROR(VALUE(TRIM(SUBSTITUTE($AC84,CHAR(160),""))),0))=0,"",(IFERROR(_xlfn.IFS($AU84="Devis 1",(IFERROR(VALUE(TRIM(SUBSTITUTE(AL84,CHAR(160),""))),0)),$AU84="Devis 2",(IFERROR(VALUE(TRIM(SUBSTITUTE(AO84,CHAR(160),""))),0)),$AU84="Devis 3",(IFERROR(VALUE(TRIM(SUBSTITUTE(AR84,CHAR(160),""))),0))),0))*(IFERROR(VALUE(TRIM(SUBSTITUTE($AC84,CHAR(160),""))),0))))</f>
        <v/>
      </c>
      <c r="BA84" s="67" t="str" cm="1">
        <f t="array" ref="BA84">IF($AC84="","",IF((IFERROR(_xlfn.IFS(TRIM(SUBSTITUTE($AU84,CHAR(160),""))="Devis 1", IFERROR(VALUE(TRIM(SUBSTITUTE(AM84,CHAR(160),""))),0),TRIM(SUBSTITUTE($AU84,CHAR(160),""))="Devis 2", IFERROR(VALUE(TRIM(SUBSTITUTE(AP84,CHAR(160),""))),0),TRIM(SUBSTITUTE($AU84,CHAR(160),""))="Devis 3", IFERROR(VALUE(TRIM(SUBSTITUTE(AS84,CHAR(160),""))),0)),0) * IFERROR(VALUE(TRIM(SUBSTITUTE($AC84,CHAR(160),""))),0)) = 0,IF(AZ84&lt;&gt;"",0,""),(IFERROR(_xlfn.IFS(TRIM(SUBSTITUTE($AU84,CHAR(160),""))="Devis 1", IFERROR(VALUE(TRIM(SUBSTITUTE(AM84,CHAR(160),""))),0),TRIM(SUBSTITUTE($AU84,CHAR(160),""))="Devis 2", IFERROR(VALUE(TRIM(SUBSTITUTE(AP84,CHAR(160),""))),0),TRIM(SUBSTITUTE($AU84,CHAR(160),""))="Devis 3", IFERROR(VALUE(TRIM(SUBSTITUTE(AS84,CHAR(160),""))),0)),0) * IFERROR(VALUE(TRIM(SUBSTITUTE($AC84,CHAR(160),""))),0))))</f>
        <v/>
      </c>
      <c r="BB84" s="67" t="str" cm="1">
        <f t="array" ref="BB84">IF($AC84="","",IF(IFERROR(_xlfn.IFS($AU84="Devis 1",IFERROR(VALUE(TRIM(SUBSTITUTE(AN84,CHAR(160),""))),0),$AU84="Devis 2",IFERROR(VALUE(TRIM(SUBSTITUTE(AQ84,CHAR(160),""))),0),$AU84="Devis 3",IFERROR(VALUE(TRIM(SUBSTITUTE(AT84,CHAR(160),""))),0)),0)*IFERROR(VALUE(TRIM(SUBSTITUTE($AC84,CHAR(160),""))),0)=0,"",IFERROR(_xlfn.IFS($AU84="Devis 1",IFERROR(VALUE(TRIM(SUBSTITUTE(AN84,CHAR(160),""))),0),$AU84="Devis 2",IFERROR(VALUE(TRIM(SUBSTITUTE(AQ84,CHAR(160),""))),0),$AU84="Devis 3",IFERROR(VALUE(TRIM(SUBSTITUTE(AT84,CHAR(160),""))),0)),0)*IFERROR(VALUE(TRIM(SUBSTITUTE($AC84,CHAR(160),""))),0)))</f>
        <v/>
      </c>
      <c r="BC84" s="254"/>
      <c r="BD84" s="14" t="str" cm="1">
        <f t="array" ref="BD84">IF(OR(BB84="",AY84="",AZ84="",AW84="",BA84="",AX84=""),"",_xlfn.IFS((IFERROR(VALUE(TRIM(SUBSTITUTE(BB84,CHAR(160),""))),0))&gt;(IFERROR(VALUE(TRIM(SUBSTITUTE(AY84,CHAR(160),""))),0)),"KO : Le montant retenu TTC est supérieur au montant raisonnable TTC. Merci de revoir la ligne de dépense ou plafonner son montant.",(IFERROR(VALUE(TRIM(SUBSTITUTE(AZ84,CHAR(160),""))),0))&gt;(IFERROR(VALUE(TRIM(SUBSTITUTE(AW84,CHAR(160),""))),0)),"Attention : Le montant retenu HT est supérieur au montant HT raisonnable. Merci de revoir la ligne de dépense, plafonner son montant, ou justifier la reventillation HT / TVA.",(IFERROR(VALUE(TRIM(SUBSTITUTE(BA84,CHAR(160),""))),0))&gt;(IFERROR(VALUE(TRIM(SUBSTITUTE(AX84,CHAR(160),""))),0)),"Attention : Le montant TVA retenu est supérieur au montant TVA raisonnable. Merci de revoir la ligne de dépense, plafonner son montant, ou justifier la reventillation HT / TVA.",(IFERROR(VALUE(TRIM(SUBSTITUTE(BB84,CHAR(160),""))),0))=0,"",(IFERROR(VALUE(TRIM(SUBSTITUTE(AY84,CHAR(160),""))),0))=(IFERROR(VALUE(TRIM(SUBSTITUTE(BB84,CHAR(160),""))),0)),"OK",(IFERROR(VALUE(TRIM(SUBSTITUTE(AY84,CHAR(160),""))),0))&gt;(IFERROR(VALUE(TRIM(SUBSTITUTE(BB84,CHAR(160),""))),0))," OK : Montant instruit inférieur au montant raisonnable.",TRUE,""))</f>
        <v/>
      </c>
      <c r="BE84" s="762" t="str" cm="1">
        <f t="array" ref="BE84">IF(OR(BB84="",Y84="",AZ84="",W84="",BA84="",X84=""),"",_xlfn.IFS((IFERROR(VALUE(TRIM(SUBSTITUTE(BB84,CHAR(160),""))),0))&gt;(IFERROR(VALUE(TRIM(SUBSTITUTE(Y84,CHAR(160),""))),0)),"KO : Le montant retenu TTC est supérieur au montant présenté TTC. Merci de revoir la ligne de dépense ou plafonner son montant.",(IFERROR(VALUE(TRIM(SUBSTITUTE(AZ84,CHAR(160),""))),0))&gt;(IFERROR(VALUE(TRIM(SUBSTITUTE(W84,CHAR(160),""))),0)),"Attention : Le montant retenu HT est supérieur au montant HT présenté. Merci de revoir la ligne de dépense,plafonner son montant,ou justifier la reventillation HT/TVA.",(IFERROR(VALUE(TRIM(SUBSTITUTE(BA84,CHAR(160),""))),0))&gt;(IFERROR(VALUE(TRIM(SUBSTITUTE(X84,CHAR(160),""))),0)),"Attention : Le montant TVA retenu est supérieur au montant TVA présenté. Merci de revoir la ligne de dépense,plafonner son montant,ou justifier la reventillation HT/TVA.",(IFERROR(VALUE(TRIM(SUBSTITUTE(Y84,CHAR(160),""))),0))=0,"",(IFERROR(VALUE(TRIM(SUBSTITUTE(BB84,CHAR(160),""))),0))=(IFERROR(VALUE(TRIM(SUBSTITUTE(Y84,CHAR(160),""))),0)),"OK",
OR((IFERROR(VALUE(TRIM(SUBSTITUTE(BB84,CHAR(160),""))),0))=0,(IFERROR(VALUE(TRIM(SUBSTITUTE(AZ84,CHAR(160),""))),0))=0),"Attention : montant présenté entièrement écarté",(IFERROR(VALUE(TRIM(SUBSTITUTE(BB84,CHAR(160),""))),0))&lt;(IFERROR(VALUE(TRIM(SUBSTITUTE(Y84,CHAR(160),""))),0)),"Attention : montant présenté partiellement écarté",TRUE,""))</f>
        <v/>
      </c>
      <c r="BF84" s="49" t="str">
        <f t="shared" si="91"/>
        <v/>
      </c>
      <c r="BG84" s="49" t="str">
        <f t="shared" si="92"/>
        <v/>
      </c>
      <c r="BH84" s="21" t="str">
        <f t="shared" si="93"/>
        <v/>
      </c>
    </row>
    <row r="85" spans="1:60" ht="15" customHeight="1">
      <c r="A85" s="63">
        <v>74</v>
      </c>
      <c r="B85" s="144"/>
      <c r="C85" s="144"/>
      <c r="D85" s="145"/>
      <c r="E85" s="144"/>
      <c r="F85" s="144"/>
      <c r="G85" s="144"/>
      <c r="H85" s="144"/>
      <c r="I85" s="144"/>
      <c r="J85" s="144"/>
      <c r="K85" s="144"/>
      <c r="L85" s="144"/>
      <c r="M85" s="123"/>
      <c r="N85" s="7"/>
      <c r="O85" s="42" t="str">
        <f t="shared" si="63"/>
        <v/>
      </c>
      <c r="P85" s="9"/>
      <c r="Q85" s="7"/>
      <c r="R85" s="42" t="str">
        <f t="shared" si="64"/>
        <v/>
      </c>
      <c r="S85" s="10"/>
      <c r="T85" s="7"/>
      <c r="U85" s="124" t="str">
        <f t="shared" si="65"/>
        <v/>
      </c>
      <c r="V85" s="133"/>
      <c r="W85" s="132" t="str" cm="1">
        <f t="array" ref="W85">IF((_xlfn.IFS(TRIM(SUBSTITUTE(V85,CHAR(160),""))="Devis 1",IFERROR(VALUE(TRIM(SUBSTITUTE(M85,CHAR(160),""))),0),TRIM(SUBSTITUTE(V85,CHAR(160),""))="Devis 2",IFERROR(VALUE(TRIM(SUBSTITUTE(P85,CHAR(160),""))),0),TRIM(SUBSTITUTE(V85,CHAR(160),""))="Devis 3",IFERROR(VALUE(TRIM(SUBSTITUTE(S85,CHAR(160),""))),0),TRUE,0)*IFERROR(VALUE(TRIM(SUBSTITUTE(D85,CHAR(160),""))),0))=0,"",_xlfn.IFS(TRIM(SUBSTITUTE(V85,CHAR(160),""))="Devis 1",IFERROR(VALUE(TRIM(SUBSTITUTE(M85,CHAR(160),""))),0),TRIM(SUBSTITUTE(V85,CHAR(160),""))="Devis 2",IFERROR(VALUE(TRIM(SUBSTITUTE(P85,CHAR(160),""))),0),TRIM(SUBSTITUTE(V85,CHAR(160),""))="Devis 3",IFERROR(VALUE(TRIM(SUBSTITUTE(S85,CHAR(160),""))),0),TRUE,0)*IFERROR(VALUE(TRIM(SUBSTITUTE(D85,CHAR(160),""))),0))</f>
        <v/>
      </c>
      <c r="X85" s="66" t="str" cm="1">
        <f t="array" ref="X85">IF(_xlfn.IFS(TRIM(SUBSTITUTE(V85,CHAR(160),""))="Devis 1",IFERROR(VALUE(TRIM(SUBSTITUTE(N85,CHAR(160),""))),0),TRIM(SUBSTITUTE(V85,CHAR(160),""))="Devis 2",IFERROR(VALUE(TRIM(SUBSTITUTE(Q85,CHAR(160),""))),0),TRIM(SUBSTITUTE(V85,CHAR(160),""))="Devis 3",IFERROR(VALUE(TRIM(SUBSTITUTE(T85,CHAR(160),""))),0),TRUE,0)*IFERROR(VALUE(TRIM(SUBSTITUTE(D85,CHAR(160),""))),0)=0,IF(W85&lt;&gt;"",0,""),_xlfn.IFS(TRIM(SUBSTITUTE(V85,CHAR(160),""))="Devis 1",IFERROR(VALUE(TRIM(SUBSTITUTE(N85,CHAR(160),""))),0),TRIM(SUBSTITUTE(V85,CHAR(160),""))="Devis 2",IFERROR(VALUE(TRIM(SUBSTITUTE(Q85,CHAR(160),""))),0),TRIM(SUBSTITUTE(V85,CHAR(160),""))="Devis 3",IFERROR(VALUE(TRIM(SUBSTITUTE(T85,CHAR(160),""))),0),TRUE,0)*IFERROR(VALUE(TRIM(SUBSTITUTE(D85,CHAR(160),""))),0))</f>
        <v/>
      </c>
      <c r="Y85" s="135" t="str">
        <f t="shared" si="66"/>
        <v/>
      </c>
      <c r="Z85" s="136"/>
      <c r="AA85" s="764" t="str">
        <f t="shared" si="67"/>
        <v/>
      </c>
      <c r="AB85" s="764" t="str">
        <f t="shared" si="68"/>
        <v/>
      </c>
      <c r="AC85" s="764" t="str">
        <f t="shared" si="69"/>
        <v/>
      </c>
      <c r="AD85" s="764" t="str">
        <f t="shared" si="70"/>
        <v/>
      </c>
      <c r="AE85" s="764" t="str">
        <f t="shared" si="71"/>
        <v/>
      </c>
      <c r="AF85" s="764" t="str">
        <f t="shared" si="72"/>
        <v/>
      </c>
      <c r="AG85" s="764" t="str">
        <f t="shared" si="73"/>
        <v/>
      </c>
      <c r="AH85" s="764" t="str">
        <f t="shared" si="74"/>
        <v/>
      </c>
      <c r="AI85" s="764" t="str">
        <f t="shared" si="75"/>
        <v/>
      </c>
      <c r="AJ85" s="764" t="str">
        <f t="shared" si="76"/>
        <v/>
      </c>
      <c r="AK85" s="764" t="str">
        <f t="shared" si="77"/>
        <v/>
      </c>
      <c r="AL85" s="45" t="str">
        <f t="shared" si="78"/>
        <v/>
      </c>
      <c r="AM85" s="20" t="str">
        <f t="shared" si="79"/>
        <v/>
      </c>
      <c r="AN85" s="42" t="str">
        <f t="shared" si="80"/>
        <v/>
      </c>
      <c r="AO85" s="46" t="str">
        <f t="shared" si="81"/>
        <v/>
      </c>
      <c r="AP85" s="20" t="str">
        <f t="shared" si="82"/>
        <v/>
      </c>
      <c r="AQ85" s="42" t="str">
        <f t="shared" si="83"/>
        <v/>
      </c>
      <c r="AR85" s="47" t="str">
        <f t="shared" si="84"/>
        <v/>
      </c>
      <c r="AS85" s="20" t="str">
        <f t="shared" si="85"/>
        <v/>
      </c>
      <c r="AT85" s="48" t="str">
        <f t="shared" si="86"/>
        <v/>
      </c>
      <c r="AU85" s="44" t="str">
        <f t="shared" si="87"/>
        <v/>
      </c>
      <c r="AV85" s="744"/>
      <c r="AW85" s="49" t="str">
        <f t="shared" si="88"/>
        <v/>
      </c>
      <c r="AX85" s="49" t="str">
        <f t="shared" si="89"/>
        <v/>
      </c>
      <c r="AY85" s="49" t="str">
        <f t="shared" si="90"/>
        <v/>
      </c>
      <c r="AZ85" s="67" t="str" cm="1">
        <f t="array" ref="AZ85">IF($AC85="","",IF((IFERROR(_xlfn.IFS($AU85="Devis 1",(IFERROR(VALUE(TRIM(SUBSTITUTE(AL85,CHAR(160),""))),0)),$AU85="Devis 2",(IFERROR(VALUE(TRIM(SUBSTITUTE(AO85,CHAR(160),""))),0)),$AU85="Devis 3",(IFERROR(VALUE(TRIM(SUBSTITUTE(AR85,CHAR(160),""))),0))),0))*(IFERROR(VALUE(TRIM(SUBSTITUTE($AC85,CHAR(160),""))),0))=0,"",(IFERROR(_xlfn.IFS($AU85="Devis 1",(IFERROR(VALUE(TRIM(SUBSTITUTE(AL85,CHAR(160),""))),0)),$AU85="Devis 2",(IFERROR(VALUE(TRIM(SUBSTITUTE(AO85,CHAR(160),""))),0)),$AU85="Devis 3",(IFERROR(VALUE(TRIM(SUBSTITUTE(AR85,CHAR(160),""))),0))),0))*(IFERROR(VALUE(TRIM(SUBSTITUTE($AC85,CHAR(160),""))),0))))</f>
        <v/>
      </c>
      <c r="BA85" s="67" t="str" cm="1">
        <f t="array" ref="BA85">IF($AC85="","",IF((IFERROR(_xlfn.IFS(TRIM(SUBSTITUTE($AU85,CHAR(160),""))="Devis 1", IFERROR(VALUE(TRIM(SUBSTITUTE(AM85,CHAR(160),""))),0),TRIM(SUBSTITUTE($AU85,CHAR(160),""))="Devis 2", IFERROR(VALUE(TRIM(SUBSTITUTE(AP85,CHAR(160),""))),0),TRIM(SUBSTITUTE($AU85,CHAR(160),""))="Devis 3", IFERROR(VALUE(TRIM(SUBSTITUTE(AS85,CHAR(160),""))),0)),0) * IFERROR(VALUE(TRIM(SUBSTITUTE($AC85,CHAR(160),""))),0)) = 0,IF(AZ85&lt;&gt;"",0,""),(IFERROR(_xlfn.IFS(TRIM(SUBSTITUTE($AU85,CHAR(160),""))="Devis 1", IFERROR(VALUE(TRIM(SUBSTITUTE(AM85,CHAR(160),""))),0),TRIM(SUBSTITUTE($AU85,CHAR(160),""))="Devis 2", IFERROR(VALUE(TRIM(SUBSTITUTE(AP85,CHAR(160),""))),0),TRIM(SUBSTITUTE($AU85,CHAR(160),""))="Devis 3", IFERROR(VALUE(TRIM(SUBSTITUTE(AS85,CHAR(160),""))),0)),0) * IFERROR(VALUE(TRIM(SUBSTITUTE($AC85,CHAR(160),""))),0))))</f>
        <v/>
      </c>
      <c r="BB85" s="67" t="str" cm="1">
        <f t="array" ref="BB85">IF($AC85="","",IF(IFERROR(_xlfn.IFS($AU85="Devis 1",IFERROR(VALUE(TRIM(SUBSTITUTE(AN85,CHAR(160),""))),0),$AU85="Devis 2",IFERROR(VALUE(TRIM(SUBSTITUTE(AQ85,CHAR(160),""))),0),$AU85="Devis 3",IFERROR(VALUE(TRIM(SUBSTITUTE(AT85,CHAR(160),""))),0)),0)*IFERROR(VALUE(TRIM(SUBSTITUTE($AC85,CHAR(160),""))),0)=0,"",IFERROR(_xlfn.IFS($AU85="Devis 1",IFERROR(VALUE(TRIM(SUBSTITUTE(AN85,CHAR(160),""))),0),$AU85="Devis 2",IFERROR(VALUE(TRIM(SUBSTITUTE(AQ85,CHAR(160),""))),0),$AU85="Devis 3",IFERROR(VALUE(TRIM(SUBSTITUTE(AT85,CHAR(160),""))),0)),0)*IFERROR(VALUE(TRIM(SUBSTITUTE($AC85,CHAR(160),""))),0)))</f>
        <v/>
      </c>
      <c r="BC85" s="254"/>
      <c r="BD85" s="14" t="str" cm="1">
        <f t="array" ref="BD85">IF(OR(BB85="",AY85="",AZ85="",AW85="",BA85="",AX85=""),"",_xlfn.IFS((IFERROR(VALUE(TRIM(SUBSTITUTE(BB85,CHAR(160),""))),0))&gt;(IFERROR(VALUE(TRIM(SUBSTITUTE(AY85,CHAR(160),""))),0)),"KO : Le montant retenu TTC est supérieur au montant raisonnable TTC. Merci de revoir la ligne de dépense ou plafonner son montant.",(IFERROR(VALUE(TRIM(SUBSTITUTE(AZ85,CHAR(160),""))),0))&gt;(IFERROR(VALUE(TRIM(SUBSTITUTE(AW85,CHAR(160),""))),0)),"Attention : Le montant retenu HT est supérieur au montant HT raisonnable. Merci de revoir la ligne de dépense, plafonner son montant, ou justifier la reventillation HT / TVA.",(IFERROR(VALUE(TRIM(SUBSTITUTE(BA85,CHAR(160),""))),0))&gt;(IFERROR(VALUE(TRIM(SUBSTITUTE(AX85,CHAR(160),""))),0)),"Attention : Le montant TVA retenu est supérieur au montant TVA raisonnable. Merci de revoir la ligne de dépense, plafonner son montant, ou justifier la reventillation HT / TVA.",(IFERROR(VALUE(TRIM(SUBSTITUTE(BB85,CHAR(160),""))),0))=0,"",(IFERROR(VALUE(TRIM(SUBSTITUTE(AY85,CHAR(160),""))),0))=(IFERROR(VALUE(TRIM(SUBSTITUTE(BB85,CHAR(160),""))),0)),"OK",(IFERROR(VALUE(TRIM(SUBSTITUTE(AY85,CHAR(160),""))),0))&gt;(IFERROR(VALUE(TRIM(SUBSTITUTE(BB85,CHAR(160),""))),0))," OK : Montant instruit inférieur au montant raisonnable.",TRUE,""))</f>
        <v/>
      </c>
      <c r="BE85" s="762" t="str" cm="1">
        <f t="array" ref="BE85">IF(OR(BB85="",Y85="",AZ85="",W85="",BA85="",X85=""),"",_xlfn.IFS((IFERROR(VALUE(TRIM(SUBSTITUTE(BB85,CHAR(160),""))),0))&gt;(IFERROR(VALUE(TRIM(SUBSTITUTE(Y85,CHAR(160),""))),0)),"KO : Le montant retenu TTC est supérieur au montant présenté TTC. Merci de revoir la ligne de dépense ou plafonner son montant.",(IFERROR(VALUE(TRIM(SUBSTITUTE(AZ85,CHAR(160),""))),0))&gt;(IFERROR(VALUE(TRIM(SUBSTITUTE(W85,CHAR(160),""))),0)),"Attention : Le montant retenu HT est supérieur au montant HT présenté. Merci de revoir la ligne de dépense,plafonner son montant,ou justifier la reventillation HT/TVA.",(IFERROR(VALUE(TRIM(SUBSTITUTE(BA85,CHAR(160),""))),0))&gt;(IFERROR(VALUE(TRIM(SUBSTITUTE(X85,CHAR(160),""))),0)),"Attention : Le montant TVA retenu est supérieur au montant TVA présenté. Merci de revoir la ligne de dépense,plafonner son montant,ou justifier la reventillation HT/TVA.",(IFERROR(VALUE(TRIM(SUBSTITUTE(Y85,CHAR(160),""))),0))=0,"",(IFERROR(VALUE(TRIM(SUBSTITUTE(BB85,CHAR(160),""))),0))=(IFERROR(VALUE(TRIM(SUBSTITUTE(Y85,CHAR(160),""))),0)),"OK",
OR((IFERROR(VALUE(TRIM(SUBSTITUTE(BB85,CHAR(160),""))),0))=0,(IFERROR(VALUE(TRIM(SUBSTITUTE(AZ85,CHAR(160),""))),0))=0),"Attention : montant présenté entièrement écarté",(IFERROR(VALUE(TRIM(SUBSTITUTE(BB85,CHAR(160),""))),0))&lt;(IFERROR(VALUE(TRIM(SUBSTITUTE(Y85,CHAR(160),""))),0)),"Attention : montant présenté partiellement écarté",TRUE,""))</f>
        <v/>
      </c>
      <c r="BF85" s="49" t="str">
        <f t="shared" si="91"/>
        <v/>
      </c>
      <c r="BG85" s="49" t="str">
        <f t="shared" si="92"/>
        <v/>
      </c>
      <c r="BH85" s="21" t="str">
        <f t="shared" si="93"/>
        <v/>
      </c>
    </row>
    <row r="86" spans="1:60" ht="15" customHeight="1">
      <c r="A86" s="63">
        <v>75</v>
      </c>
      <c r="B86" s="144"/>
      <c r="C86" s="144"/>
      <c r="D86" s="145"/>
      <c r="E86" s="144"/>
      <c r="F86" s="144"/>
      <c r="G86" s="144"/>
      <c r="H86" s="144"/>
      <c r="I86" s="144"/>
      <c r="J86" s="144"/>
      <c r="K86" s="144"/>
      <c r="L86" s="144"/>
      <c r="M86" s="123"/>
      <c r="N86" s="7"/>
      <c r="O86" s="42" t="str">
        <f t="shared" si="63"/>
        <v/>
      </c>
      <c r="P86" s="9"/>
      <c r="Q86" s="7"/>
      <c r="R86" s="42" t="str">
        <f t="shared" si="64"/>
        <v/>
      </c>
      <c r="S86" s="10"/>
      <c r="T86" s="7"/>
      <c r="U86" s="124" t="str">
        <f t="shared" si="65"/>
        <v/>
      </c>
      <c r="V86" s="133"/>
      <c r="W86" s="132" t="str" cm="1">
        <f t="array" ref="W86">IF((_xlfn.IFS(TRIM(SUBSTITUTE(V86,CHAR(160),""))="Devis 1",IFERROR(VALUE(TRIM(SUBSTITUTE(M86,CHAR(160),""))),0),TRIM(SUBSTITUTE(V86,CHAR(160),""))="Devis 2",IFERROR(VALUE(TRIM(SUBSTITUTE(P86,CHAR(160),""))),0),TRIM(SUBSTITUTE(V86,CHAR(160),""))="Devis 3",IFERROR(VALUE(TRIM(SUBSTITUTE(S86,CHAR(160),""))),0),TRUE,0)*IFERROR(VALUE(TRIM(SUBSTITUTE(D86,CHAR(160),""))),0))=0,"",_xlfn.IFS(TRIM(SUBSTITUTE(V86,CHAR(160),""))="Devis 1",IFERROR(VALUE(TRIM(SUBSTITUTE(M86,CHAR(160),""))),0),TRIM(SUBSTITUTE(V86,CHAR(160),""))="Devis 2",IFERROR(VALUE(TRIM(SUBSTITUTE(P86,CHAR(160),""))),0),TRIM(SUBSTITUTE(V86,CHAR(160),""))="Devis 3",IFERROR(VALUE(TRIM(SUBSTITUTE(S86,CHAR(160),""))),0),TRUE,0)*IFERROR(VALUE(TRIM(SUBSTITUTE(D86,CHAR(160),""))),0))</f>
        <v/>
      </c>
      <c r="X86" s="66" t="str" cm="1">
        <f t="array" ref="X86">IF(_xlfn.IFS(TRIM(SUBSTITUTE(V86,CHAR(160),""))="Devis 1",IFERROR(VALUE(TRIM(SUBSTITUTE(N86,CHAR(160),""))),0),TRIM(SUBSTITUTE(V86,CHAR(160),""))="Devis 2",IFERROR(VALUE(TRIM(SUBSTITUTE(Q86,CHAR(160),""))),0),TRIM(SUBSTITUTE(V86,CHAR(160),""))="Devis 3",IFERROR(VALUE(TRIM(SUBSTITUTE(T86,CHAR(160),""))),0),TRUE,0)*IFERROR(VALUE(TRIM(SUBSTITUTE(D86,CHAR(160),""))),0)=0,IF(W86&lt;&gt;"",0,""),_xlfn.IFS(TRIM(SUBSTITUTE(V86,CHAR(160),""))="Devis 1",IFERROR(VALUE(TRIM(SUBSTITUTE(N86,CHAR(160),""))),0),TRIM(SUBSTITUTE(V86,CHAR(160),""))="Devis 2",IFERROR(VALUE(TRIM(SUBSTITUTE(Q86,CHAR(160),""))),0),TRIM(SUBSTITUTE(V86,CHAR(160),""))="Devis 3",IFERROR(VALUE(TRIM(SUBSTITUTE(T86,CHAR(160),""))),0),TRUE,0)*IFERROR(VALUE(TRIM(SUBSTITUTE(D86,CHAR(160),""))),0))</f>
        <v/>
      </c>
      <c r="Y86" s="135" t="str">
        <f t="shared" si="66"/>
        <v/>
      </c>
      <c r="Z86" s="136"/>
      <c r="AA86" s="764" t="str">
        <f t="shared" si="67"/>
        <v/>
      </c>
      <c r="AB86" s="764" t="str">
        <f t="shared" si="68"/>
        <v/>
      </c>
      <c r="AC86" s="764" t="str">
        <f t="shared" si="69"/>
        <v/>
      </c>
      <c r="AD86" s="764" t="str">
        <f t="shared" si="70"/>
        <v/>
      </c>
      <c r="AE86" s="764" t="str">
        <f t="shared" si="71"/>
        <v/>
      </c>
      <c r="AF86" s="764" t="str">
        <f t="shared" si="72"/>
        <v/>
      </c>
      <c r="AG86" s="764" t="str">
        <f t="shared" si="73"/>
        <v/>
      </c>
      <c r="AH86" s="764" t="str">
        <f t="shared" si="74"/>
        <v/>
      </c>
      <c r="AI86" s="764" t="str">
        <f t="shared" si="75"/>
        <v/>
      </c>
      <c r="AJ86" s="764" t="str">
        <f t="shared" si="76"/>
        <v/>
      </c>
      <c r="AK86" s="764" t="str">
        <f t="shared" si="77"/>
        <v/>
      </c>
      <c r="AL86" s="45" t="str">
        <f t="shared" si="78"/>
        <v/>
      </c>
      <c r="AM86" s="20" t="str">
        <f t="shared" si="79"/>
        <v/>
      </c>
      <c r="AN86" s="42" t="str">
        <f t="shared" si="80"/>
        <v/>
      </c>
      <c r="AO86" s="46" t="str">
        <f t="shared" si="81"/>
        <v/>
      </c>
      <c r="AP86" s="20" t="str">
        <f t="shared" si="82"/>
        <v/>
      </c>
      <c r="AQ86" s="42" t="str">
        <f t="shared" si="83"/>
        <v/>
      </c>
      <c r="AR86" s="47" t="str">
        <f t="shared" si="84"/>
        <v/>
      </c>
      <c r="AS86" s="20" t="str">
        <f t="shared" si="85"/>
        <v/>
      </c>
      <c r="AT86" s="48" t="str">
        <f t="shared" si="86"/>
        <v/>
      </c>
      <c r="AU86" s="44" t="str">
        <f t="shared" si="87"/>
        <v/>
      </c>
      <c r="AV86" s="744"/>
      <c r="AW86" s="49" t="str">
        <f t="shared" si="88"/>
        <v/>
      </c>
      <c r="AX86" s="49" t="str">
        <f t="shared" si="89"/>
        <v/>
      </c>
      <c r="AY86" s="49" t="str">
        <f t="shared" si="90"/>
        <v/>
      </c>
      <c r="AZ86" s="67" t="str" cm="1">
        <f t="array" ref="AZ86">IF($AC86="","",IF((IFERROR(_xlfn.IFS($AU86="Devis 1",(IFERROR(VALUE(TRIM(SUBSTITUTE(AL86,CHAR(160),""))),0)),$AU86="Devis 2",(IFERROR(VALUE(TRIM(SUBSTITUTE(AO86,CHAR(160),""))),0)),$AU86="Devis 3",(IFERROR(VALUE(TRIM(SUBSTITUTE(AR86,CHAR(160),""))),0))),0))*(IFERROR(VALUE(TRIM(SUBSTITUTE($AC86,CHAR(160),""))),0))=0,"",(IFERROR(_xlfn.IFS($AU86="Devis 1",(IFERROR(VALUE(TRIM(SUBSTITUTE(AL86,CHAR(160),""))),0)),$AU86="Devis 2",(IFERROR(VALUE(TRIM(SUBSTITUTE(AO86,CHAR(160),""))),0)),$AU86="Devis 3",(IFERROR(VALUE(TRIM(SUBSTITUTE(AR86,CHAR(160),""))),0))),0))*(IFERROR(VALUE(TRIM(SUBSTITUTE($AC86,CHAR(160),""))),0))))</f>
        <v/>
      </c>
      <c r="BA86" s="67" t="str" cm="1">
        <f t="array" ref="BA86">IF($AC86="","",IF((IFERROR(_xlfn.IFS(TRIM(SUBSTITUTE($AU86,CHAR(160),""))="Devis 1", IFERROR(VALUE(TRIM(SUBSTITUTE(AM86,CHAR(160),""))),0),TRIM(SUBSTITUTE($AU86,CHAR(160),""))="Devis 2", IFERROR(VALUE(TRIM(SUBSTITUTE(AP86,CHAR(160),""))),0),TRIM(SUBSTITUTE($AU86,CHAR(160),""))="Devis 3", IFERROR(VALUE(TRIM(SUBSTITUTE(AS86,CHAR(160),""))),0)),0) * IFERROR(VALUE(TRIM(SUBSTITUTE($AC86,CHAR(160),""))),0)) = 0,IF(AZ86&lt;&gt;"",0,""),(IFERROR(_xlfn.IFS(TRIM(SUBSTITUTE($AU86,CHAR(160),""))="Devis 1", IFERROR(VALUE(TRIM(SUBSTITUTE(AM86,CHAR(160),""))),0),TRIM(SUBSTITUTE($AU86,CHAR(160),""))="Devis 2", IFERROR(VALUE(TRIM(SUBSTITUTE(AP86,CHAR(160),""))),0),TRIM(SUBSTITUTE($AU86,CHAR(160),""))="Devis 3", IFERROR(VALUE(TRIM(SUBSTITUTE(AS86,CHAR(160),""))),0)),0) * IFERROR(VALUE(TRIM(SUBSTITUTE($AC86,CHAR(160),""))),0))))</f>
        <v/>
      </c>
      <c r="BB86" s="67" t="str" cm="1">
        <f t="array" ref="BB86">IF($AC86="","",IF(IFERROR(_xlfn.IFS($AU86="Devis 1",IFERROR(VALUE(TRIM(SUBSTITUTE(AN86,CHAR(160),""))),0),$AU86="Devis 2",IFERROR(VALUE(TRIM(SUBSTITUTE(AQ86,CHAR(160),""))),0),$AU86="Devis 3",IFERROR(VALUE(TRIM(SUBSTITUTE(AT86,CHAR(160),""))),0)),0)*IFERROR(VALUE(TRIM(SUBSTITUTE($AC86,CHAR(160),""))),0)=0,"",IFERROR(_xlfn.IFS($AU86="Devis 1",IFERROR(VALUE(TRIM(SUBSTITUTE(AN86,CHAR(160),""))),0),$AU86="Devis 2",IFERROR(VALUE(TRIM(SUBSTITUTE(AQ86,CHAR(160),""))),0),$AU86="Devis 3",IFERROR(VALUE(TRIM(SUBSTITUTE(AT86,CHAR(160),""))),0)),0)*IFERROR(VALUE(TRIM(SUBSTITUTE($AC86,CHAR(160),""))),0)))</f>
        <v/>
      </c>
      <c r="BC86" s="254"/>
      <c r="BD86" s="14" t="str" cm="1">
        <f t="array" ref="BD86">IF(OR(BB86="",AY86="",AZ86="",AW86="",BA86="",AX86=""),"",_xlfn.IFS((IFERROR(VALUE(TRIM(SUBSTITUTE(BB86,CHAR(160),""))),0))&gt;(IFERROR(VALUE(TRIM(SUBSTITUTE(AY86,CHAR(160),""))),0)),"KO : Le montant retenu TTC est supérieur au montant raisonnable TTC. Merci de revoir la ligne de dépense ou plafonner son montant.",(IFERROR(VALUE(TRIM(SUBSTITUTE(AZ86,CHAR(160),""))),0))&gt;(IFERROR(VALUE(TRIM(SUBSTITUTE(AW86,CHAR(160),""))),0)),"Attention : Le montant retenu HT est supérieur au montant HT raisonnable. Merci de revoir la ligne de dépense, plafonner son montant, ou justifier la reventillation HT / TVA.",(IFERROR(VALUE(TRIM(SUBSTITUTE(BA86,CHAR(160),""))),0))&gt;(IFERROR(VALUE(TRIM(SUBSTITUTE(AX86,CHAR(160),""))),0)),"Attention : Le montant TVA retenu est supérieur au montant TVA raisonnable. Merci de revoir la ligne de dépense, plafonner son montant, ou justifier la reventillation HT / TVA.",(IFERROR(VALUE(TRIM(SUBSTITUTE(BB86,CHAR(160),""))),0))=0,"",(IFERROR(VALUE(TRIM(SUBSTITUTE(AY86,CHAR(160),""))),0))=(IFERROR(VALUE(TRIM(SUBSTITUTE(BB86,CHAR(160),""))),0)),"OK",(IFERROR(VALUE(TRIM(SUBSTITUTE(AY86,CHAR(160),""))),0))&gt;(IFERROR(VALUE(TRIM(SUBSTITUTE(BB86,CHAR(160),""))),0))," OK : Montant instruit inférieur au montant raisonnable.",TRUE,""))</f>
        <v/>
      </c>
      <c r="BE86" s="762" t="str" cm="1">
        <f t="array" ref="BE86">IF(OR(BB86="",Y86="",AZ86="",W86="",BA86="",X86=""),"",_xlfn.IFS((IFERROR(VALUE(TRIM(SUBSTITUTE(BB86,CHAR(160),""))),0))&gt;(IFERROR(VALUE(TRIM(SUBSTITUTE(Y86,CHAR(160),""))),0)),"KO : Le montant retenu TTC est supérieur au montant présenté TTC. Merci de revoir la ligne de dépense ou plafonner son montant.",(IFERROR(VALUE(TRIM(SUBSTITUTE(AZ86,CHAR(160),""))),0))&gt;(IFERROR(VALUE(TRIM(SUBSTITUTE(W86,CHAR(160),""))),0)),"Attention : Le montant retenu HT est supérieur au montant HT présenté. Merci de revoir la ligne de dépense,plafonner son montant,ou justifier la reventillation HT/TVA.",(IFERROR(VALUE(TRIM(SUBSTITUTE(BA86,CHAR(160),""))),0))&gt;(IFERROR(VALUE(TRIM(SUBSTITUTE(X86,CHAR(160),""))),0)),"Attention : Le montant TVA retenu est supérieur au montant TVA présenté. Merci de revoir la ligne de dépense,plafonner son montant,ou justifier la reventillation HT/TVA.",(IFERROR(VALUE(TRIM(SUBSTITUTE(Y86,CHAR(160),""))),0))=0,"",(IFERROR(VALUE(TRIM(SUBSTITUTE(BB86,CHAR(160),""))),0))=(IFERROR(VALUE(TRIM(SUBSTITUTE(Y86,CHAR(160),""))),0)),"OK",
OR((IFERROR(VALUE(TRIM(SUBSTITUTE(BB86,CHAR(160),""))),0))=0,(IFERROR(VALUE(TRIM(SUBSTITUTE(AZ86,CHAR(160),""))),0))=0),"Attention : montant présenté entièrement écarté",(IFERROR(VALUE(TRIM(SUBSTITUTE(BB86,CHAR(160),""))),0))&lt;(IFERROR(VALUE(TRIM(SUBSTITUTE(Y86,CHAR(160),""))),0)),"Attention : montant présenté partiellement écarté",TRUE,""))</f>
        <v/>
      </c>
      <c r="BF86" s="49" t="str">
        <f t="shared" si="91"/>
        <v/>
      </c>
      <c r="BG86" s="49" t="str">
        <f t="shared" si="92"/>
        <v/>
      </c>
      <c r="BH86" s="21" t="str">
        <f t="shared" si="93"/>
        <v/>
      </c>
    </row>
    <row r="87" spans="1:60" ht="15" customHeight="1">
      <c r="A87" s="63">
        <v>76</v>
      </c>
      <c r="B87" s="144"/>
      <c r="C87" s="144"/>
      <c r="D87" s="145"/>
      <c r="E87" s="144"/>
      <c r="F87" s="144"/>
      <c r="G87" s="144"/>
      <c r="H87" s="144"/>
      <c r="I87" s="144"/>
      <c r="J87" s="144"/>
      <c r="K87" s="144"/>
      <c r="L87" s="144"/>
      <c r="M87" s="123"/>
      <c r="N87" s="7"/>
      <c r="O87" s="42" t="str">
        <f t="shared" si="63"/>
        <v/>
      </c>
      <c r="P87" s="9"/>
      <c r="Q87" s="7"/>
      <c r="R87" s="42" t="str">
        <f t="shared" si="64"/>
        <v/>
      </c>
      <c r="S87" s="10"/>
      <c r="T87" s="7"/>
      <c r="U87" s="124" t="str">
        <f t="shared" si="65"/>
        <v/>
      </c>
      <c r="V87" s="133"/>
      <c r="W87" s="132" t="str" cm="1">
        <f t="array" ref="W87">IF((_xlfn.IFS(TRIM(SUBSTITUTE(V87,CHAR(160),""))="Devis 1",IFERROR(VALUE(TRIM(SUBSTITUTE(M87,CHAR(160),""))),0),TRIM(SUBSTITUTE(V87,CHAR(160),""))="Devis 2",IFERROR(VALUE(TRIM(SUBSTITUTE(P87,CHAR(160),""))),0),TRIM(SUBSTITUTE(V87,CHAR(160),""))="Devis 3",IFERROR(VALUE(TRIM(SUBSTITUTE(S87,CHAR(160),""))),0),TRUE,0)*IFERROR(VALUE(TRIM(SUBSTITUTE(D87,CHAR(160),""))),0))=0,"",_xlfn.IFS(TRIM(SUBSTITUTE(V87,CHAR(160),""))="Devis 1",IFERROR(VALUE(TRIM(SUBSTITUTE(M87,CHAR(160),""))),0),TRIM(SUBSTITUTE(V87,CHAR(160),""))="Devis 2",IFERROR(VALUE(TRIM(SUBSTITUTE(P87,CHAR(160),""))),0),TRIM(SUBSTITUTE(V87,CHAR(160),""))="Devis 3",IFERROR(VALUE(TRIM(SUBSTITUTE(S87,CHAR(160),""))),0),TRUE,0)*IFERROR(VALUE(TRIM(SUBSTITUTE(D87,CHAR(160),""))),0))</f>
        <v/>
      </c>
      <c r="X87" s="66" t="str" cm="1">
        <f t="array" ref="X87">IF(_xlfn.IFS(TRIM(SUBSTITUTE(V87,CHAR(160),""))="Devis 1",IFERROR(VALUE(TRIM(SUBSTITUTE(N87,CHAR(160),""))),0),TRIM(SUBSTITUTE(V87,CHAR(160),""))="Devis 2",IFERROR(VALUE(TRIM(SUBSTITUTE(Q87,CHAR(160),""))),0),TRIM(SUBSTITUTE(V87,CHAR(160),""))="Devis 3",IFERROR(VALUE(TRIM(SUBSTITUTE(T87,CHAR(160),""))),0),TRUE,0)*IFERROR(VALUE(TRIM(SUBSTITUTE(D87,CHAR(160),""))),0)=0,IF(W87&lt;&gt;"",0,""),_xlfn.IFS(TRIM(SUBSTITUTE(V87,CHAR(160),""))="Devis 1",IFERROR(VALUE(TRIM(SUBSTITUTE(N87,CHAR(160),""))),0),TRIM(SUBSTITUTE(V87,CHAR(160),""))="Devis 2",IFERROR(VALUE(TRIM(SUBSTITUTE(Q87,CHAR(160),""))),0),TRIM(SUBSTITUTE(V87,CHAR(160),""))="Devis 3",IFERROR(VALUE(TRIM(SUBSTITUTE(T87,CHAR(160),""))),0),TRUE,0)*IFERROR(VALUE(TRIM(SUBSTITUTE(D87,CHAR(160),""))),0))</f>
        <v/>
      </c>
      <c r="Y87" s="135" t="str">
        <f t="shared" si="66"/>
        <v/>
      </c>
      <c r="Z87" s="136"/>
      <c r="AA87" s="764" t="str">
        <f t="shared" si="67"/>
        <v/>
      </c>
      <c r="AB87" s="764" t="str">
        <f t="shared" si="68"/>
        <v/>
      </c>
      <c r="AC87" s="764" t="str">
        <f t="shared" si="69"/>
        <v/>
      </c>
      <c r="AD87" s="764" t="str">
        <f t="shared" si="70"/>
        <v/>
      </c>
      <c r="AE87" s="764" t="str">
        <f t="shared" si="71"/>
        <v/>
      </c>
      <c r="AF87" s="764" t="str">
        <f t="shared" si="72"/>
        <v/>
      </c>
      <c r="AG87" s="764" t="str">
        <f t="shared" si="73"/>
        <v/>
      </c>
      <c r="AH87" s="764" t="str">
        <f t="shared" si="74"/>
        <v/>
      </c>
      <c r="AI87" s="764" t="str">
        <f t="shared" si="75"/>
        <v/>
      </c>
      <c r="AJ87" s="764" t="str">
        <f t="shared" si="76"/>
        <v/>
      </c>
      <c r="AK87" s="764" t="str">
        <f t="shared" si="77"/>
        <v/>
      </c>
      <c r="AL87" s="45" t="str">
        <f t="shared" si="78"/>
        <v/>
      </c>
      <c r="AM87" s="20" t="str">
        <f t="shared" si="79"/>
        <v/>
      </c>
      <c r="AN87" s="42" t="str">
        <f t="shared" si="80"/>
        <v/>
      </c>
      <c r="AO87" s="46" t="str">
        <f t="shared" si="81"/>
        <v/>
      </c>
      <c r="AP87" s="20" t="str">
        <f t="shared" si="82"/>
        <v/>
      </c>
      <c r="AQ87" s="42" t="str">
        <f t="shared" si="83"/>
        <v/>
      </c>
      <c r="AR87" s="47" t="str">
        <f t="shared" si="84"/>
        <v/>
      </c>
      <c r="AS87" s="20" t="str">
        <f t="shared" si="85"/>
        <v/>
      </c>
      <c r="AT87" s="48" t="str">
        <f t="shared" si="86"/>
        <v/>
      </c>
      <c r="AU87" s="44" t="str">
        <f t="shared" si="87"/>
        <v/>
      </c>
      <c r="AV87" s="744"/>
      <c r="AW87" s="49" t="str">
        <f t="shared" si="88"/>
        <v/>
      </c>
      <c r="AX87" s="49" t="str">
        <f t="shared" si="89"/>
        <v/>
      </c>
      <c r="AY87" s="49" t="str">
        <f t="shared" si="90"/>
        <v/>
      </c>
      <c r="AZ87" s="67" t="str" cm="1">
        <f t="array" ref="AZ87">IF($AC87="","",IF((IFERROR(_xlfn.IFS($AU87="Devis 1",(IFERROR(VALUE(TRIM(SUBSTITUTE(AL87,CHAR(160),""))),0)),$AU87="Devis 2",(IFERROR(VALUE(TRIM(SUBSTITUTE(AO87,CHAR(160),""))),0)),$AU87="Devis 3",(IFERROR(VALUE(TRIM(SUBSTITUTE(AR87,CHAR(160),""))),0))),0))*(IFERROR(VALUE(TRIM(SUBSTITUTE($AC87,CHAR(160),""))),0))=0,"",(IFERROR(_xlfn.IFS($AU87="Devis 1",(IFERROR(VALUE(TRIM(SUBSTITUTE(AL87,CHAR(160),""))),0)),$AU87="Devis 2",(IFERROR(VALUE(TRIM(SUBSTITUTE(AO87,CHAR(160),""))),0)),$AU87="Devis 3",(IFERROR(VALUE(TRIM(SUBSTITUTE(AR87,CHAR(160),""))),0))),0))*(IFERROR(VALUE(TRIM(SUBSTITUTE($AC87,CHAR(160),""))),0))))</f>
        <v/>
      </c>
      <c r="BA87" s="67" t="str" cm="1">
        <f t="array" ref="BA87">IF($AC87="","",IF((IFERROR(_xlfn.IFS(TRIM(SUBSTITUTE($AU87,CHAR(160),""))="Devis 1", IFERROR(VALUE(TRIM(SUBSTITUTE(AM87,CHAR(160),""))),0),TRIM(SUBSTITUTE($AU87,CHAR(160),""))="Devis 2", IFERROR(VALUE(TRIM(SUBSTITUTE(AP87,CHAR(160),""))),0),TRIM(SUBSTITUTE($AU87,CHAR(160),""))="Devis 3", IFERROR(VALUE(TRIM(SUBSTITUTE(AS87,CHAR(160),""))),0)),0) * IFERROR(VALUE(TRIM(SUBSTITUTE($AC87,CHAR(160),""))),0)) = 0,IF(AZ87&lt;&gt;"",0,""),(IFERROR(_xlfn.IFS(TRIM(SUBSTITUTE($AU87,CHAR(160),""))="Devis 1", IFERROR(VALUE(TRIM(SUBSTITUTE(AM87,CHAR(160),""))),0),TRIM(SUBSTITUTE($AU87,CHAR(160),""))="Devis 2", IFERROR(VALUE(TRIM(SUBSTITUTE(AP87,CHAR(160),""))),0),TRIM(SUBSTITUTE($AU87,CHAR(160),""))="Devis 3", IFERROR(VALUE(TRIM(SUBSTITUTE(AS87,CHAR(160),""))),0)),0) * IFERROR(VALUE(TRIM(SUBSTITUTE($AC87,CHAR(160),""))),0))))</f>
        <v/>
      </c>
      <c r="BB87" s="67" t="str" cm="1">
        <f t="array" ref="BB87">IF($AC87="","",IF(IFERROR(_xlfn.IFS($AU87="Devis 1",IFERROR(VALUE(TRIM(SUBSTITUTE(AN87,CHAR(160),""))),0),$AU87="Devis 2",IFERROR(VALUE(TRIM(SUBSTITUTE(AQ87,CHAR(160),""))),0),$AU87="Devis 3",IFERROR(VALUE(TRIM(SUBSTITUTE(AT87,CHAR(160),""))),0)),0)*IFERROR(VALUE(TRIM(SUBSTITUTE($AC87,CHAR(160),""))),0)=0,"",IFERROR(_xlfn.IFS($AU87="Devis 1",IFERROR(VALUE(TRIM(SUBSTITUTE(AN87,CHAR(160),""))),0),$AU87="Devis 2",IFERROR(VALUE(TRIM(SUBSTITUTE(AQ87,CHAR(160),""))),0),$AU87="Devis 3",IFERROR(VALUE(TRIM(SUBSTITUTE(AT87,CHAR(160),""))),0)),0)*IFERROR(VALUE(TRIM(SUBSTITUTE($AC87,CHAR(160),""))),0)))</f>
        <v/>
      </c>
      <c r="BC87" s="254"/>
      <c r="BD87" s="14" t="str" cm="1">
        <f t="array" ref="BD87">IF(OR(BB87="",AY87="",AZ87="",AW87="",BA87="",AX87=""),"",_xlfn.IFS((IFERROR(VALUE(TRIM(SUBSTITUTE(BB87,CHAR(160),""))),0))&gt;(IFERROR(VALUE(TRIM(SUBSTITUTE(AY87,CHAR(160),""))),0)),"KO : Le montant retenu TTC est supérieur au montant raisonnable TTC. Merci de revoir la ligne de dépense ou plafonner son montant.",(IFERROR(VALUE(TRIM(SUBSTITUTE(AZ87,CHAR(160),""))),0))&gt;(IFERROR(VALUE(TRIM(SUBSTITUTE(AW87,CHAR(160),""))),0)),"Attention : Le montant retenu HT est supérieur au montant HT raisonnable. Merci de revoir la ligne de dépense, plafonner son montant, ou justifier la reventillation HT / TVA.",(IFERROR(VALUE(TRIM(SUBSTITUTE(BA87,CHAR(160),""))),0))&gt;(IFERROR(VALUE(TRIM(SUBSTITUTE(AX87,CHAR(160),""))),0)),"Attention : Le montant TVA retenu est supérieur au montant TVA raisonnable. Merci de revoir la ligne de dépense, plafonner son montant, ou justifier la reventillation HT / TVA.",(IFERROR(VALUE(TRIM(SUBSTITUTE(BB87,CHAR(160),""))),0))=0,"",(IFERROR(VALUE(TRIM(SUBSTITUTE(AY87,CHAR(160),""))),0))=(IFERROR(VALUE(TRIM(SUBSTITUTE(BB87,CHAR(160),""))),0)),"OK",(IFERROR(VALUE(TRIM(SUBSTITUTE(AY87,CHAR(160),""))),0))&gt;(IFERROR(VALUE(TRIM(SUBSTITUTE(BB87,CHAR(160),""))),0))," OK : Montant instruit inférieur au montant raisonnable.",TRUE,""))</f>
        <v/>
      </c>
      <c r="BE87" s="762" t="str" cm="1">
        <f t="array" ref="BE87">IF(OR(BB87="",Y87="",AZ87="",W87="",BA87="",X87=""),"",_xlfn.IFS((IFERROR(VALUE(TRIM(SUBSTITUTE(BB87,CHAR(160),""))),0))&gt;(IFERROR(VALUE(TRIM(SUBSTITUTE(Y87,CHAR(160),""))),0)),"KO : Le montant retenu TTC est supérieur au montant présenté TTC. Merci de revoir la ligne de dépense ou plafonner son montant.",(IFERROR(VALUE(TRIM(SUBSTITUTE(AZ87,CHAR(160),""))),0))&gt;(IFERROR(VALUE(TRIM(SUBSTITUTE(W87,CHAR(160),""))),0)),"Attention : Le montant retenu HT est supérieur au montant HT présenté. Merci de revoir la ligne de dépense,plafonner son montant,ou justifier la reventillation HT/TVA.",(IFERROR(VALUE(TRIM(SUBSTITUTE(BA87,CHAR(160),""))),0))&gt;(IFERROR(VALUE(TRIM(SUBSTITUTE(X87,CHAR(160),""))),0)),"Attention : Le montant TVA retenu est supérieur au montant TVA présenté. Merci de revoir la ligne de dépense,plafonner son montant,ou justifier la reventillation HT/TVA.",(IFERROR(VALUE(TRIM(SUBSTITUTE(Y87,CHAR(160),""))),0))=0,"",(IFERROR(VALUE(TRIM(SUBSTITUTE(BB87,CHAR(160),""))),0))=(IFERROR(VALUE(TRIM(SUBSTITUTE(Y87,CHAR(160),""))),0)),"OK",
OR((IFERROR(VALUE(TRIM(SUBSTITUTE(BB87,CHAR(160),""))),0))=0,(IFERROR(VALUE(TRIM(SUBSTITUTE(AZ87,CHAR(160),""))),0))=0),"Attention : montant présenté entièrement écarté",(IFERROR(VALUE(TRIM(SUBSTITUTE(BB87,CHAR(160),""))),0))&lt;(IFERROR(VALUE(TRIM(SUBSTITUTE(Y87,CHAR(160),""))),0)),"Attention : montant présenté partiellement écarté",TRUE,""))</f>
        <v/>
      </c>
      <c r="BF87" s="49" t="str">
        <f t="shared" si="91"/>
        <v/>
      </c>
      <c r="BG87" s="49" t="str">
        <f t="shared" si="92"/>
        <v/>
      </c>
      <c r="BH87" s="21" t="str">
        <f t="shared" si="93"/>
        <v/>
      </c>
    </row>
    <row r="88" spans="1:60" ht="15" customHeight="1">
      <c r="A88" s="63">
        <v>77</v>
      </c>
      <c r="B88" s="144"/>
      <c r="C88" s="144"/>
      <c r="D88" s="145"/>
      <c r="E88" s="144"/>
      <c r="F88" s="144"/>
      <c r="G88" s="144"/>
      <c r="H88" s="144"/>
      <c r="I88" s="144"/>
      <c r="J88" s="144"/>
      <c r="K88" s="144"/>
      <c r="L88" s="144"/>
      <c r="M88" s="123"/>
      <c r="N88" s="7"/>
      <c r="O88" s="42" t="str">
        <f t="shared" si="63"/>
        <v/>
      </c>
      <c r="P88" s="9"/>
      <c r="Q88" s="7"/>
      <c r="R88" s="42" t="str">
        <f t="shared" si="64"/>
        <v/>
      </c>
      <c r="S88" s="10"/>
      <c r="T88" s="7"/>
      <c r="U88" s="124" t="str">
        <f t="shared" si="65"/>
        <v/>
      </c>
      <c r="V88" s="133"/>
      <c r="W88" s="132" t="str" cm="1">
        <f t="array" ref="W88">IF((_xlfn.IFS(TRIM(SUBSTITUTE(V88,CHAR(160),""))="Devis 1",IFERROR(VALUE(TRIM(SUBSTITUTE(M88,CHAR(160),""))),0),TRIM(SUBSTITUTE(V88,CHAR(160),""))="Devis 2",IFERROR(VALUE(TRIM(SUBSTITUTE(P88,CHAR(160),""))),0),TRIM(SUBSTITUTE(V88,CHAR(160),""))="Devis 3",IFERROR(VALUE(TRIM(SUBSTITUTE(S88,CHAR(160),""))),0),TRUE,0)*IFERROR(VALUE(TRIM(SUBSTITUTE(D88,CHAR(160),""))),0))=0,"",_xlfn.IFS(TRIM(SUBSTITUTE(V88,CHAR(160),""))="Devis 1",IFERROR(VALUE(TRIM(SUBSTITUTE(M88,CHAR(160),""))),0),TRIM(SUBSTITUTE(V88,CHAR(160),""))="Devis 2",IFERROR(VALUE(TRIM(SUBSTITUTE(P88,CHAR(160),""))),0),TRIM(SUBSTITUTE(V88,CHAR(160),""))="Devis 3",IFERROR(VALUE(TRIM(SUBSTITUTE(S88,CHAR(160),""))),0),TRUE,0)*IFERROR(VALUE(TRIM(SUBSTITUTE(D88,CHAR(160),""))),0))</f>
        <v/>
      </c>
      <c r="X88" s="66" t="str" cm="1">
        <f t="array" ref="X88">IF(_xlfn.IFS(TRIM(SUBSTITUTE(V88,CHAR(160),""))="Devis 1",IFERROR(VALUE(TRIM(SUBSTITUTE(N88,CHAR(160),""))),0),TRIM(SUBSTITUTE(V88,CHAR(160),""))="Devis 2",IFERROR(VALUE(TRIM(SUBSTITUTE(Q88,CHAR(160),""))),0),TRIM(SUBSTITUTE(V88,CHAR(160),""))="Devis 3",IFERROR(VALUE(TRIM(SUBSTITUTE(T88,CHAR(160),""))),0),TRUE,0)*IFERROR(VALUE(TRIM(SUBSTITUTE(D88,CHAR(160),""))),0)=0,IF(W88&lt;&gt;"",0,""),_xlfn.IFS(TRIM(SUBSTITUTE(V88,CHAR(160),""))="Devis 1",IFERROR(VALUE(TRIM(SUBSTITUTE(N88,CHAR(160),""))),0),TRIM(SUBSTITUTE(V88,CHAR(160),""))="Devis 2",IFERROR(VALUE(TRIM(SUBSTITUTE(Q88,CHAR(160),""))),0),TRIM(SUBSTITUTE(V88,CHAR(160),""))="Devis 3",IFERROR(VALUE(TRIM(SUBSTITUTE(T88,CHAR(160),""))),0),TRUE,0)*IFERROR(VALUE(TRIM(SUBSTITUTE(D88,CHAR(160),""))),0))</f>
        <v/>
      </c>
      <c r="Y88" s="135" t="str">
        <f t="shared" si="66"/>
        <v/>
      </c>
      <c r="Z88" s="136"/>
      <c r="AA88" s="764" t="str">
        <f t="shared" si="67"/>
        <v/>
      </c>
      <c r="AB88" s="764" t="str">
        <f t="shared" si="68"/>
        <v/>
      </c>
      <c r="AC88" s="764" t="str">
        <f t="shared" si="69"/>
        <v/>
      </c>
      <c r="AD88" s="764" t="str">
        <f t="shared" si="70"/>
        <v/>
      </c>
      <c r="AE88" s="764" t="str">
        <f t="shared" si="71"/>
        <v/>
      </c>
      <c r="AF88" s="764" t="str">
        <f t="shared" si="72"/>
        <v/>
      </c>
      <c r="AG88" s="764" t="str">
        <f t="shared" si="73"/>
        <v/>
      </c>
      <c r="AH88" s="764" t="str">
        <f t="shared" si="74"/>
        <v/>
      </c>
      <c r="AI88" s="764" t="str">
        <f t="shared" si="75"/>
        <v/>
      </c>
      <c r="AJ88" s="764" t="str">
        <f t="shared" si="76"/>
        <v/>
      </c>
      <c r="AK88" s="764" t="str">
        <f t="shared" si="77"/>
        <v/>
      </c>
      <c r="AL88" s="45" t="str">
        <f t="shared" si="78"/>
        <v/>
      </c>
      <c r="AM88" s="20" t="str">
        <f t="shared" si="79"/>
        <v/>
      </c>
      <c r="AN88" s="42" t="str">
        <f t="shared" si="80"/>
        <v/>
      </c>
      <c r="AO88" s="46" t="str">
        <f t="shared" si="81"/>
        <v/>
      </c>
      <c r="AP88" s="20" t="str">
        <f t="shared" si="82"/>
        <v/>
      </c>
      <c r="AQ88" s="42" t="str">
        <f t="shared" si="83"/>
        <v/>
      </c>
      <c r="AR88" s="47" t="str">
        <f t="shared" si="84"/>
        <v/>
      </c>
      <c r="AS88" s="20" t="str">
        <f t="shared" si="85"/>
        <v/>
      </c>
      <c r="AT88" s="48" t="str">
        <f t="shared" si="86"/>
        <v/>
      </c>
      <c r="AU88" s="44" t="str">
        <f t="shared" si="87"/>
        <v/>
      </c>
      <c r="AV88" s="744"/>
      <c r="AW88" s="49" t="str">
        <f t="shared" si="88"/>
        <v/>
      </c>
      <c r="AX88" s="49" t="str">
        <f t="shared" si="89"/>
        <v/>
      </c>
      <c r="AY88" s="49" t="str">
        <f t="shared" si="90"/>
        <v/>
      </c>
      <c r="AZ88" s="67" t="str" cm="1">
        <f t="array" ref="AZ88">IF($AC88="","",IF((IFERROR(_xlfn.IFS($AU88="Devis 1",(IFERROR(VALUE(TRIM(SUBSTITUTE(AL88,CHAR(160),""))),0)),$AU88="Devis 2",(IFERROR(VALUE(TRIM(SUBSTITUTE(AO88,CHAR(160),""))),0)),$AU88="Devis 3",(IFERROR(VALUE(TRIM(SUBSTITUTE(AR88,CHAR(160),""))),0))),0))*(IFERROR(VALUE(TRIM(SUBSTITUTE($AC88,CHAR(160),""))),0))=0,"",(IFERROR(_xlfn.IFS($AU88="Devis 1",(IFERROR(VALUE(TRIM(SUBSTITUTE(AL88,CHAR(160),""))),0)),$AU88="Devis 2",(IFERROR(VALUE(TRIM(SUBSTITUTE(AO88,CHAR(160),""))),0)),$AU88="Devis 3",(IFERROR(VALUE(TRIM(SUBSTITUTE(AR88,CHAR(160),""))),0))),0))*(IFERROR(VALUE(TRIM(SUBSTITUTE($AC88,CHAR(160),""))),0))))</f>
        <v/>
      </c>
      <c r="BA88" s="67" t="str" cm="1">
        <f t="array" ref="BA88">IF($AC88="","",IF((IFERROR(_xlfn.IFS(TRIM(SUBSTITUTE($AU88,CHAR(160),""))="Devis 1", IFERROR(VALUE(TRIM(SUBSTITUTE(AM88,CHAR(160),""))),0),TRIM(SUBSTITUTE($AU88,CHAR(160),""))="Devis 2", IFERROR(VALUE(TRIM(SUBSTITUTE(AP88,CHAR(160),""))),0),TRIM(SUBSTITUTE($AU88,CHAR(160),""))="Devis 3", IFERROR(VALUE(TRIM(SUBSTITUTE(AS88,CHAR(160),""))),0)),0) * IFERROR(VALUE(TRIM(SUBSTITUTE($AC88,CHAR(160),""))),0)) = 0,IF(AZ88&lt;&gt;"",0,""),(IFERROR(_xlfn.IFS(TRIM(SUBSTITUTE($AU88,CHAR(160),""))="Devis 1", IFERROR(VALUE(TRIM(SUBSTITUTE(AM88,CHAR(160),""))),0),TRIM(SUBSTITUTE($AU88,CHAR(160),""))="Devis 2", IFERROR(VALUE(TRIM(SUBSTITUTE(AP88,CHAR(160),""))),0),TRIM(SUBSTITUTE($AU88,CHAR(160),""))="Devis 3", IFERROR(VALUE(TRIM(SUBSTITUTE(AS88,CHAR(160),""))),0)),0) * IFERROR(VALUE(TRIM(SUBSTITUTE($AC88,CHAR(160),""))),0))))</f>
        <v/>
      </c>
      <c r="BB88" s="67" t="str" cm="1">
        <f t="array" ref="BB88">IF($AC88="","",IF(IFERROR(_xlfn.IFS($AU88="Devis 1",IFERROR(VALUE(TRIM(SUBSTITUTE(AN88,CHAR(160),""))),0),$AU88="Devis 2",IFERROR(VALUE(TRIM(SUBSTITUTE(AQ88,CHAR(160),""))),0),$AU88="Devis 3",IFERROR(VALUE(TRIM(SUBSTITUTE(AT88,CHAR(160),""))),0)),0)*IFERROR(VALUE(TRIM(SUBSTITUTE($AC88,CHAR(160),""))),0)=0,"",IFERROR(_xlfn.IFS($AU88="Devis 1",IFERROR(VALUE(TRIM(SUBSTITUTE(AN88,CHAR(160),""))),0),$AU88="Devis 2",IFERROR(VALUE(TRIM(SUBSTITUTE(AQ88,CHAR(160),""))),0),$AU88="Devis 3",IFERROR(VALUE(TRIM(SUBSTITUTE(AT88,CHAR(160),""))),0)),0)*IFERROR(VALUE(TRIM(SUBSTITUTE($AC88,CHAR(160),""))),0)))</f>
        <v/>
      </c>
      <c r="BC88" s="254"/>
      <c r="BD88" s="14" t="str" cm="1">
        <f t="array" ref="BD88">IF(OR(BB88="",AY88="",AZ88="",AW88="",BA88="",AX88=""),"",_xlfn.IFS((IFERROR(VALUE(TRIM(SUBSTITUTE(BB88,CHAR(160),""))),0))&gt;(IFERROR(VALUE(TRIM(SUBSTITUTE(AY88,CHAR(160),""))),0)),"KO : Le montant retenu TTC est supérieur au montant raisonnable TTC. Merci de revoir la ligne de dépense ou plafonner son montant.",(IFERROR(VALUE(TRIM(SUBSTITUTE(AZ88,CHAR(160),""))),0))&gt;(IFERROR(VALUE(TRIM(SUBSTITUTE(AW88,CHAR(160),""))),0)),"Attention : Le montant retenu HT est supérieur au montant HT raisonnable. Merci de revoir la ligne de dépense, plafonner son montant, ou justifier la reventillation HT / TVA.",(IFERROR(VALUE(TRIM(SUBSTITUTE(BA88,CHAR(160),""))),0))&gt;(IFERROR(VALUE(TRIM(SUBSTITUTE(AX88,CHAR(160),""))),0)),"Attention : Le montant TVA retenu est supérieur au montant TVA raisonnable. Merci de revoir la ligne de dépense, plafonner son montant, ou justifier la reventillation HT / TVA.",(IFERROR(VALUE(TRIM(SUBSTITUTE(BB88,CHAR(160),""))),0))=0,"",(IFERROR(VALUE(TRIM(SUBSTITUTE(AY88,CHAR(160),""))),0))=(IFERROR(VALUE(TRIM(SUBSTITUTE(BB88,CHAR(160),""))),0)),"OK",(IFERROR(VALUE(TRIM(SUBSTITUTE(AY88,CHAR(160),""))),0))&gt;(IFERROR(VALUE(TRIM(SUBSTITUTE(BB88,CHAR(160),""))),0))," OK : Montant instruit inférieur au montant raisonnable.",TRUE,""))</f>
        <v/>
      </c>
      <c r="BE88" s="762" t="str" cm="1">
        <f t="array" ref="BE88">IF(OR(BB88="",Y88="",AZ88="",W88="",BA88="",X88=""),"",_xlfn.IFS((IFERROR(VALUE(TRIM(SUBSTITUTE(BB88,CHAR(160),""))),0))&gt;(IFERROR(VALUE(TRIM(SUBSTITUTE(Y88,CHAR(160),""))),0)),"KO : Le montant retenu TTC est supérieur au montant présenté TTC. Merci de revoir la ligne de dépense ou plafonner son montant.",(IFERROR(VALUE(TRIM(SUBSTITUTE(AZ88,CHAR(160),""))),0))&gt;(IFERROR(VALUE(TRIM(SUBSTITUTE(W88,CHAR(160),""))),0)),"Attention : Le montant retenu HT est supérieur au montant HT présenté. Merci de revoir la ligne de dépense,plafonner son montant,ou justifier la reventillation HT/TVA.",(IFERROR(VALUE(TRIM(SUBSTITUTE(BA88,CHAR(160),""))),0))&gt;(IFERROR(VALUE(TRIM(SUBSTITUTE(X88,CHAR(160),""))),0)),"Attention : Le montant TVA retenu est supérieur au montant TVA présenté. Merci de revoir la ligne de dépense,plafonner son montant,ou justifier la reventillation HT/TVA.",(IFERROR(VALUE(TRIM(SUBSTITUTE(Y88,CHAR(160),""))),0))=0,"",(IFERROR(VALUE(TRIM(SUBSTITUTE(BB88,CHAR(160),""))),0))=(IFERROR(VALUE(TRIM(SUBSTITUTE(Y88,CHAR(160),""))),0)),"OK",
OR((IFERROR(VALUE(TRIM(SUBSTITUTE(BB88,CHAR(160),""))),0))=0,(IFERROR(VALUE(TRIM(SUBSTITUTE(AZ88,CHAR(160),""))),0))=0),"Attention : montant présenté entièrement écarté",(IFERROR(VALUE(TRIM(SUBSTITUTE(BB88,CHAR(160),""))),0))&lt;(IFERROR(VALUE(TRIM(SUBSTITUTE(Y88,CHAR(160),""))),0)),"Attention : montant présenté partiellement écarté",TRUE,""))</f>
        <v/>
      </c>
      <c r="BF88" s="49" t="str">
        <f t="shared" si="91"/>
        <v/>
      </c>
      <c r="BG88" s="49" t="str">
        <f t="shared" si="92"/>
        <v/>
      </c>
      <c r="BH88" s="21" t="str">
        <f t="shared" si="93"/>
        <v/>
      </c>
    </row>
    <row r="89" spans="1:60" ht="15" customHeight="1">
      <c r="A89" s="63">
        <v>78</v>
      </c>
      <c r="B89" s="144"/>
      <c r="C89" s="144"/>
      <c r="D89" s="145"/>
      <c r="E89" s="144"/>
      <c r="F89" s="144"/>
      <c r="G89" s="144"/>
      <c r="H89" s="144"/>
      <c r="I89" s="144"/>
      <c r="J89" s="144"/>
      <c r="K89" s="144"/>
      <c r="L89" s="144"/>
      <c r="M89" s="123"/>
      <c r="N89" s="7"/>
      <c r="O89" s="42" t="str">
        <f t="shared" si="63"/>
        <v/>
      </c>
      <c r="P89" s="9"/>
      <c r="Q89" s="7"/>
      <c r="R89" s="42" t="str">
        <f t="shared" si="64"/>
        <v/>
      </c>
      <c r="S89" s="10"/>
      <c r="T89" s="7"/>
      <c r="U89" s="124" t="str">
        <f t="shared" si="65"/>
        <v/>
      </c>
      <c r="V89" s="133"/>
      <c r="W89" s="132" t="str" cm="1">
        <f t="array" ref="W89">IF((_xlfn.IFS(TRIM(SUBSTITUTE(V89,CHAR(160),""))="Devis 1",IFERROR(VALUE(TRIM(SUBSTITUTE(M89,CHAR(160),""))),0),TRIM(SUBSTITUTE(V89,CHAR(160),""))="Devis 2",IFERROR(VALUE(TRIM(SUBSTITUTE(P89,CHAR(160),""))),0),TRIM(SUBSTITUTE(V89,CHAR(160),""))="Devis 3",IFERROR(VALUE(TRIM(SUBSTITUTE(S89,CHAR(160),""))),0),TRUE,0)*IFERROR(VALUE(TRIM(SUBSTITUTE(D89,CHAR(160),""))),0))=0,"",_xlfn.IFS(TRIM(SUBSTITUTE(V89,CHAR(160),""))="Devis 1",IFERROR(VALUE(TRIM(SUBSTITUTE(M89,CHAR(160),""))),0),TRIM(SUBSTITUTE(V89,CHAR(160),""))="Devis 2",IFERROR(VALUE(TRIM(SUBSTITUTE(P89,CHAR(160),""))),0),TRIM(SUBSTITUTE(V89,CHAR(160),""))="Devis 3",IFERROR(VALUE(TRIM(SUBSTITUTE(S89,CHAR(160),""))),0),TRUE,0)*IFERROR(VALUE(TRIM(SUBSTITUTE(D89,CHAR(160),""))),0))</f>
        <v/>
      </c>
      <c r="X89" s="66" t="str" cm="1">
        <f t="array" ref="X89">IF(_xlfn.IFS(TRIM(SUBSTITUTE(V89,CHAR(160),""))="Devis 1",IFERROR(VALUE(TRIM(SUBSTITUTE(N89,CHAR(160),""))),0),TRIM(SUBSTITUTE(V89,CHAR(160),""))="Devis 2",IFERROR(VALUE(TRIM(SUBSTITUTE(Q89,CHAR(160),""))),0),TRIM(SUBSTITUTE(V89,CHAR(160),""))="Devis 3",IFERROR(VALUE(TRIM(SUBSTITUTE(T89,CHAR(160),""))),0),TRUE,0)*IFERROR(VALUE(TRIM(SUBSTITUTE(D89,CHAR(160),""))),0)=0,IF(W89&lt;&gt;"",0,""),_xlfn.IFS(TRIM(SUBSTITUTE(V89,CHAR(160),""))="Devis 1",IFERROR(VALUE(TRIM(SUBSTITUTE(N89,CHAR(160),""))),0),TRIM(SUBSTITUTE(V89,CHAR(160),""))="Devis 2",IFERROR(VALUE(TRIM(SUBSTITUTE(Q89,CHAR(160),""))),0),TRIM(SUBSTITUTE(V89,CHAR(160),""))="Devis 3",IFERROR(VALUE(TRIM(SUBSTITUTE(T89,CHAR(160),""))),0),TRUE,0)*IFERROR(VALUE(TRIM(SUBSTITUTE(D89,CHAR(160),""))),0))</f>
        <v/>
      </c>
      <c r="Y89" s="135" t="str">
        <f t="shared" si="66"/>
        <v/>
      </c>
      <c r="Z89" s="136"/>
      <c r="AA89" s="764" t="str">
        <f t="shared" si="67"/>
        <v/>
      </c>
      <c r="AB89" s="764" t="str">
        <f t="shared" si="68"/>
        <v/>
      </c>
      <c r="AC89" s="764" t="str">
        <f t="shared" si="69"/>
        <v/>
      </c>
      <c r="AD89" s="764" t="str">
        <f t="shared" si="70"/>
        <v/>
      </c>
      <c r="AE89" s="764" t="str">
        <f t="shared" si="71"/>
        <v/>
      </c>
      <c r="AF89" s="764" t="str">
        <f t="shared" si="72"/>
        <v/>
      </c>
      <c r="AG89" s="764" t="str">
        <f t="shared" si="73"/>
        <v/>
      </c>
      <c r="AH89" s="764" t="str">
        <f t="shared" si="74"/>
        <v/>
      </c>
      <c r="AI89" s="764" t="str">
        <f t="shared" si="75"/>
        <v/>
      </c>
      <c r="AJ89" s="764" t="str">
        <f t="shared" si="76"/>
        <v/>
      </c>
      <c r="AK89" s="764" t="str">
        <f t="shared" si="77"/>
        <v/>
      </c>
      <c r="AL89" s="45" t="str">
        <f t="shared" si="78"/>
        <v/>
      </c>
      <c r="AM89" s="20" t="str">
        <f t="shared" si="79"/>
        <v/>
      </c>
      <c r="AN89" s="42" t="str">
        <f t="shared" si="80"/>
        <v/>
      </c>
      <c r="AO89" s="46" t="str">
        <f t="shared" si="81"/>
        <v/>
      </c>
      <c r="AP89" s="20" t="str">
        <f t="shared" si="82"/>
        <v/>
      </c>
      <c r="AQ89" s="42" t="str">
        <f t="shared" si="83"/>
        <v/>
      </c>
      <c r="AR89" s="47" t="str">
        <f t="shared" si="84"/>
        <v/>
      </c>
      <c r="AS89" s="20" t="str">
        <f t="shared" si="85"/>
        <v/>
      </c>
      <c r="AT89" s="48" t="str">
        <f t="shared" si="86"/>
        <v/>
      </c>
      <c r="AU89" s="44" t="str">
        <f t="shared" si="87"/>
        <v/>
      </c>
      <c r="AV89" s="744"/>
      <c r="AW89" s="49" t="str">
        <f t="shared" si="88"/>
        <v/>
      </c>
      <c r="AX89" s="49" t="str">
        <f t="shared" si="89"/>
        <v/>
      </c>
      <c r="AY89" s="49" t="str">
        <f t="shared" si="90"/>
        <v/>
      </c>
      <c r="AZ89" s="67" t="str" cm="1">
        <f t="array" ref="AZ89">IF($AC89="","",IF((IFERROR(_xlfn.IFS($AU89="Devis 1",(IFERROR(VALUE(TRIM(SUBSTITUTE(AL89,CHAR(160),""))),0)),$AU89="Devis 2",(IFERROR(VALUE(TRIM(SUBSTITUTE(AO89,CHAR(160),""))),0)),$AU89="Devis 3",(IFERROR(VALUE(TRIM(SUBSTITUTE(AR89,CHAR(160),""))),0))),0))*(IFERROR(VALUE(TRIM(SUBSTITUTE($AC89,CHAR(160),""))),0))=0,"",(IFERROR(_xlfn.IFS($AU89="Devis 1",(IFERROR(VALUE(TRIM(SUBSTITUTE(AL89,CHAR(160),""))),0)),$AU89="Devis 2",(IFERROR(VALUE(TRIM(SUBSTITUTE(AO89,CHAR(160),""))),0)),$AU89="Devis 3",(IFERROR(VALUE(TRIM(SUBSTITUTE(AR89,CHAR(160),""))),0))),0))*(IFERROR(VALUE(TRIM(SUBSTITUTE($AC89,CHAR(160),""))),0))))</f>
        <v/>
      </c>
      <c r="BA89" s="67" t="str" cm="1">
        <f t="array" ref="BA89">IF($AC89="","",IF((IFERROR(_xlfn.IFS(TRIM(SUBSTITUTE($AU89,CHAR(160),""))="Devis 1", IFERROR(VALUE(TRIM(SUBSTITUTE(AM89,CHAR(160),""))),0),TRIM(SUBSTITUTE($AU89,CHAR(160),""))="Devis 2", IFERROR(VALUE(TRIM(SUBSTITUTE(AP89,CHAR(160),""))),0),TRIM(SUBSTITUTE($AU89,CHAR(160),""))="Devis 3", IFERROR(VALUE(TRIM(SUBSTITUTE(AS89,CHAR(160),""))),0)),0) * IFERROR(VALUE(TRIM(SUBSTITUTE($AC89,CHAR(160),""))),0)) = 0,IF(AZ89&lt;&gt;"",0,""),(IFERROR(_xlfn.IFS(TRIM(SUBSTITUTE($AU89,CHAR(160),""))="Devis 1", IFERROR(VALUE(TRIM(SUBSTITUTE(AM89,CHAR(160),""))),0),TRIM(SUBSTITUTE($AU89,CHAR(160),""))="Devis 2", IFERROR(VALUE(TRIM(SUBSTITUTE(AP89,CHAR(160),""))),0),TRIM(SUBSTITUTE($AU89,CHAR(160),""))="Devis 3", IFERROR(VALUE(TRIM(SUBSTITUTE(AS89,CHAR(160),""))),0)),0) * IFERROR(VALUE(TRIM(SUBSTITUTE($AC89,CHAR(160),""))),0))))</f>
        <v/>
      </c>
      <c r="BB89" s="67" t="str" cm="1">
        <f t="array" ref="BB89">IF($AC89="","",IF(IFERROR(_xlfn.IFS($AU89="Devis 1",IFERROR(VALUE(TRIM(SUBSTITUTE(AN89,CHAR(160),""))),0),$AU89="Devis 2",IFERROR(VALUE(TRIM(SUBSTITUTE(AQ89,CHAR(160),""))),0),$AU89="Devis 3",IFERROR(VALUE(TRIM(SUBSTITUTE(AT89,CHAR(160),""))),0)),0)*IFERROR(VALUE(TRIM(SUBSTITUTE($AC89,CHAR(160),""))),0)=0,"",IFERROR(_xlfn.IFS($AU89="Devis 1",IFERROR(VALUE(TRIM(SUBSTITUTE(AN89,CHAR(160),""))),0),$AU89="Devis 2",IFERROR(VALUE(TRIM(SUBSTITUTE(AQ89,CHAR(160),""))),0),$AU89="Devis 3",IFERROR(VALUE(TRIM(SUBSTITUTE(AT89,CHAR(160),""))),0)),0)*IFERROR(VALUE(TRIM(SUBSTITUTE($AC89,CHAR(160),""))),0)))</f>
        <v/>
      </c>
      <c r="BC89" s="254"/>
      <c r="BD89" s="14" t="str" cm="1">
        <f t="array" ref="BD89">IF(OR(BB89="",AY89="",AZ89="",AW89="",BA89="",AX89=""),"",_xlfn.IFS((IFERROR(VALUE(TRIM(SUBSTITUTE(BB89,CHAR(160),""))),0))&gt;(IFERROR(VALUE(TRIM(SUBSTITUTE(AY89,CHAR(160),""))),0)),"KO : Le montant retenu TTC est supérieur au montant raisonnable TTC. Merci de revoir la ligne de dépense ou plafonner son montant.",(IFERROR(VALUE(TRIM(SUBSTITUTE(AZ89,CHAR(160),""))),0))&gt;(IFERROR(VALUE(TRIM(SUBSTITUTE(AW89,CHAR(160),""))),0)),"Attention : Le montant retenu HT est supérieur au montant HT raisonnable. Merci de revoir la ligne de dépense, plafonner son montant, ou justifier la reventillation HT / TVA.",(IFERROR(VALUE(TRIM(SUBSTITUTE(BA89,CHAR(160),""))),0))&gt;(IFERROR(VALUE(TRIM(SUBSTITUTE(AX89,CHAR(160),""))),0)),"Attention : Le montant TVA retenu est supérieur au montant TVA raisonnable. Merci de revoir la ligne de dépense, plafonner son montant, ou justifier la reventillation HT / TVA.",(IFERROR(VALUE(TRIM(SUBSTITUTE(BB89,CHAR(160),""))),0))=0,"",(IFERROR(VALUE(TRIM(SUBSTITUTE(AY89,CHAR(160),""))),0))=(IFERROR(VALUE(TRIM(SUBSTITUTE(BB89,CHAR(160),""))),0)),"OK",(IFERROR(VALUE(TRIM(SUBSTITUTE(AY89,CHAR(160),""))),0))&gt;(IFERROR(VALUE(TRIM(SUBSTITUTE(BB89,CHAR(160),""))),0))," OK : Montant instruit inférieur au montant raisonnable.",TRUE,""))</f>
        <v/>
      </c>
      <c r="BE89" s="762" t="str" cm="1">
        <f t="array" ref="BE89">IF(OR(BB89="",Y89="",AZ89="",W89="",BA89="",X89=""),"",_xlfn.IFS((IFERROR(VALUE(TRIM(SUBSTITUTE(BB89,CHAR(160),""))),0))&gt;(IFERROR(VALUE(TRIM(SUBSTITUTE(Y89,CHAR(160),""))),0)),"KO : Le montant retenu TTC est supérieur au montant présenté TTC. Merci de revoir la ligne de dépense ou plafonner son montant.",(IFERROR(VALUE(TRIM(SUBSTITUTE(AZ89,CHAR(160),""))),0))&gt;(IFERROR(VALUE(TRIM(SUBSTITUTE(W89,CHAR(160),""))),0)),"Attention : Le montant retenu HT est supérieur au montant HT présenté. Merci de revoir la ligne de dépense,plafonner son montant,ou justifier la reventillation HT/TVA.",(IFERROR(VALUE(TRIM(SUBSTITUTE(BA89,CHAR(160),""))),0))&gt;(IFERROR(VALUE(TRIM(SUBSTITUTE(X89,CHAR(160),""))),0)),"Attention : Le montant TVA retenu est supérieur au montant TVA présenté. Merci de revoir la ligne de dépense,plafonner son montant,ou justifier la reventillation HT/TVA.",(IFERROR(VALUE(TRIM(SUBSTITUTE(Y89,CHAR(160),""))),0))=0,"",(IFERROR(VALUE(TRIM(SUBSTITUTE(BB89,CHAR(160),""))),0))=(IFERROR(VALUE(TRIM(SUBSTITUTE(Y89,CHAR(160),""))),0)),"OK",
OR((IFERROR(VALUE(TRIM(SUBSTITUTE(BB89,CHAR(160),""))),0))=0,(IFERROR(VALUE(TRIM(SUBSTITUTE(AZ89,CHAR(160),""))),0))=0),"Attention : montant présenté entièrement écarté",(IFERROR(VALUE(TRIM(SUBSTITUTE(BB89,CHAR(160),""))),0))&lt;(IFERROR(VALUE(TRIM(SUBSTITUTE(Y89,CHAR(160),""))),0)),"Attention : montant présenté partiellement écarté",TRUE,""))</f>
        <v/>
      </c>
      <c r="BF89" s="49" t="str">
        <f t="shared" si="91"/>
        <v/>
      </c>
      <c r="BG89" s="49" t="str">
        <f t="shared" si="92"/>
        <v/>
      </c>
      <c r="BH89" s="21" t="str">
        <f t="shared" si="93"/>
        <v/>
      </c>
    </row>
    <row r="90" spans="1:60" ht="15" customHeight="1">
      <c r="A90" s="63">
        <v>79</v>
      </c>
      <c r="B90" s="144"/>
      <c r="C90" s="144"/>
      <c r="D90" s="145"/>
      <c r="E90" s="144"/>
      <c r="F90" s="144"/>
      <c r="G90" s="144"/>
      <c r="H90" s="144"/>
      <c r="I90" s="144"/>
      <c r="J90" s="144"/>
      <c r="K90" s="144"/>
      <c r="L90" s="144"/>
      <c r="M90" s="123"/>
      <c r="N90" s="7"/>
      <c r="O90" s="42" t="str">
        <f t="shared" si="63"/>
        <v/>
      </c>
      <c r="P90" s="9"/>
      <c r="Q90" s="7"/>
      <c r="R90" s="42" t="str">
        <f t="shared" si="64"/>
        <v/>
      </c>
      <c r="S90" s="10"/>
      <c r="T90" s="7"/>
      <c r="U90" s="124" t="str">
        <f t="shared" si="65"/>
        <v/>
      </c>
      <c r="V90" s="133"/>
      <c r="W90" s="132" t="str" cm="1">
        <f t="array" ref="W90">IF((_xlfn.IFS(TRIM(SUBSTITUTE(V90,CHAR(160),""))="Devis 1",IFERROR(VALUE(TRIM(SUBSTITUTE(M90,CHAR(160),""))),0),TRIM(SUBSTITUTE(V90,CHAR(160),""))="Devis 2",IFERROR(VALUE(TRIM(SUBSTITUTE(P90,CHAR(160),""))),0),TRIM(SUBSTITUTE(V90,CHAR(160),""))="Devis 3",IFERROR(VALUE(TRIM(SUBSTITUTE(S90,CHAR(160),""))),0),TRUE,0)*IFERROR(VALUE(TRIM(SUBSTITUTE(D90,CHAR(160),""))),0))=0,"",_xlfn.IFS(TRIM(SUBSTITUTE(V90,CHAR(160),""))="Devis 1",IFERROR(VALUE(TRIM(SUBSTITUTE(M90,CHAR(160),""))),0),TRIM(SUBSTITUTE(V90,CHAR(160),""))="Devis 2",IFERROR(VALUE(TRIM(SUBSTITUTE(P90,CHAR(160),""))),0),TRIM(SUBSTITUTE(V90,CHAR(160),""))="Devis 3",IFERROR(VALUE(TRIM(SUBSTITUTE(S90,CHAR(160),""))),0),TRUE,0)*IFERROR(VALUE(TRIM(SUBSTITUTE(D90,CHAR(160),""))),0))</f>
        <v/>
      </c>
      <c r="X90" s="66" t="str" cm="1">
        <f t="array" ref="X90">IF(_xlfn.IFS(TRIM(SUBSTITUTE(V90,CHAR(160),""))="Devis 1",IFERROR(VALUE(TRIM(SUBSTITUTE(N90,CHAR(160),""))),0),TRIM(SUBSTITUTE(V90,CHAR(160),""))="Devis 2",IFERROR(VALUE(TRIM(SUBSTITUTE(Q90,CHAR(160),""))),0),TRIM(SUBSTITUTE(V90,CHAR(160),""))="Devis 3",IFERROR(VALUE(TRIM(SUBSTITUTE(T90,CHAR(160),""))),0),TRUE,0)*IFERROR(VALUE(TRIM(SUBSTITUTE(D90,CHAR(160),""))),0)=0,IF(W90&lt;&gt;"",0,""),_xlfn.IFS(TRIM(SUBSTITUTE(V90,CHAR(160),""))="Devis 1",IFERROR(VALUE(TRIM(SUBSTITUTE(N90,CHAR(160),""))),0),TRIM(SUBSTITUTE(V90,CHAR(160),""))="Devis 2",IFERROR(VALUE(TRIM(SUBSTITUTE(Q90,CHAR(160),""))),0),TRIM(SUBSTITUTE(V90,CHAR(160),""))="Devis 3",IFERROR(VALUE(TRIM(SUBSTITUTE(T90,CHAR(160),""))),0),TRUE,0)*IFERROR(VALUE(TRIM(SUBSTITUTE(D90,CHAR(160),""))),0))</f>
        <v/>
      </c>
      <c r="Y90" s="135" t="str">
        <f t="shared" si="66"/>
        <v/>
      </c>
      <c r="Z90" s="136"/>
      <c r="AA90" s="764" t="str">
        <f t="shared" si="67"/>
        <v/>
      </c>
      <c r="AB90" s="764" t="str">
        <f t="shared" si="68"/>
        <v/>
      </c>
      <c r="AC90" s="764" t="str">
        <f t="shared" si="69"/>
        <v/>
      </c>
      <c r="AD90" s="764" t="str">
        <f t="shared" si="70"/>
        <v/>
      </c>
      <c r="AE90" s="764" t="str">
        <f t="shared" si="71"/>
        <v/>
      </c>
      <c r="AF90" s="764" t="str">
        <f t="shared" si="72"/>
        <v/>
      </c>
      <c r="AG90" s="764" t="str">
        <f t="shared" si="73"/>
        <v/>
      </c>
      <c r="AH90" s="764" t="str">
        <f t="shared" si="74"/>
        <v/>
      </c>
      <c r="AI90" s="764" t="str">
        <f t="shared" si="75"/>
        <v/>
      </c>
      <c r="AJ90" s="764" t="str">
        <f t="shared" si="76"/>
        <v/>
      </c>
      <c r="AK90" s="764" t="str">
        <f t="shared" si="77"/>
        <v/>
      </c>
      <c r="AL90" s="45" t="str">
        <f t="shared" si="78"/>
        <v/>
      </c>
      <c r="AM90" s="20" t="str">
        <f t="shared" si="79"/>
        <v/>
      </c>
      <c r="AN90" s="42" t="str">
        <f t="shared" si="80"/>
        <v/>
      </c>
      <c r="AO90" s="46" t="str">
        <f t="shared" si="81"/>
        <v/>
      </c>
      <c r="AP90" s="20" t="str">
        <f t="shared" si="82"/>
        <v/>
      </c>
      <c r="AQ90" s="42" t="str">
        <f t="shared" si="83"/>
        <v/>
      </c>
      <c r="AR90" s="47" t="str">
        <f t="shared" si="84"/>
        <v/>
      </c>
      <c r="AS90" s="20" t="str">
        <f t="shared" si="85"/>
        <v/>
      </c>
      <c r="AT90" s="48" t="str">
        <f t="shared" si="86"/>
        <v/>
      </c>
      <c r="AU90" s="44" t="str">
        <f t="shared" si="87"/>
        <v/>
      </c>
      <c r="AV90" s="744"/>
      <c r="AW90" s="49" t="str">
        <f t="shared" si="88"/>
        <v/>
      </c>
      <c r="AX90" s="49" t="str">
        <f t="shared" si="89"/>
        <v/>
      </c>
      <c r="AY90" s="49" t="str">
        <f t="shared" si="90"/>
        <v/>
      </c>
      <c r="AZ90" s="67" t="str" cm="1">
        <f t="array" ref="AZ90">IF($AC90="","",IF((IFERROR(_xlfn.IFS($AU90="Devis 1",(IFERROR(VALUE(TRIM(SUBSTITUTE(AL90,CHAR(160),""))),0)),$AU90="Devis 2",(IFERROR(VALUE(TRIM(SUBSTITUTE(AO90,CHAR(160),""))),0)),$AU90="Devis 3",(IFERROR(VALUE(TRIM(SUBSTITUTE(AR90,CHAR(160),""))),0))),0))*(IFERROR(VALUE(TRIM(SUBSTITUTE($AC90,CHAR(160),""))),0))=0,"",(IFERROR(_xlfn.IFS($AU90="Devis 1",(IFERROR(VALUE(TRIM(SUBSTITUTE(AL90,CHAR(160),""))),0)),$AU90="Devis 2",(IFERROR(VALUE(TRIM(SUBSTITUTE(AO90,CHAR(160),""))),0)),$AU90="Devis 3",(IFERROR(VALUE(TRIM(SUBSTITUTE(AR90,CHAR(160),""))),0))),0))*(IFERROR(VALUE(TRIM(SUBSTITUTE($AC90,CHAR(160),""))),0))))</f>
        <v/>
      </c>
      <c r="BA90" s="67" t="str" cm="1">
        <f t="array" ref="BA90">IF($AC90="","",IF((IFERROR(_xlfn.IFS(TRIM(SUBSTITUTE($AU90,CHAR(160),""))="Devis 1", IFERROR(VALUE(TRIM(SUBSTITUTE(AM90,CHAR(160),""))),0),TRIM(SUBSTITUTE($AU90,CHAR(160),""))="Devis 2", IFERROR(VALUE(TRIM(SUBSTITUTE(AP90,CHAR(160),""))),0),TRIM(SUBSTITUTE($AU90,CHAR(160),""))="Devis 3", IFERROR(VALUE(TRIM(SUBSTITUTE(AS90,CHAR(160),""))),0)),0) * IFERROR(VALUE(TRIM(SUBSTITUTE($AC90,CHAR(160),""))),0)) = 0,IF(AZ90&lt;&gt;"",0,""),(IFERROR(_xlfn.IFS(TRIM(SUBSTITUTE($AU90,CHAR(160),""))="Devis 1", IFERROR(VALUE(TRIM(SUBSTITUTE(AM90,CHAR(160),""))),0),TRIM(SUBSTITUTE($AU90,CHAR(160),""))="Devis 2", IFERROR(VALUE(TRIM(SUBSTITUTE(AP90,CHAR(160),""))),0),TRIM(SUBSTITUTE($AU90,CHAR(160),""))="Devis 3", IFERROR(VALUE(TRIM(SUBSTITUTE(AS90,CHAR(160),""))),0)),0) * IFERROR(VALUE(TRIM(SUBSTITUTE($AC90,CHAR(160),""))),0))))</f>
        <v/>
      </c>
      <c r="BB90" s="67" t="str" cm="1">
        <f t="array" ref="BB90">IF($AC90="","",IF(IFERROR(_xlfn.IFS($AU90="Devis 1",IFERROR(VALUE(TRIM(SUBSTITUTE(AN90,CHAR(160),""))),0),$AU90="Devis 2",IFERROR(VALUE(TRIM(SUBSTITUTE(AQ90,CHAR(160),""))),0),$AU90="Devis 3",IFERROR(VALUE(TRIM(SUBSTITUTE(AT90,CHAR(160),""))),0)),0)*IFERROR(VALUE(TRIM(SUBSTITUTE($AC90,CHAR(160),""))),0)=0,"",IFERROR(_xlfn.IFS($AU90="Devis 1",IFERROR(VALUE(TRIM(SUBSTITUTE(AN90,CHAR(160),""))),0),$AU90="Devis 2",IFERROR(VALUE(TRIM(SUBSTITUTE(AQ90,CHAR(160),""))),0),$AU90="Devis 3",IFERROR(VALUE(TRIM(SUBSTITUTE(AT90,CHAR(160),""))),0)),0)*IFERROR(VALUE(TRIM(SUBSTITUTE($AC90,CHAR(160),""))),0)))</f>
        <v/>
      </c>
      <c r="BC90" s="254"/>
      <c r="BD90" s="14" t="str" cm="1">
        <f t="array" ref="BD90">IF(OR(BB90="",AY90="",AZ90="",AW90="",BA90="",AX90=""),"",_xlfn.IFS((IFERROR(VALUE(TRIM(SUBSTITUTE(BB90,CHAR(160),""))),0))&gt;(IFERROR(VALUE(TRIM(SUBSTITUTE(AY90,CHAR(160),""))),0)),"KO : Le montant retenu TTC est supérieur au montant raisonnable TTC. Merci de revoir la ligne de dépense ou plafonner son montant.",(IFERROR(VALUE(TRIM(SUBSTITUTE(AZ90,CHAR(160),""))),0))&gt;(IFERROR(VALUE(TRIM(SUBSTITUTE(AW90,CHAR(160),""))),0)),"Attention : Le montant retenu HT est supérieur au montant HT raisonnable. Merci de revoir la ligne de dépense, plafonner son montant, ou justifier la reventillation HT / TVA.",(IFERROR(VALUE(TRIM(SUBSTITUTE(BA90,CHAR(160),""))),0))&gt;(IFERROR(VALUE(TRIM(SUBSTITUTE(AX90,CHAR(160),""))),0)),"Attention : Le montant TVA retenu est supérieur au montant TVA raisonnable. Merci de revoir la ligne de dépense, plafonner son montant, ou justifier la reventillation HT / TVA.",(IFERROR(VALUE(TRIM(SUBSTITUTE(BB90,CHAR(160),""))),0))=0,"",(IFERROR(VALUE(TRIM(SUBSTITUTE(AY90,CHAR(160),""))),0))=(IFERROR(VALUE(TRIM(SUBSTITUTE(BB90,CHAR(160),""))),0)),"OK",(IFERROR(VALUE(TRIM(SUBSTITUTE(AY90,CHAR(160),""))),0))&gt;(IFERROR(VALUE(TRIM(SUBSTITUTE(BB90,CHAR(160),""))),0))," OK : Montant instruit inférieur au montant raisonnable.",TRUE,""))</f>
        <v/>
      </c>
      <c r="BE90" s="762" t="str" cm="1">
        <f t="array" ref="BE90">IF(OR(BB90="",Y90="",AZ90="",W90="",BA90="",X90=""),"",_xlfn.IFS((IFERROR(VALUE(TRIM(SUBSTITUTE(BB90,CHAR(160),""))),0))&gt;(IFERROR(VALUE(TRIM(SUBSTITUTE(Y90,CHAR(160),""))),0)),"KO : Le montant retenu TTC est supérieur au montant présenté TTC. Merci de revoir la ligne de dépense ou plafonner son montant.",(IFERROR(VALUE(TRIM(SUBSTITUTE(AZ90,CHAR(160),""))),0))&gt;(IFERROR(VALUE(TRIM(SUBSTITUTE(W90,CHAR(160),""))),0)),"Attention : Le montant retenu HT est supérieur au montant HT présenté. Merci de revoir la ligne de dépense,plafonner son montant,ou justifier la reventillation HT/TVA.",(IFERROR(VALUE(TRIM(SUBSTITUTE(BA90,CHAR(160),""))),0))&gt;(IFERROR(VALUE(TRIM(SUBSTITUTE(X90,CHAR(160),""))),0)),"Attention : Le montant TVA retenu est supérieur au montant TVA présenté. Merci de revoir la ligne de dépense,plafonner son montant,ou justifier la reventillation HT/TVA.",(IFERROR(VALUE(TRIM(SUBSTITUTE(Y90,CHAR(160),""))),0))=0,"",(IFERROR(VALUE(TRIM(SUBSTITUTE(BB90,CHAR(160),""))),0))=(IFERROR(VALUE(TRIM(SUBSTITUTE(Y90,CHAR(160),""))),0)),"OK",
OR((IFERROR(VALUE(TRIM(SUBSTITUTE(BB90,CHAR(160),""))),0))=0,(IFERROR(VALUE(TRIM(SUBSTITUTE(AZ90,CHAR(160),""))),0))=0),"Attention : montant présenté entièrement écarté",(IFERROR(VALUE(TRIM(SUBSTITUTE(BB90,CHAR(160),""))),0))&lt;(IFERROR(VALUE(TRIM(SUBSTITUTE(Y90,CHAR(160),""))),0)),"Attention : montant présenté partiellement écarté",TRUE,""))</f>
        <v/>
      </c>
      <c r="BF90" s="49" t="str">
        <f t="shared" si="91"/>
        <v/>
      </c>
      <c r="BG90" s="49" t="str">
        <f t="shared" si="92"/>
        <v/>
      </c>
      <c r="BH90" s="21" t="str">
        <f t="shared" si="93"/>
        <v/>
      </c>
    </row>
    <row r="91" spans="1:60" ht="15" customHeight="1">
      <c r="A91" s="63">
        <v>80</v>
      </c>
      <c r="B91" s="144"/>
      <c r="C91" s="144"/>
      <c r="D91" s="145"/>
      <c r="E91" s="144"/>
      <c r="F91" s="144"/>
      <c r="G91" s="144"/>
      <c r="H91" s="144"/>
      <c r="I91" s="144"/>
      <c r="J91" s="144"/>
      <c r="K91" s="144"/>
      <c r="L91" s="144"/>
      <c r="M91" s="123"/>
      <c r="N91" s="7"/>
      <c r="O91" s="42" t="str">
        <f t="shared" si="63"/>
        <v/>
      </c>
      <c r="P91" s="9"/>
      <c r="Q91" s="7"/>
      <c r="R91" s="42" t="str">
        <f t="shared" si="64"/>
        <v/>
      </c>
      <c r="S91" s="10"/>
      <c r="T91" s="7"/>
      <c r="U91" s="124" t="str">
        <f t="shared" si="65"/>
        <v/>
      </c>
      <c r="V91" s="133"/>
      <c r="W91" s="132" t="str" cm="1">
        <f t="array" ref="W91">IF((_xlfn.IFS(TRIM(SUBSTITUTE(V91,CHAR(160),""))="Devis 1",IFERROR(VALUE(TRIM(SUBSTITUTE(M91,CHAR(160),""))),0),TRIM(SUBSTITUTE(V91,CHAR(160),""))="Devis 2",IFERROR(VALUE(TRIM(SUBSTITUTE(P91,CHAR(160),""))),0),TRIM(SUBSTITUTE(V91,CHAR(160),""))="Devis 3",IFERROR(VALUE(TRIM(SUBSTITUTE(S91,CHAR(160),""))),0),TRUE,0)*IFERROR(VALUE(TRIM(SUBSTITUTE(D91,CHAR(160),""))),0))=0,"",_xlfn.IFS(TRIM(SUBSTITUTE(V91,CHAR(160),""))="Devis 1",IFERROR(VALUE(TRIM(SUBSTITUTE(M91,CHAR(160),""))),0),TRIM(SUBSTITUTE(V91,CHAR(160),""))="Devis 2",IFERROR(VALUE(TRIM(SUBSTITUTE(P91,CHAR(160),""))),0),TRIM(SUBSTITUTE(V91,CHAR(160),""))="Devis 3",IFERROR(VALUE(TRIM(SUBSTITUTE(S91,CHAR(160),""))),0),TRUE,0)*IFERROR(VALUE(TRIM(SUBSTITUTE(D91,CHAR(160),""))),0))</f>
        <v/>
      </c>
      <c r="X91" s="66" t="str" cm="1">
        <f t="array" ref="X91">IF(_xlfn.IFS(TRIM(SUBSTITUTE(V91,CHAR(160),""))="Devis 1",IFERROR(VALUE(TRIM(SUBSTITUTE(N91,CHAR(160),""))),0),TRIM(SUBSTITUTE(V91,CHAR(160),""))="Devis 2",IFERROR(VALUE(TRIM(SUBSTITUTE(Q91,CHAR(160),""))),0),TRIM(SUBSTITUTE(V91,CHAR(160),""))="Devis 3",IFERROR(VALUE(TRIM(SUBSTITUTE(T91,CHAR(160),""))),0),TRUE,0)*IFERROR(VALUE(TRIM(SUBSTITUTE(D91,CHAR(160),""))),0)=0,IF(W91&lt;&gt;"",0,""),_xlfn.IFS(TRIM(SUBSTITUTE(V91,CHAR(160),""))="Devis 1",IFERROR(VALUE(TRIM(SUBSTITUTE(N91,CHAR(160),""))),0),TRIM(SUBSTITUTE(V91,CHAR(160),""))="Devis 2",IFERROR(VALUE(TRIM(SUBSTITUTE(Q91,CHAR(160),""))),0),TRIM(SUBSTITUTE(V91,CHAR(160),""))="Devis 3",IFERROR(VALUE(TRIM(SUBSTITUTE(T91,CHAR(160),""))),0),TRUE,0)*IFERROR(VALUE(TRIM(SUBSTITUTE(D91,CHAR(160),""))),0))</f>
        <v/>
      </c>
      <c r="Y91" s="135" t="str">
        <f t="shared" si="66"/>
        <v/>
      </c>
      <c r="Z91" s="136"/>
      <c r="AA91" s="764" t="str">
        <f t="shared" si="67"/>
        <v/>
      </c>
      <c r="AB91" s="764" t="str">
        <f t="shared" si="68"/>
        <v/>
      </c>
      <c r="AC91" s="764" t="str">
        <f t="shared" si="69"/>
        <v/>
      </c>
      <c r="AD91" s="764" t="str">
        <f t="shared" si="70"/>
        <v/>
      </c>
      <c r="AE91" s="764" t="str">
        <f t="shared" si="71"/>
        <v/>
      </c>
      <c r="AF91" s="764" t="str">
        <f t="shared" si="72"/>
        <v/>
      </c>
      <c r="AG91" s="764" t="str">
        <f t="shared" si="73"/>
        <v/>
      </c>
      <c r="AH91" s="764" t="str">
        <f t="shared" si="74"/>
        <v/>
      </c>
      <c r="AI91" s="764" t="str">
        <f t="shared" si="75"/>
        <v/>
      </c>
      <c r="AJ91" s="764" t="str">
        <f t="shared" si="76"/>
        <v/>
      </c>
      <c r="AK91" s="764" t="str">
        <f t="shared" si="77"/>
        <v/>
      </c>
      <c r="AL91" s="45" t="str">
        <f t="shared" si="78"/>
        <v/>
      </c>
      <c r="AM91" s="20" t="str">
        <f t="shared" si="79"/>
        <v/>
      </c>
      <c r="AN91" s="42" t="str">
        <f t="shared" si="80"/>
        <v/>
      </c>
      <c r="AO91" s="46" t="str">
        <f t="shared" si="81"/>
        <v/>
      </c>
      <c r="AP91" s="20" t="str">
        <f t="shared" si="82"/>
        <v/>
      </c>
      <c r="AQ91" s="42" t="str">
        <f t="shared" si="83"/>
        <v/>
      </c>
      <c r="AR91" s="47" t="str">
        <f t="shared" si="84"/>
        <v/>
      </c>
      <c r="AS91" s="20" t="str">
        <f t="shared" si="85"/>
        <v/>
      </c>
      <c r="AT91" s="48" t="str">
        <f t="shared" si="86"/>
        <v/>
      </c>
      <c r="AU91" s="44" t="str">
        <f t="shared" si="87"/>
        <v/>
      </c>
      <c r="AV91" s="744"/>
      <c r="AW91" s="49" t="str">
        <f t="shared" si="88"/>
        <v/>
      </c>
      <c r="AX91" s="49" t="str">
        <f t="shared" si="89"/>
        <v/>
      </c>
      <c r="AY91" s="49" t="str">
        <f t="shared" si="90"/>
        <v/>
      </c>
      <c r="AZ91" s="67" t="str" cm="1">
        <f t="array" ref="AZ91">IF($AC91="","",IF((IFERROR(_xlfn.IFS($AU91="Devis 1",(IFERROR(VALUE(TRIM(SUBSTITUTE(AL91,CHAR(160),""))),0)),$AU91="Devis 2",(IFERROR(VALUE(TRIM(SUBSTITUTE(AO91,CHAR(160),""))),0)),$AU91="Devis 3",(IFERROR(VALUE(TRIM(SUBSTITUTE(AR91,CHAR(160),""))),0))),0))*(IFERROR(VALUE(TRIM(SUBSTITUTE($AC91,CHAR(160),""))),0))=0,"",(IFERROR(_xlfn.IFS($AU91="Devis 1",(IFERROR(VALUE(TRIM(SUBSTITUTE(AL91,CHAR(160),""))),0)),$AU91="Devis 2",(IFERROR(VALUE(TRIM(SUBSTITUTE(AO91,CHAR(160),""))),0)),$AU91="Devis 3",(IFERROR(VALUE(TRIM(SUBSTITUTE(AR91,CHAR(160),""))),0))),0))*(IFERROR(VALUE(TRIM(SUBSTITUTE($AC91,CHAR(160),""))),0))))</f>
        <v/>
      </c>
      <c r="BA91" s="67" t="str" cm="1">
        <f t="array" ref="BA91">IF($AC91="","",IF((IFERROR(_xlfn.IFS(TRIM(SUBSTITUTE($AU91,CHAR(160),""))="Devis 1", IFERROR(VALUE(TRIM(SUBSTITUTE(AM91,CHAR(160),""))),0),TRIM(SUBSTITUTE($AU91,CHAR(160),""))="Devis 2", IFERROR(VALUE(TRIM(SUBSTITUTE(AP91,CHAR(160),""))),0),TRIM(SUBSTITUTE($AU91,CHAR(160),""))="Devis 3", IFERROR(VALUE(TRIM(SUBSTITUTE(AS91,CHAR(160),""))),0)),0) * IFERROR(VALUE(TRIM(SUBSTITUTE($AC91,CHAR(160),""))),0)) = 0,IF(AZ91&lt;&gt;"",0,""),(IFERROR(_xlfn.IFS(TRIM(SUBSTITUTE($AU91,CHAR(160),""))="Devis 1", IFERROR(VALUE(TRIM(SUBSTITUTE(AM91,CHAR(160),""))),0),TRIM(SUBSTITUTE($AU91,CHAR(160),""))="Devis 2", IFERROR(VALUE(TRIM(SUBSTITUTE(AP91,CHAR(160),""))),0),TRIM(SUBSTITUTE($AU91,CHAR(160),""))="Devis 3", IFERROR(VALUE(TRIM(SUBSTITUTE(AS91,CHAR(160),""))),0)),0) * IFERROR(VALUE(TRIM(SUBSTITUTE($AC91,CHAR(160),""))),0))))</f>
        <v/>
      </c>
      <c r="BB91" s="67" t="str" cm="1">
        <f t="array" ref="BB91">IF($AC91="","",IF(IFERROR(_xlfn.IFS($AU91="Devis 1",IFERROR(VALUE(TRIM(SUBSTITUTE(AN91,CHAR(160),""))),0),$AU91="Devis 2",IFERROR(VALUE(TRIM(SUBSTITUTE(AQ91,CHAR(160),""))),0),$AU91="Devis 3",IFERROR(VALUE(TRIM(SUBSTITUTE(AT91,CHAR(160),""))),0)),0)*IFERROR(VALUE(TRIM(SUBSTITUTE($AC91,CHAR(160),""))),0)=0,"",IFERROR(_xlfn.IFS($AU91="Devis 1",IFERROR(VALUE(TRIM(SUBSTITUTE(AN91,CHAR(160),""))),0),$AU91="Devis 2",IFERROR(VALUE(TRIM(SUBSTITUTE(AQ91,CHAR(160),""))),0),$AU91="Devis 3",IFERROR(VALUE(TRIM(SUBSTITUTE(AT91,CHAR(160),""))),0)),0)*IFERROR(VALUE(TRIM(SUBSTITUTE($AC91,CHAR(160),""))),0)))</f>
        <v/>
      </c>
      <c r="BC91" s="254"/>
      <c r="BD91" s="14" t="str" cm="1">
        <f t="array" ref="BD91">IF(OR(BB91="",AY91="",AZ91="",AW91="",BA91="",AX91=""),"",_xlfn.IFS((IFERROR(VALUE(TRIM(SUBSTITUTE(BB91,CHAR(160),""))),0))&gt;(IFERROR(VALUE(TRIM(SUBSTITUTE(AY91,CHAR(160),""))),0)),"KO : Le montant retenu TTC est supérieur au montant raisonnable TTC. Merci de revoir la ligne de dépense ou plafonner son montant.",(IFERROR(VALUE(TRIM(SUBSTITUTE(AZ91,CHAR(160),""))),0))&gt;(IFERROR(VALUE(TRIM(SUBSTITUTE(AW91,CHAR(160),""))),0)),"Attention : Le montant retenu HT est supérieur au montant HT raisonnable. Merci de revoir la ligne de dépense, plafonner son montant, ou justifier la reventillation HT / TVA.",(IFERROR(VALUE(TRIM(SUBSTITUTE(BA91,CHAR(160),""))),0))&gt;(IFERROR(VALUE(TRIM(SUBSTITUTE(AX91,CHAR(160),""))),0)),"Attention : Le montant TVA retenu est supérieur au montant TVA raisonnable. Merci de revoir la ligne de dépense, plafonner son montant, ou justifier la reventillation HT / TVA.",(IFERROR(VALUE(TRIM(SUBSTITUTE(BB91,CHAR(160),""))),0))=0,"",(IFERROR(VALUE(TRIM(SUBSTITUTE(AY91,CHAR(160),""))),0))=(IFERROR(VALUE(TRIM(SUBSTITUTE(BB91,CHAR(160),""))),0)),"OK",(IFERROR(VALUE(TRIM(SUBSTITUTE(AY91,CHAR(160),""))),0))&gt;(IFERROR(VALUE(TRIM(SUBSTITUTE(BB91,CHAR(160),""))),0))," OK : Montant instruit inférieur au montant raisonnable.",TRUE,""))</f>
        <v/>
      </c>
      <c r="BE91" s="762" t="str" cm="1">
        <f t="array" ref="BE91">IF(OR(BB91="",Y91="",AZ91="",W91="",BA91="",X91=""),"",_xlfn.IFS((IFERROR(VALUE(TRIM(SUBSTITUTE(BB91,CHAR(160),""))),0))&gt;(IFERROR(VALUE(TRIM(SUBSTITUTE(Y91,CHAR(160),""))),0)),"KO : Le montant retenu TTC est supérieur au montant présenté TTC. Merci de revoir la ligne de dépense ou plafonner son montant.",(IFERROR(VALUE(TRIM(SUBSTITUTE(AZ91,CHAR(160),""))),0))&gt;(IFERROR(VALUE(TRIM(SUBSTITUTE(W91,CHAR(160),""))),0)),"Attention : Le montant retenu HT est supérieur au montant HT présenté. Merci de revoir la ligne de dépense,plafonner son montant,ou justifier la reventillation HT/TVA.",(IFERROR(VALUE(TRIM(SUBSTITUTE(BA91,CHAR(160),""))),0))&gt;(IFERROR(VALUE(TRIM(SUBSTITUTE(X91,CHAR(160),""))),0)),"Attention : Le montant TVA retenu est supérieur au montant TVA présenté. Merci de revoir la ligne de dépense,plafonner son montant,ou justifier la reventillation HT/TVA.",(IFERROR(VALUE(TRIM(SUBSTITUTE(Y91,CHAR(160),""))),0))=0,"",(IFERROR(VALUE(TRIM(SUBSTITUTE(BB91,CHAR(160),""))),0))=(IFERROR(VALUE(TRIM(SUBSTITUTE(Y91,CHAR(160),""))),0)),"OK",
OR((IFERROR(VALUE(TRIM(SUBSTITUTE(BB91,CHAR(160),""))),0))=0,(IFERROR(VALUE(TRIM(SUBSTITUTE(AZ91,CHAR(160),""))),0))=0),"Attention : montant présenté entièrement écarté",(IFERROR(VALUE(TRIM(SUBSTITUTE(BB91,CHAR(160),""))),0))&lt;(IFERROR(VALUE(TRIM(SUBSTITUTE(Y91,CHAR(160),""))),0)),"Attention : montant présenté partiellement écarté",TRUE,""))</f>
        <v/>
      </c>
      <c r="BF91" s="49" t="str">
        <f t="shared" si="91"/>
        <v/>
      </c>
      <c r="BG91" s="49" t="str">
        <f t="shared" si="92"/>
        <v/>
      </c>
      <c r="BH91" s="21" t="str">
        <f t="shared" si="93"/>
        <v/>
      </c>
    </row>
    <row r="92" spans="1:60" ht="15" customHeight="1">
      <c r="A92" s="63">
        <v>81</v>
      </c>
      <c r="B92" s="144"/>
      <c r="C92" s="144"/>
      <c r="D92" s="145"/>
      <c r="E92" s="144"/>
      <c r="F92" s="144"/>
      <c r="G92" s="144"/>
      <c r="H92" s="144"/>
      <c r="I92" s="144"/>
      <c r="J92" s="144"/>
      <c r="K92" s="144"/>
      <c r="L92" s="144"/>
      <c r="M92" s="123"/>
      <c r="N92" s="7"/>
      <c r="O92" s="42" t="str">
        <f t="shared" si="63"/>
        <v/>
      </c>
      <c r="P92" s="9"/>
      <c r="Q92" s="7"/>
      <c r="R92" s="42" t="str">
        <f t="shared" si="64"/>
        <v/>
      </c>
      <c r="S92" s="10"/>
      <c r="T92" s="7"/>
      <c r="U92" s="124" t="str">
        <f t="shared" si="65"/>
        <v/>
      </c>
      <c r="V92" s="133"/>
      <c r="W92" s="132" t="str" cm="1">
        <f t="array" ref="W92">IF((_xlfn.IFS(TRIM(SUBSTITUTE(V92,CHAR(160),""))="Devis 1",IFERROR(VALUE(TRIM(SUBSTITUTE(M92,CHAR(160),""))),0),TRIM(SUBSTITUTE(V92,CHAR(160),""))="Devis 2",IFERROR(VALUE(TRIM(SUBSTITUTE(P92,CHAR(160),""))),0),TRIM(SUBSTITUTE(V92,CHAR(160),""))="Devis 3",IFERROR(VALUE(TRIM(SUBSTITUTE(S92,CHAR(160),""))),0),TRUE,0)*IFERROR(VALUE(TRIM(SUBSTITUTE(D92,CHAR(160),""))),0))=0,"",_xlfn.IFS(TRIM(SUBSTITUTE(V92,CHAR(160),""))="Devis 1",IFERROR(VALUE(TRIM(SUBSTITUTE(M92,CHAR(160),""))),0),TRIM(SUBSTITUTE(V92,CHAR(160),""))="Devis 2",IFERROR(VALUE(TRIM(SUBSTITUTE(P92,CHAR(160),""))),0),TRIM(SUBSTITUTE(V92,CHAR(160),""))="Devis 3",IFERROR(VALUE(TRIM(SUBSTITUTE(S92,CHAR(160),""))),0),TRUE,0)*IFERROR(VALUE(TRIM(SUBSTITUTE(D92,CHAR(160),""))),0))</f>
        <v/>
      </c>
      <c r="X92" s="66" t="str" cm="1">
        <f t="array" ref="X92">IF(_xlfn.IFS(TRIM(SUBSTITUTE(V92,CHAR(160),""))="Devis 1",IFERROR(VALUE(TRIM(SUBSTITUTE(N92,CHAR(160),""))),0),TRIM(SUBSTITUTE(V92,CHAR(160),""))="Devis 2",IFERROR(VALUE(TRIM(SUBSTITUTE(Q92,CHAR(160),""))),0),TRIM(SUBSTITUTE(V92,CHAR(160),""))="Devis 3",IFERROR(VALUE(TRIM(SUBSTITUTE(T92,CHAR(160),""))),0),TRUE,0)*IFERROR(VALUE(TRIM(SUBSTITUTE(D92,CHAR(160),""))),0)=0,IF(W92&lt;&gt;"",0,""),_xlfn.IFS(TRIM(SUBSTITUTE(V92,CHAR(160),""))="Devis 1",IFERROR(VALUE(TRIM(SUBSTITUTE(N92,CHAR(160),""))),0),TRIM(SUBSTITUTE(V92,CHAR(160),""))="Devis 2",IFERROR(VALUE(TRIM(SUBSTITUTE(Q92,CHAR(160),""))),0),TRIM(SUBSTITUTE(V92,CHAR(160),""))="Devis 3",IFERROR(VALUE(TRIM(SUBSTITUTE(T92,CHAR(160),""))),0),TRUE,0)*IFERROR(VALUE(TRIM(SUBSTITUTE(D92,CHAR(160),""))),0))</f>
        <v/>
      </c>
      <c r="Y92" s="135" t="str">
        <f t="shared" si="66"/>
        <v/>
      </c>
      <c r="Z92" s="136"/>
      <c r="AA92" s="764" t="str">
        <f t="shared" si="67"/>
        <v/>
      </c>
      <c r="AB92" s="764" t="str">
        <f t="shared" si="68"/>
        <v/>
      </c>
      <c r="AC92" s="764" t="str">
        <f t="shared" si="69"/>
        <v/>
      </c>
      <c r="AD92" s="764" t="str">
        <f t="shared" si="70"/>
        <v/>
      </c>
      <c r="AE92" s="764" t="str">
        <f t="shared" si="71"/>
        <v/>
      </c>
      <c r="AF92" s="764" t="str">
        <f t="shared" si="72"/>
        <v/>
      </c>
      <c r="AG92" s="764" t="str">
        <f t="shared" si="73"/>
        <v/>
      </c>
      <c r="AH92" s="764" t="str">
        <f t="shared" si="74"/>
        <v/>
      </c>
      <c r="AI92" s="764" t="str">
        <f t="shared" si="75"/>
        <v/>
      </c>
      <c r="AJ92" s="764" t="str">
        <f t="shared" si="76"/>
        <v/>
      </c>
      <c r="AK92" s="764" t="str">
        <f t="shared" si="77"/>
        <v/>
      </c>
      <c r="AL92" s="45" t="str">
        <f t="shared" si="78"/>
        <v/>
      </c>
      <c r="AM92" s="20" t="str">
        <f t="shared" si="79"/>
        <v/>
      </c>
      <c r="AN92" s="42" t="str">
        <f t="shared" si="80"/>
        <v/>
      </c>
      <c r="AO92" s="46" t="str">
        <f t="shared" si="81"/>
        <v/>
      </c>
      <c r="AP92" s="20" t="str">
        <f t="shared" si="82"/>
        <v/>
      </c>
      <c r="AQ92" s="42" t="str">
        <f t="shared" si="83"/>
        <v/>
      </c>
      <c r="AR92" s="47" t="str">
        <f t="shared" si="84"/>
        <v/>
      </c>
      <c r="AS92" s="20" t="str">
        <f t="shared" si="85"/>
        <v/>
      </c>
      <c r="AT92" s="48" t="str">
        <f t="shared" si="86"/>
        <v/>
      </c>
      <c r="AU92" s="44" t="str">
        <f t="shared" si="87"/>
        <v/>
      </c>
      <c r="AV92" s="744"/>
      <c r="AW92" s="49" t="str">
        <f t="shared" si="88"/>
        <v/>
      </c>
      <c r="AX92" s="49" t="str">
        <f t="shared" si="89"/>
        <v/>
      </c>
      <c r="AY92" s="49" t="str">
        <f t="shared" si="90"/>
        <v/>
      </c>
      <c r="AZ92" s="67" t="str" cm="1">
        <f t="array" ref="AZ92">IF($AC92="","",IF((IFERROR(_xlfn.IFS($AU92="Devis 1",(IFERROR(VALUE(TRIM(SUBSTITUTE(AL92,CHAR(160),""))),0)),$AU92="Devis 2",(IFERROR(VALUE(TRIM(SUBSTITUTE(AO92,CHAR(160),""))),0)),$AU92="Devis 3",(IFERROR(VALUE(TRIM(SUBSTITUTE(AR92,CHAR(160),""))),0))),0))*(IFERROR(VALUE(TRIM(SUBSTITUTE($AC92,CHAR(160),""))),0))=0,"",(IFERROR(_xlfn.IFS($AU92="Devis 1",(IFERROR(VALUE(TRIM(SUBSTITUTE(AL92,CHAR(160),""))),0)),$AU92="Devis 2",(IFERROR(VALUE(TRIM(SUBSTITUTE(AO92,CHAR(160),""))),0)),$AU92="Devis 3",(IFERROR(VALUE(TRIM(SUBSTITUTE(AR92,CHAR(160),""))),0))),0))*(IFERROR(VALUE(TRIM(SUBSTITUTE($AC92,CHAR(160),""))),0))))</f>
        <v/>
      </c>
      <c r="BA92" s="67" t="str" cm="1">
        <f t="array" ref="BA92">IF($AC92="","",IF((IFERROR(_xlfn.IFS(TRIM(SUBSTITUTE($AU92,CHAR(160),""))="Devis 1", IFERROR(VALUE(TRIM(SUBSTITUTE(AM92,CHAR(160),""))),0),TRIM(SUBSTITUTE($AU92,CHAR(160),""))="Devis 2", IFERROR(VALUE(TRIM(SUBSTITUTE(AP92,CHAR(160),""))),0),TRIM(SUBSTITUTE($AU92,CHAR(160),""))="Devis 3", IFERROR(VALUE(TRIM(SUBSTITUTE(AS92,CHAR(160),""))),0)),0) * IFERROR(VALUE(TRIM(SUBSTITUTE($AC92,CHAR(160),""))),0)) = 0,IF(AZ92&lt;&gt;"",0,""),(IFERROR(_xlfn.IFS(TRIM(SUBSTITUTE($AU92,CHAR(160),""))="Devis 1", IFERROR(VALUE(TRIM(SUBSTITUTE(AM92,CHAR(160),""))),0),TRIM(SUBSTITUTE($AU92,CHAR(160),""))="Devis 2", IFERROR(VALUE(TRIM(SUBSTITUTE(AP92,CHAR(160),""))),0),TRIM(SUBSTITUTE($AU92,CHAR(160),""))="Devis 3", IFERROR(VALUE(TRIM(SUBSTITUTE(AS92,CHAR(160),""))),0)),0) * IFERROR(VALUE(TRIM(SUBSTITUTE($AC92,CHAR(160),""))),0))))</f>
        <v/>
      </c>
      <c r="BB92" s="67" t="str" cm="1">
        <f t="array" ref="BB92">IF($AC92="","",IF(IFERROR(_xlfn.IFS($AU92="Devis 1",IFERROR(VALUE(TRIM(SUBSTITUTE(AN92,CHAR(160),""))),0),$AU92="Devis 2",IFERROR(VALUE(TRIM(SUBSTITUTE(AQ92,CHAR(160),""))),0),$AU92="Devis 3",IFERROR(VALUE(TRIM(SUBSTITUTE(AT92,CHAR(160),""))),0)),0)*IFERROR(VALUE(TRIM(SUBSTITUTE($AC92,CHAR(160),""))),0)=0,"",IFERROR(_xlfn.IFS($AU92="Devis 1",IFERROR(VALUE(TRIM(SUBSTITUTE(AN92,CHAR(160),""))),0),$AU92="Devis 2",IFERROR(VALUE(TRIM(SUBSTITUTE(AQ92,CHAR(160),""))),0),$AU92="Devis 3",IFERROR(VALUE(TRIM(SUBSTITUTE(AT92,CHAR(160),""))),0)),0)*IFERROR(VALUE(TRIM(SUBSTITUTE($AC92,CHAR(160),""))),0)))</f>
        <v/>
      </c>
      <c r="BC92" s="254"/>
      <c r="BD92" s="14" t="str" cm="1">
        <f t="array" ref="BD92">IF(OR(BB92="",AY92="",AZ92="",AW92="",BA92="",AX92=""),"",_xlfn.IFS((IFERROR(VALUE(TRIM(SUBSTITUTE(BB92,CHAR(160),""))),0))&gt;(IFERROR(VALUE(TRIM(SUBSTITUTE(AY92,CHAR(160),""))),0)),"KO : Le montant retenu TTC est supérieur au montant raisonnable TTC. Merci de revoir la ligne de dépense ou plafonner son montant.",(IFERROR(VALUE(TRIM(SUBSTITUTE(AZ92,CHAR(160),""))),0))&gt;(IFERROR(VALUE(TRIM(SUBSTITUTE(AW92,CHAR(160),""))),0)),"Attention : Le montant retenu HT est supérieur au montant HT raisonnable. Merci de revoir la ligne de dépense, plafonner son montant, ou justifier la reventillation HT / TVA.",(IFERROR(VALUE(TRIM(SUBSTITUTE(BA92,CHAR(160),""))),0))&gt;(IFERROR(VALUE(TRIM(SUBSTITUTE(AX92,CHAR(160),""))),0)),"Attention : Le montant TVA retenu est supérieur au montant TVA raisonnable. Merci de revoir la ligne de dépense, plafonner son montant, ou justifier la reventillation HT / TVA.",(IFERROR(VALUE(TRIM(SUBSTITUTE(BB92,CHAR(160),""))),0))=0,"",(IFERROR(VALUE(TRIM(SUBSTITUTE(AY92,CHAR(160),""))),0))=(IFERROR(VALUE(TRIM(SUBSTITUTE(BB92,CHAR(160),""))),0)),"OK",(IFERROR(VALUE(TRIM(SUBSTITUTE(AY92,CHAR(160),""))),0))&gt;(IFERROR(VALUE(TRIM(SUBSTITUTE(BB92,CHAR(160),""))),0))," OK : Montant instruit inférieur au montant raisonnable.",TRUE,""))</f>
        <v/>
      </c>
      <c r="BE92" s="762" t="str" cm="1">
        <f t="array" ref="BE92">IF(OR(BB92="",Y92="",AZ92="",W92="",BA92="",X92=""),"",_xlfn.IFS((IFERROR(VALUE(TRIM(SUBSTITUTE(BB92,CHAR(160),""))),0))&gt;(IFERROR(VALUE(TRIM(SUBSTITUTE(Y92,CHAR(160),""))),0)),"KO : Le montant retenu TTC est supérieur au montant présenté TTC. Merci de revoir la ligne de dépense ou plafonner son montant.",(IFERROR(VALUE(TRIM(SUBSTITUTE(AZ92,CHAR(160),""))),0))&gt;(IFERROR(VALUE(TRIM(SUBSTITUTE(W92,CHAR(160),""))),0)),"Attention : Le montant retenu HT est supérieur au montant HT présenté. Merci de revoir la ligne de dépense,plafonner son montant,ou justifier la reventillation HT/TVA.",(IFERROR(VALUE(TRIM(SUBSTITUTE(BA92,CHAR(160),""))),0))&gt;(IFERROR(VALUE(TRIM(SUBSTITUTE(X92,CHAR(160),""))),0)),"Attention : Le montant TVA retenu est supérieur au montant TVA présenté. Merci de revoir la ligne de dépense,plafonner son montant,ou justifier la reventillation HT/TVA.",(IFERROR(VALUE(TRIM(SUBSTITUTE(Y92,CHAR(160),""))),0))=0,"",(IFERROR(VALUE(TRIM(SUBSTITUTE(BB92,CHAR(160),""))),0))=(IFERROR(VALUE(TRIM(SUBSTITUTE(Y92,CHAR(160),""))),0)),"OK",
OR((IFERROR(VALUE(TRIM(SUBSTITUTE(BB92,CHAR(160),""))),0))=0,(IFERROR(VALUE(TRIM(SUBSTITUTE(AZ92,CHAR(160),""))),0))=0),"Attention : montant présenté entièrement écarté",(IFERROR(VALUE(TRIM(SUBSTITUTE(BB92,CHAR(160),""))),0))&lt;(IFERROR(VALUE(TRIM(SUBSTITUTE(Y92,CHAR(160),""))),0)),"Attention : montant présenté partiellement écarté",TRUE,""))</f>
        <v/>
      </c>
      <c r="BF92" s="49" t="str">
        <f t="shared" si="91"/>
        <v/>
      </c>
      <c r="BG92" s="49" t="str">
        <f t="shared" si="92"/>
        <v/>
      </c>
      <c r="BH92" s="21" t="str">
        <f t="shared" si="93"/>
        <v/>
      </c>
    </row>
    <row r="93" spans="1:60" ht="15" customHeight="1">
      <c r="A93" s="63">
        <v>82</v>
      </c>
      <c r="B93" s="144"/>
      <c r="C93" s="144"/>
      <c r="D93" s="145"/>
      <c r="E93" s="144"/>
      <c r="F93" s="144"/>
      <c r="G93" s="144"/>
      <c r="H93" s="144"/>
      <c r="I93" s="144"/>
      <c r="J93" s="144"/>
      <c r="K93" s="144"/>
      <c r="L93" s="144"/>
      <c r="M93" s="123"/>
      <c r="N93" s="7"/>
      <c r="O93" s="42" t="str">
        <f t="shared" si="63"/>
        <v/>
      </c>
      <c r="P93" s="9"/>
      <c r="Q93" s="7"/>
      <c r="R93" s="42" t="str">
        <f t="shared" si="64"/>
        <v/>
      </c>
      <c r="S93" s="10"/>
      <c r="T93" s="7"/>
      <c r="U93" s="124" t="str">
        <f t="shared" si="65"/>
        <v/>
      </c>
      <c r="V93" s="133"/>
      <c r="W93" s="132" t="str" cm="1">
        <f t="array" ref="W93">IF((_xlfn.IFS(TRIM(SUBSTITUTE(V93,CHAR(160),""))="Devis 1",IFERROR(VALUE(TRIM(SUBSTITUTE(M93,CHAR(160),""))),0),TRIM(SUBSTITUTE(V93,CHAR(160),""))="Devis 2",IFERROR(VALUE(TRIM(SUBSTITUTE(P93,CHAR(160),""))),0),TRIM(SUBSTITUTE(V93,CHAR(160),""))="Devis 3",IFERROR(VALUE(TRIM(SUBSTITUTE(S93,CHAR(160),""))),0),TRUE,0)*IFERROR(VALUE(TRIM(SUBSTITUTE(D93,CHAR(160),""))),0))=0,"",_xlfn.IFS(TRIM(SUBSTITUTE(V93,CHAR(160),""))="Devis 1",IFERROR(VALUE(TRIM(SUBSTITUTE(M93,CHAR(160),""))),0),TRIM(SUBSTITUTE(V93,CHAR(160),""))="Devis 2",IFERROR(VALUE(TRIM(SUBSTITUTE(P93,CHAR(160),""))),0),TRIM(SUBSTITUTE(V93,CHAR(160),""))="Devis 3",IFERROR(VALUE(TRIM(SUBSTITUTE(S93,CHAR(160),""))),0),TRUE,0)*IFERROR(VALUE(TRIM(SUBSTITUTE(D93,CHAR(160),""))),0))</f>
        <v/>
      </c>
      <c r="X93" s="66" t="str" cm="1">
        <f t="array" ref="X93">IF(_xlfn.IFS(TRIM(SUBSTITUTE(V93,CHAR(160),""))="Devis 1",IFERROR(VALUE(TRIM(SUBSTITUTE(N93,CHAR(160),""))),0),TRIM(SUBSTITUTE(V93,CHAR(160),""))="Devis 2",IFERROR(VALUE(TRIM(SUBSTITUTE(Q93,CHAR(160),""))),0),TRIM(SUBSTITUTE(V93,CHAR(160),""))="Devis 3",IFERROR(VALUE(TRIM(SUBSTITUTE(T93,CHAR(160),""))),0),TRUE,0)*IFERROR(VALUE(TRIM(SUBSTITUTE(D93,CHAR(160),""))),0)=0,IF(W93&lt;&gt;"",0,""),_xlfn.IFS(TRIM(SUBSTITUTE(V93,CHAR(160),""))="Devis 1",IFERROR(VALUE(TRIM(SUBSTITUTE(N93,CHAR(160),""))),0),TRIM(SUBSTITUTE(V93,CHAR(160),""))="Devis 2",IFERROR(VALUE(TRIM(SUBSTITUTE(Q93,CHAR(160),""))),0),TRIM(SUBSTITUTE(V93,CHAR(160),""))="Devis 3",IFERROR(VALUE(TRIM(SUBSTITUTE(T93,CHAR(160),""))),0),TRUE,0)*IFERROR(VALUE(TRIM(SUBSTITUTE(D93,CHAR(160),""))),0))</f>
        <v/>
      </c>
      <c r="Y93" s="135" t="str">
        <f t="shared" si="66"/>
        <v/>
      </c>
      <c r="Z93" s="136"/>
      <c r="AA93" s="764" t="str">
        <f t="shared" si="67"/>
        <v/>
      </c>
      <c r="AB93" s="764" t="str">
        <f t="shared" si="68"/>
        <v/>
      </c>
      <c r="AC93" s="764" t="str">
        <f t="shared" si="69"/>
        <v/>
      </c>
      <c r="AD93" s="764" t="str">
        <f t="shared" si="70"/>
        <v/>
      </c>
      <c r="AE93" s="764" t="str">
        <f t="shared" si="71"/>
        <v/>
      </c>
      <c r="AF93" s="764" t="str">
        <f t="shared" si="72"/>
        <v/>
      </c>
      <c r="AG93" s="764" t="str">
        <f t="shared" si="73"/>
        <v/>
      </c>
      <c r="AH93" s="764" t="str">
        <f t="shared" si="74"/>
        <v/>
      </c>
      <c r="AI93" s="764" t="str">
        <f t="shared" si="75"/>
        <v/>
      </c>
      <c r="AJ93" s="764" t="str">
        <f t="shared" si="76"/>
        <v/>
      </c>
      <c r="AK93" s="764" t="str">
        <f t="shared" si="77"/>
        <v/>
      </c>
      <c r="AL93" s="45" t="str">
        <f t="shared" si="78"/>
        <v/>
      </c>
      <c r="AM93" s="20" t="str">
        <f t="shared" si="79"/>
        <v/>
      </c>
      <c r="AN93" s="42" t="str">
        <f t="shared" si="80"/>
        <v/>
      </c>
      <c r="AO93" s="46" t="str">
        <f t="shared" si="81"/>
        <v/>
      </c>
      <c r="AP93" s="20" t="str">
        <f t="shared" si="82"/>
        <v/>
      </c>
      <c r="AQ93" s="42" t="str">
        <f t="shared" si="83"/>
        <v/>
      </c>
      <c r="AR93" s="47" t="str">
        <f t="shared" si="84"/>
        <v/>
      </c>
      <c r="AS93" s="20" t="str">
        <f t="shared" si="85"/>
        <v/>
      </c>
      <c r="AT93" s="48" t="str">
        <f t="shared" si="86"/>
        <v/>
      </c>
      <c r="AU93" s="44" t="str">
        <f t="shared" si="87"/>
        <v/>
      </c>
      <c r="AV93" s="744"/>
      <c r="AW93" s="49" t="str">
        <f t="shared" si="88"/>
        <v/>
      </c>
      <c r="AX93" s="49" t="str">
        <f t="shared" si="89"/>
        <v/>
      </c>
      <c r="AY93" s="49" t="str">
        <f t="shared" si="90"/>
        <v/>
      </c>
      <c r="AZ93" s="67" t="str" cm="1">
        <f t="array" ref="AZ93">IF($AC93="","",IF((IFERROR(_xlfn.IFS($AU93="Devis 1",(IFERROR(VALUE(TRIM(SUBSTITUTE(AL93,CHAR(160),""))),0)),$AU93="Devis 2",(IFERROR(VALUE(TRIM(SUBSTITUTE(AO93,CHAR(160),""))),0)),$AU93="Devis 3",(IFERROR(VALUE(TRIM(SUBSTITUTE(AR93,CHAR(160),""))),0))),0))*(IFERROR(VALUE(TRIM(SUBSTITUTE($AC93,CHAR(160),""))),0))=0,"",(IFERROR(_xlfn.IFS($AU93="Devis 1",(IFERROR(VALUE(TRIM(SUBSTITUTE(AL93,CHAR(160),""))),0)),$AU93="Devis 2",(IFERROR(VALUE(TRIM(SUBSTITUTE(AO93,CHAR(160),""))),0)),$AU93="Devis 3",(IFERROR(VALUE(TRIM(SUBSTITUTE(AR93,CHAR(160),""))),0))),0))*(IFERROR(VALUE(TRIM(SUBSTITUTE($AC93,CHAR(160),""))),0))))</f>
        <v/>
      </c>
      <c r="BA93" s="67" t="str" cm="1">
        <f t="array" ref="BA93">IF($AC93="","",IF((IFERROR(_xlfn.IFS(TRIM(SUBSTITUTE($AU93,CHAR(160),""))="Devis 1", IFERROR(VALUE(TRIM(SUBSTITUTE(AM93,CHAR(160),""))),0),TRIM(SUBSTITUTE($AU93,CHAR(160),""))="Devis 2", IFERROR(VALUE(TRIM(SUBSTITUTE(AP93,CHAR(160),""))),0),TRIM(SUBSTITUTE($AU93,CHAR(160),""))="Devis 3", IFERROR(VALUE(TRIM(SUBSTITUTE(AS93,CHAR(160),""))),0)),0) * IFERROR(VALUE(TRIM(SUBSTITUTE($AC93,CHAR(160),""))),0)) = 0,IF(AZ93&lt;&gt;"",0,""),(IFERROR(_xlfn.IFS(TRIM(SUBSTITUTE($AU93,CHAR(160),""))="Devis 1", IFERROR(VALUE(TRIM(SUBSTITUTE(AM93,CHAR(160),""))),0),TRIM(SUBSTITUTE($AU93,CHAR(160),""))="Devis 2", IFERROR(VALUE(TRIM(SUBSTITUTE(AP93,CHAR(160),""))),0),TRIM(SUBSTITUTE($AU93,CHAR(160),""))="Devis 3", IFERROR(VALUE(TRIM(SUBSTITUTE(AS93,CHAR(160),""))),0)),0) * IFERROR(VALUE(TRIM(SUBSTITUTE($AC93,CHAR(160),""))),0))))</f>
        <v/>
      </c>
      <c r="BB93" s="67" t="str" cm="1">
        <f t="array" ref="BB93">IF($AC93="","",IF(IFERROR(_xlfn.IFS($AU93="Devis 1",IFERROR(VALUE(TRIM(SUBSTITUTE(AN93,CHAR(160),""))),0),$AU93="Devis 2",IFERROR(VALUE(TRIM(SUBSTITUTE(AQ93,CHAR(160),""))),0),$AU93="Devis 3",IFERROR(VALUE(TRIM(SUBSTITUTE(AT93,CHAR(160),""))),0)),0)*IFERROR(VALUE(TRIM(SUBSTITUTE($AC93,CHAR(160),""))),0)=0,"",IFERROR(_xlfn.IFS($AU93="Devis 1",IFERROR(VALUE(TRIM(SUBSTITUTE(AN93,CHAR(160),""))),0),$AU93="Devis 2",IFERROR(VALUE(TRIM(SUBSTITUTE(AQ93,CHAR(160),""))),0),$AU93="Devis 3",IFERROR(VALUE(TRIM(SUBSTITUTE(AT93,CHAR(160),""))),0)),0)*IFERROR(VALUE(TRIM(SUBSTITUTE($AC93,CHAR(160),""))),0)))</f>
        <v/>
      </c>
      <c r="BC93" s="254"/>
      <c r="BD93" s="14" t="str" cm="1">
        <f t="array" ref="BD93">IF(OR(BB93="",AY93="",AZ93="",AW93="",BA93="",AX93=""),"",_xlfn.IFS((IFERROR(VALUE(TRIM(SUBSTITUTE(BB93,CHAR(160),""))),0))&gt;(IFERROR(VALUE(TRIM(SUBSTITUTE(AY93,CHAR(160),""))),0)),"KO : Le montant retenu TTC est supérieur au montant raisonnable TTC. Merci de revoir la ligne de dépense ou plafonner son montant.",(IFERROR(VALUE(TRIM(SUBSTITUTE(AZ93,CHAR(160),""))),0))&gt;(IFERROR(VALUE(TRIM(SUBSTITUTE(AW93,CHAR(160),""))),0)),"Attention : Le montant retenu HT est supérieur au montant HT raisonnable. Merci de revoir la ligne de dépense, plafonner son montant, ou justifier la reventillation HT / TVA.",(IFERROR(VALUE(TRIM(SUBSTITUTE(BA93,CHAR(160),""))),0))&gt;(IFERROR(VALUE(TRIM(SUBSTITUTE(AX93,CHAR(160),""))),0)),"Attention : Le montant TVA retenu est supérieur au montant TVA raisonnable. Merci de revoir la ligne de dépense, plafonner son montant, ou justifier la reventillation HT / TVA.",(IFERROR(VALUE(TRIM(SUBSTITUTE(BB93,CHAR(160),""))),0))=0,"",(IFERROR(VALUE(TRIM(SUBSTITUTE(AY93,CHAR(160),""))),0))=(IFERROR(VALUE(TRIM(SUBSTITUTE(BB93,CHAR(160),""))),0)),"OK",(IFERROR(VALUE(TRIM(SUBSTITUTE(AY93,CHAR(160),""))),0))&gt;(IFERROR(VALUE(TRIM(SUBSTITUTE(BB93,CHAR(160),""))),0))," OK : Montant instruit inférieur au montant raisonnable.",TRUE,""))</f>
        <v/>
      </c>
      <c r="BE93" s="762" t="str" cm="1">
        <f t="array" ref="BE93">IF(OR(BB93="",Y93="",AZ93="",W93="",BA93="",X93=""),"",_xlfn.IFS((IFERROR(VALUE(TRIM(SUBSTITUTE(BB93,CHAR(160),""))),0))&gt;(IFERROR(VALUE(TRIM(SUBSTITUTE(Y93,CHAR(160),""))),0)),"KO : Le montant retenu TTC est supérieur au montant présenté TTC. Merci de revoir la ligne de dépense ou plafonner son montant.",(IFERROR(VALUE(TRIM(SUBSTITUTE(AZ93,CHAR(160),""))),0))&gt;(IFERROR(VALUE(TRIM(SUBSTITUTE(W93,CHAR(160),""))),0)),"Attention : Le montant retenu HT est supérieur au montant HT présenté. Merci de revoir la ligne de dépense,plafonner son montant,ou justifier la reventillation HT/TVA.",(IFERROR(VALUE(TRIM(SUBSTITUTE(BA93,CHAR(160),""))),0))&gt;(IFERROR(VALUE(TRIM(SUBSTITUTE(X93,CHAR(160),""))),0)),"Attention : Le montant TVA retenu est supérieur au montant TVA présenté. Merci de revoir la ligne de dépense,plafonner son montant,ou justifier la reventillation HT/TVA.",(IFERROR(VALUE(TRIM(SUBSTITUTE(Y93,CHAR(160),""))),0))=0,"",(IFERROR(VALUE(TRIM(SUBSTITUTE(BB93,CHAR(160),""))),0))=(IFERROR(VALUE(TRIM(SUBSTITUTE(Y93,CHAR(160),""))),0)),"OK",
OR((IFERROR(VALUE(TRIM(SUBSTITUTE(BB93,CHAR(160),""))),0))=0,(IFERROR(VALUE(TRIM(SUBSTITUTE(AZ93,CHAR(160),""))),0))=0),"Attention : montant présenté entièrement écarté",(IFERROR(VALUE(TRIM(SUBSTITUTE(BB93,CHAR(160),""))),0))&lt;(IFERROR(VALUE(TRIM(SUBSTITUTE(Y93,CHAR(160),""))),0)),"Attention : montant présenté partiellement écarté",TRUE,""))</f>
        <v/>
      </c>
      <c r="BF93" s="49" t="str">
        <f t="shared" si="91"/>
        <v/>
      </c>
      <c r="BG93" s="49" t="str">
        <f t="shared" si="92"/>
        <v/>
      </c>
      <c r="BH93" s="21" t="str">
        <f t="shared" si="93"/>
        <v/>
      </c>
    </row>
    <row r="94" spans="1:60" ht="15" customHeight="1">
      <c r="A94" s="63">
        <v>83</v>
      </c>
      <c r="B94" s="144"/>
      <c r="C94" s="144"/>
      <c r="D94" s="145"/>
      <c r="E94" s="144"/>
      <c r="F94" s="144"/>
      <c r="G94" s="144"/>
      <c r="H94" s="144"/>
      <c r="I94" s="144"/>
      <c r="J94" s="144"/>
      <c r="K94" s="144"/>
      <c r="L94" s="144"/>
      <c r="M94" s="123"/>
      <c r="N94" s="7"/>
      <c r="O94" s="42" t="str">
        <f t="shared" si="63"/>
        <v/>
      </c>
      <c r="P94" s="9"/>
      <c r="Q94" s="7"/>
      <c r="R94" s="42" t="str">
        <f t="shared" si="64"/>
        <v/>
      </c>
      <c r="S94" s="10"/>
      <c r="T94" s="7"/>
      <c r="U94" s="124" t="str">
        <f t="shared" si="65"/>
        <v/>
      </c>
      <c r="V94" s="133"/>
      <c r="W94" s="132" t="str" cm="1">
        <f t="array" ref="W94">IF((_xlfn.IFS(TRIM(SUBSTITUTE(V94,CHAR(160),""))="Devis 1",IFERROR(VALUE(TRIM(SUBSTITUTE(M94,CHAR(160),""))),0),TRIM(SUBSTITUTE(V94,CHAR(160),""))="Devis 2",IFERROR(VALUE(TRIM(SUBSTITUTE(P94,CHAR(160),""))),0),TRIM(SUBSTITUTE(V94,CHAR(160),""))="Devis 3",IFERROR(VALUE(TRIM(SUBSTITUTE(S94,CHAR(160),""))),0),TRUE,0)*IFERROR(VALUE(TRIM(SUBSTITUTE(D94,CHAR(160),""))),0))=0,"",_xlfn.IFS(TRIM(SUBSTITUTE(V94,CHAR(160),""))="Devis 1",IFERROR(VALUE(TRIM(SUBSTITUTE(M94,CHAR(160),""))),0),TRIM(SUBSTITUTE(V94,CHAR(160),""))="Devis 2",IFERROR(VALUE(TRIM(SUBSTITUTE(P94,CHAR(160),""))),0),TRIM(SUBSTITUTE(V94,CHAR(160),""))="Devis 3",IFERROR(VALUE(TRIM(SUBSTITUTE(S94,CHAR(160),""))),0),TRUE,0)*IFERROR(VALUE(TRIM(SUBSTITUTE(D94,CHAR(160),""))),0))</f>
        <v/>
      </c>
      <c r="X94" s="66" t="str" cm="1">
        <f t="array" ref="X94">IF(_xlfn.IFS(TRIM(SUBSTITUTE(V94,CHAR(160),""))="Devis 1",IFERROR(VALUE(TRIM(SUBSTITUTE(N94,CHAR(160),""))),0),TRIM(SUBSTITUTE(V94,CHAR(160),""))="Devis 2",IFERROR(VALUE(TRIM(SUBSTITUTE(Q94,CHAR(160),""))),0),TRIM(SUBSTITUTE(V94,CHAR(160),""))="Devis 3",IFERROR(VALUE(TRIM(SUBSTITUTE(T94,CHAR(160),""))),0),TRUE,0)*IFERROR(VALUE(TRIM(SUBSTITUTE(D94,CHAR(160),""))),0)=0,IF(W94&lt;&gt;"",0,""),_xlfn.IFS(TRIM(SUBSTITUTE(V94,CHAR(160),""))="Devis 1",IFERROR(VALUE(TRIM(SUBSTITUTE(N94,CHAR(160),""))),0),TRIM(SUBSTITUTE(V94,CHAR(160),""))="Devis 2",IFERROR(VALUE(TRIM(SUBSTITUTE(Q94,CHAR(160),""))),0),TRIM(SUBSTITUTE(V94,CHAR(160),""))="Devis 3",IFERROR(VALUE(TRIM(SUBSTITUTE(T94,CHAR(160),""))),0),TRUE,0)*IFERROR(VALUE(TRIM(SUBSTITUTE(D94,CHAR(160),""))),0))</f>
        <v/>
      </c>
      <c r="Y94" s="135" t="str">
        <f t="shared" si="66"/>
        <v/>
      </c>
      <c r="Z94" s="136"/>
      <c r="AA94" s="764" t="str">
        <f t="shared" si="67"/>
        <v/>
      </c>
      <c r="AB94" s="764" t="str">
        <f t="shared" si="68"/>
        <v/>
      </c>
      <c r="AC94" s="764" t="str">
        <f t="shared" si="69"/>
        <v/>
      </c>
      <c r="AD94" s="764" t="str">
        <f t="shared" si="70"/>
        <v/>
      </c>
      <c r="AE94" s="764" t="str">
        <f t="shared" si="71"/>
        <v/>
      </c>
      <c r="AF94" s="764" t="str">
        <f t="shared" si="72"/>
        <v/>
      </c>
      <c r="AG94" s="764" t="str">
        <f t="shared" si="73"/>
        <v/>
      </c>
      <c r="AH94" s="764" t="str">
        <f t="shared" si="74"/>
        <v/>
      </c>
      <c r="AI94" s="764" t="str">
        <f t="shared" si="75"/>
        <v/>
      </c>
      <c r="AJ94" s="764" t="str">
        <f t="shared" si="76"/>
        <v/>
      </c>
      <c r="AK94" s="764" t="str">
        <f t="shared" si="77"/>
        <v/>
      </c>
      <c r="AL94" s="45" t="str">
        <f t="shared" si="78"/>
        <v/>
      </c>
      <c r="AM94" s="20" t="str">
        <f t="shared" si="79"/>
        <v/>
      </c>
      <c r="AN94" s="42" t="str">
        <f t="shared" si="80"/>
        <v/>
      </c>
      <c r="AO94" s="46" t="str">
        <f t="shared" si="81"/>
        <v/>
      </c>
      <c r="AP94" s="20" t="str">
        <f t="shared" si="82"/>
        <v/>
      </c>
      <c r="AQ94" s="42" t="str">
        <f t="shared" si="83"/>
        <v/>
      </c>
      <c r="AR94" s="47" t="str">
        <f t="shared" si="84"/>
        <v/>
      </c>
      <c r="AS94" s="20" t="str">
        <f t="shared" si="85"/>
        <v/>
      </c>
      <c r="AT94" s="48" t="str">
        <f t="shared" si="86"/>
        <v/>
      </c>
      <c r="AU94" s="44" t="str">
        <f t="shared" si="87"/>
        <v/>
      </c>
      <c r="AV94" s="744"/>
      <c r="AW94" s="49" t="str">
        <f t="shared" si="88"/>
        <v/>
      </c>
      <c r="AX94" s="49" t="str">
        <f t="shared" si="89"/>
        <v/>
      </c>
      <c r="AY94" s="49" t="str">
        <f t="shared" si="90"/>
        <v/>
      </c>
      <c r="AZ94" s="67" t="str" cm="1">
        <f t="array" ref="AZ94">IF($AC94="","",IF((IFERROR(_xlfn.IFS($AU94="Devis 1",(IFERROR(VALUE(TRIM(SUBSTITUTE(AL94,CHAR(160),""))),0)),$AU94="Devis 2",(IFERROR(VALUE(TRIM(SUBSTITUTE(AO94,CHAR(160),""))),0)),$AU94="Devis 3",(IFERROR(VALUE(TRIM(SUBSTITUTE(AR94,CHAR(160),""))),0))),0))*(IFERROR(VALUE(TRIM(SUBSTITUTE($AC94,CHAR(160),""))),0))=0,"",(IFERROR(_xlfn.IFS($AU94="Devis 1",(IFERROR(VALUE(TRIM(SUBSTITUTE(AL94,CHAR(160),""))),0)),$AU94="Devis 2",(IFERROR(VALUE(TRIM(SUBSTITUTE(AO94,CHAR(160),""))),0)),$AU94="Devis 3",(IFERROR(VALUE(TRIM(SUBSTITUTE(AR94,CHAR(160),""))),0))),0))*(IFERROR(VALUE(TRIM(SUBSTITUTE($AC94,CHAR(160),""))),0))))</f>
        <v/>
      </c>
      <c r="BA94" s="67" t="str" cm="1">
        <f t="array" ref="BA94">IF($AC94="","",IF((IFERROR(_xlfn.IFS(TRIM(SUBSTITUTE($AU94,CHAR(160),""))="Devis 1", IFERROR(VALUE(TRIM(SUBSTITUTE(AM94,CHAR(160),""))),0),TRIM(SUBSTITUTE($AU94,CHAR(160),""))="Devis 2", IFERROR(VALUE(TRIM(SUBSTITUTE(AP94,CHAR(160),""))),0),TRIM(SUBSTITUTE($AU94,CHAR(160),""))="Devis 3", IFERROR(VALUE(TRIM(SUBSTITUTE(AS94,CHAR(160),""))),0)),0) * IFERROR(VALUE(TRIM(SUBSTITUTE($AC94,CHAR(160),""))),0)) = 0,IF(AZ94&lt;&gt;"",0,""),(IFERROR(_xlfn.IFS(TRIM(SUBSTITUTE($AU94,CHAR(160),""))="Devis 1", IFERROR(VALUE(TRIM(SUBSTITUTE(AM94,CHAR(160),""))),0),TRIM(SUBSTITUTE($AU94,CHAR(160),""))="Devis 2", IFERROR(VALUE(TRIM(SUBSTITUTE(AP94,CHAR(160),""))),0),TRIM(SUBSTITUTE($AU94,CHAR(160),""))="Devis 3", IFERROR(VALUE(TRIM(SUBSTITUTE(AS94,CHAR(160),""))),0)),0) * IFERROR(VALUE(TRIM(SUBSTITUTE($AC94,CHAR(160),""))),0))))</f>
        <v/>
      </c>
      <c r="BB94" s="67" t="str" cm="1">
        <f t="array" ref="BB94">IF($AC94="","",IF(IFERROR(_xlfn.IFS($AU94="Devis 1",IFERROR(VALUE(TRIM(SUBSTITUTE(AN94,CHAR(160),""))),0),$AU94="Devis 2",IFERROR(VALUE(TRIM(SUBSTITUTE(AQ94,CHAR(160),""))),0),$AU94="Devis 3",IFERROR(VALUE(TRIM(SUBSTITUTE(AT94,CHAR(160),""))),0)),0)*IFERROR(VALUE(TRIM(SUBSTITUTE($AC94,CHAR(160),""))),0)=0,"",IFERROR(_xlfn.IFS($AU94="Devis 1",IFERROR(VALUE(TRIM(SUBSTITUTE(AN94,CHAR(160),""))),0),$AU94="Devis 2",IFERROR(VALUE(TRIM(SUBSTITUTE(AQ94,CHAR(160),""))),0),$AU94="Devis 3",IFERROR(VALUE(TRIM(SUBSTITUTE(AT94,CHAR(160),""))),0)),0)*IFERROR(VALUE(TRIM(SUBSTITUTE($AC94,CHAR(160),""))),0)))</f>
        <v/>
      </c>
      <c r="BC94" s="254"/>
      <c r="BD94" s="14" t="str" cm="1">
        <f t="array" ref="BD94">IF(OR(BB94="",AY94="",AZ94="",AW94="",BA94="",AX94=""),"",_xlfn.IFS((IFERROR(VALUE(TRIM(SUBSTITUTE(BB94,CHAR(160),""))),0))&gt;(IFERROR(VALUE(TRIM(SUBSTITUTE(AY94,CHAR(160),""))),0)),"KO : Le montant retenu TTC est supérieur au montant raisonnable TTC. Merci de revoir la ligne de dépense ou plafonner son montant.",(IFERROR(VALUE(TRIM(SUBSTITUTE(AZ94,CHAR(160),""))),0))&gt;(IFERROR(VALUE(TRIM(SUBSTITUTE(AW94,CHAR(160),""))),0)),"Attention : Le montant retenu HT est supérieur au montant HT raisonnable. Merci de revoir la ligne de dépense, plafonner son montant, ou justifier la reventillation HT / TVA.",(IFERROR(VALUE(TRIM(SUBSTITUTE(BA94,CHAR(160),""))),0))&gt;(IFERROR(VALUE(TRIM(SUBSTITUTE(AX94,CHAR(160),""))),0)),"Attention : Le montant TVA retenu est supérieur au montant TVA raisonnable. Merci de revoir la ligne de dépense, plafonner son montant, ou justifier la reventillation HT / TVA.",(IFERROR(VALUE(TRIM(SUBSTITUTE(BB94,CHAR(160),""))),0))=0,"",(IFERROR(VALUE(TRIM(SUBSTITUTE(AY94,CHAR(160),""))),0))=(IFERROR(VALUE(TRIM(SUBSTITUTE(BB94,CHAR(160),""))),0)),"OK",(IFERROR(VALUE(TRIM(SUBSTITUTE(AY94,CHAR(160),""))),0))&gt;(IFERROR(VALUE(TRIM(SUBSTITUTE(BB94,CHAR(160),""))),0))," OK : Montant instruit inférieur au montant raisonnable.",TRUE,""))</f>
        <v/>
      </c>
      <c r="BE94" s="762" t="str" cm="1">
        <f t="array" ref="BE94">IF(OR(BB94="",Y94="",AZ94="",W94="",BA94="",X94=""),"",_xlfn.IFS((IFERROR(VALUE(TRIM(SUBSTITUTE(BB94,CHAR(160),""))),0))&gt;(IFERROR(VALUE(TRIM(SUBSTITUTE(Y94,CHAR(160),""))),0)),"KO : Le montant retenu TTC est supérieur au montant présenté TTC. Merci de revoir la ligne de dépense ou plafonner son montant.",(IFERROR(VALUE(TRIM(SUBSTITUTE(AZ94,CHAR(160),""))),0))&gt;(IFERROR(VALUE(TRIM(SUBSTITUTE(W94,CHAR(160),""))),0)),"Attention : Le montant retenu HT est supérieur au montant HT présenté. Merci de revoir la ligne de dépense,plafonner son montant,ou justifier la reventillation HT/TVA.",(IFERROR(VALUE(TRIM(SUBSTITUTE(BA94,CHAR(160),""))),0))&gt;(IFERROR(VALUE(TRIM(SUBSTITUTE(X94,CHAR(160),""))),0)),"Attention : Le montant TVA retenu est supérieur au montant TVA présenté. Merci de revoir la ligne de dépense,plafonner son montant,ou justifier la reventillation HT/TVA.",(IFERROR(VALUE(TRIM(SUBSTITUTE(Y94,CHAR(160),""))),0))=0,"",(IFERROR(VALUE(TRIM(SUBSTITUTE(BB94,CHAR(160),""))),0))=(IFERROR(VALUE(TRIM(SUBSTITUTE(Y94,CHAR(160),""))),0)),"OK",
OR((IFERROR(VALUE(TRIM(SUBSTITUTE(BB94,CHAR(160),""))),0))=0,(IFERROR(VALUE(TRIM(SUBSTITUTE(AZ94,CHAR(160),""))),0))=0),"Attention : montant présenté entièrement écarté",(IFERROR(VALUE(TRIM(SUBSTITUTE(BB94,CHAR(160),""))),0))&lt;(IFERROR(VALUE(TRIM(SUBSTITUTE(Y94,CHAR(160),""))),0)),"Attention : montant présenté partiellement écarté",TRUE,""))</f>
        <v/>
      </c>
      <c r="BF94" s="49" t="str">
        <f t="shared" si="91"/>
        <v/>
      </c>
      <c r="BG94" s="49" t="str">
        <f t="shared" si="92"/>
        <v/>
      </c>
      <c r="BH94" s="21" t="str">
        <f t="shared" si="93"/>
        <v/>
      </c>
    </row>
    <row r="95" spans="1:60" ht="15" customHeight="1">
      <c r="A95" s="63">
        <v>84</v>
      </c>
      <c r="B95" s="144"/>
      <c r="C95" s="144"/>
      <c r="D95" s="145"/>
      <c r="E95" s="144"/>
      <c r="F95" s="144"/>
      <c r="G95" s="144"/>
      <c r="H95" s="144"/>
      <c r="I95" s="144"/>
      <c r="J95" s="144"/>
      <c r="K95" s="144"/>
      <c r="L95" s="144"/>
      <c r="M95" s="123"/>
      <c r="N95" s="7"/>
      <c r="O95" s="42" t="str">
        <f t="shared" si="63"/>
        <v/>
      </c>
      <c r="P95" s="9"/>
      <c r="Q95" s="7"/>
      <c r="R95" s="42" t="str">
        <f t="shared" si="64"/>
        <v/>
      </c>
      <c r="S95" s="10"/>
      <c r="T95" s="7"/>
      <c r="U95" s="124" t="str">
        <f t="shared" si="65"/>
        <v/>
      </c>
      <c r="V95" s="133"/>
      <c r="W95" s="132" t="str" cm="1">
        <f t="array" ref="W95">IF((_xlfn.IFS(TRIM(SUBSTITUTE(V95,CHAR(160),""))="Devis 1",IFERROR(VALUE(TRIM(SUBSTITUTE(M95,CHAR(160),""))),0),TRIM(SUBSTITUTE(V95,CHAR(160),""))="Devis 2",IFERROR(VALUE(TRIM(SUBSTITUTE(P95,CHAR(160),""))),0),TRIM(SUBSTITUTE(V95,CHAR(160),""))="Devis 3",IFERROR(VALUE(TRIM(SUBSTITUTE(S95,CHAR(160),""))),0),TRUE,0)*IFERROR(VALUE(TRIM(SUBSTITUTE(D95,CHAR(160),""))),0))=0,"",_xlfn.IFS(TRIM(SUBSTITUTE(V95,CHAR(160),""))="Devis 1",IFERROR(VALUE(TRIM(SUBSTITUTE(M95,CHAR(160),""))),0),TRIM(SUBSTITUTE(V95,CHAR(160),""))="Devis 2",IFERROR(VALUE(TRIM(SUBSTITUTE(P95,CHAR(160),""))),0),TRIM(SUBSTITUTE(V95,CHAR(160),""))="Devis 3",IFERROR(VALUE(TRIM(SUBSTITUTE(S95,CHAR(160),""))),0),TRUE,0)*IFERROR(VALUE(TRIM(SUBSTITUTE(D95,CHAR(160),""))),0))</f>
        <v/>
      </c>
      <c r="X95" s="66" t="str" cm="1">
        <f t="array" ref="X95">IF(_xlfn.IFS(TRIM(SUBSTITUTE(V95,CHAR(160),""))="Devis 1",IFERROR(VALUE(TRIM(SUBSTITUTE(N95,CHAR(160),""))),0),TRIM(SUBSTITUTE(V95,CHAR(160),""))="Devis 2",IFERROR(VALUE(TRIM(SUBSTITUTE(Q95,CHAR(160),""))),0),TRIM(SUBSTITUTE(V95,CHAR(160),""))="Devis 3",IFERROR(VALUE(TRIM(SUBSTITUTE(T95,CHAR(160),""))),0),TRUE,0)*IFERROR(VALUE(TRIM(SUBSTITUTE(D95,CHAR(160),""))),0)=0,IF(W95&lt;&gt;"",0,""),_xlfn.IFS(TRIM(SUBSTITUTE(V95,CHAR(160),""))="Devis 1",IFERROR(VALUE(TRIM(SUBSTITUTE(N95,CHAR(160),""))),0),TRIM(SUBSTITUTE(V95,CHAR(160),""))="Devis 2",IFERROR(VALUE(TRIM(SUBSTITUTE(Q95,CHAR(160),""))),0),TRIM(SUBSTITUTE(V95,CHAR(160),""))="Devis 3",IFERROR(VALUE(TRIM(SUBSTITUTE(T95,CHAR(160),""))),0),TRUE,0)*IFERROR(VALUE(TRIM(SUBSTITUTE(D95,CHAR(160),""))),0))</f>
        <v/>
      </c>
      <c r="Y95" s="135" t="str">
        <f t="shared" si="66"/>
        <v/>
      </c>
      <c r="Z95" s="136"/>
      <c r="AA95" s="764" t="str">
        <f t="shared" si="67"/>
        <v/>
      </c>
      <c r="AB95" s="764" t="str">
        <f t="shared" si="68"/>
        <v/>
      </c>
      <c r="AC95" s="764" t="str">
        <f t="shared" si="69"/>
        <v/>
      </c>
      <c r="AD95" s="764" t="str">
        <f t="shared" si="70"/>
        <v/>
      </c>
      <c r="AE95" s="764" t="str">
        <f t="shared" si="71"/>
        <v/>
      </c>
      <c r="AF95" s="764" t="str">
        <f t="shared" si="72"/>
        <v/>
      </c>
      <c r="AG95" s="764" t="str">
        <f t="shared" si="73"/>
        <v/>
      </c>
      <c r="AH95" s="764" t="str">
        <f t="shared" si="74"/>
        <v/>
      </c>
      <c r="AI95" s="764" t="str">
        <f t="shared" si="75"/>
        <v/>
      </c>
      <c r="AJ95" s="764" t="str">
        <f t="shared" si="76"/>
        <v/>
      </c>
      <c r="AK95" s="764" t="str">
        <f t="shared" si="77"/>
        <v/>
      </c>
      <c r="AL95" s="45" t="str">
        <f t="shared" si="78"/>
        <v/>
      </c>
      <c r="AM95" s="20" t="str">
        <f t="shared" si="79"/>
        <v/>
      </c>
      <c r="AN95" s="42" t="str">
        <f t="shared" si="80"/>
        <v/>
      </c>
      <c r="AO95" s="46" t="str">
        <f t="shared" si="81"/>
        <v/>
      </c>
      <c r="AP95" s="20" t="str">
        <f t="shared" si="82"/>
        <v/>
      </c>
      <c r="AQ95" s="42" t="str">
        <f t="shared" si="83"/>
        <v/>
      </c>
      <c r="AR95" s="47" t="str">
        <f t="shared" si="84"/>
        <v/>
      </c>
      <c r="AS95" s="20" t="str">
        <f t="shared" si="85"/>
        <v/>
      </c>
      <c r="AT95" s="48" t="str">
        <f t="shared" si="86"/>
        <v/>
      </c>
      <c r="AU95" s="44" t="str">
        <f t="shared" si="87"/>
        <v/>
      </c>
      <c r="AV95" s="744"/>
      <c r="AW95" s="49" t="str">
        <f t="shared" si="88"/>
        <v/>
      </c>
      <c r="AX95" s="49" t="str">
        <f t="shared" si="89"/>
        <v/>
      </c>
      <c r="AY95" s="49" t="str">
        <f t="shared" si="90"/>
        <v/>
      </c>
      <c r="AZ95" s="67" t="str" cm="1">
        <f t="array" ref="AZ95">IF($AC95="","",IF((IFERROR(_xlfn.IFS($AU95="Devis 1",(IFERROR(VALUE(TRIM(SUBSTITUTE(AL95,CHAR(160),""))),0)),$AU95="Devis 2",(IFERROR(VALUE(TRIM(SUBSTITUTE(AO95,CHAR(160),""))),0)),$AU95="Devis 3",(IFERROR(VALUE(TRIM(SUBSTITUTE(AR95,CHAR(160),""))),0))),0))*(IFERROR(VALUE(TRIM(SUBSTITUTE($AC95,CHAR(160),""))),0))=0,"",(IFERROR(_xlfn.IFS($AU95="Devis 1",(IFERROR(VALUE(TRIM(SUBSTITUTE(AL95,CHAR(160),""))),0)),$AU95="Devis 2",(IFERROR(VALUE(TRIM(SUBSTITUTE(AO95,CHAR(160),""))),0)),$AU95="Devis 3",(IFERROR(VALUE(TRIM(SUBSTITUTE(AR95,CHAR(160),""))),0))),0))*(IFERROR(VALUE(TRIM(SUBSTITUTE($AC95,CHAR(160),""))),0))))</f>
        <v/>
      </c>
      <c r="BA95" s="67" t="str" cm="1">
        <f t="array" ref="BA95">IF($AC95="","",IF((IFERROR(_xlfn.IFS(TRIM(SUBSTITUTE($AU95,CHAR(160),""))="Devis 1", IFERROR(VALUE(TRIM(SUBSTITUTE(AM95,CHAR(160),""))),0),TRIM(SUBSTITUTE($AU95,CHAR(160),""))="Devis 2", IFERROR(VALUE(TRIM(SUBSTITUTE(AP95,CHAR(160),""))),0),TRIM(SUBSTITUTE($AU95,CHAR(160),""))="Devis 3", IFERROR(VALUE(TRIM(SUBSTITUTE(AS95,CHAR(160),""))),0)),0) * IFERROR(VALUE(TRIM(SUBSTITUTE($AC95,CHAR(160),""))),0)) = 0,IF(AZ95&lt;&gt;"",0,""),(IFERROR(_xlfn.IFS(TRIM(SUBSTITUTE($AU95,CHAR(160),""))="Devis 1", IFERROR(VALUE(TRIM(SUBSTITUTE(AM95,CHAR(160),""))),0),TRIM(SUBSTITUTE($AU95,CHAR(160),""))="Devis 2", IFERROR(VALUE(TRIM(SUBSTITUTE(AP95,CHAR(160),""))),0),TRIM(SUBSTITUTE($AU95,CHAR(160),""))="Devis 3", IFERROR(VALUE(TRIM(SUBSTITUTE(AS95,CHAR(160),""))),0)),0) * IFERROR(VALUE(TRIM(SUBSTITUTE($AC95,CHAR(160),""))),0))))</f>
        <v/>
      </c>
      <c r="BB95" s="67" t="str" cm="1">
        <f t="array" ref="BB95">IF($AC95="","",IF(IFERROR(_xlfn.IFS($AU95="Devis 1",IFERROR(VALUE(TRIM(SUBSTITUTE(AN95,CHAR(160),""))),0),$AU95="Devis 2",IFERROR(VALUE(TRIM(SUBSTITUTE(AQ95,CHAR(160),""))),0),$AU95="Devis 3",IFERROR(VALUE(TRIM(SUBSTITUTE(AT95,CHAR(160),""))),0)),0)*IFERROR(VALUE(TRIM(SUBSTITUTE($AC95,CHAR(160),""))),0)=0,"",IFERROR(_xlfn.IFS($AU95="Devis 1",IFERROR(VALUE(TRIM(SUBSTITUTE(AN95,CHAR(160),""))),0),$AU95="Devis 2",IFERROR(VALUE(TRIM(SUBSTITUTE(AQ95,CHAR(160),""))),0),$AU95="Devis 3",IFERROR(VALUE(TRIM(SUBSTITUTE(AT95,CHAR(160),""))),0)),0)*IFERROR(VALUE(TRIM(SUBSTITUTE($AC95,CHAR(160),""))),0)))</f>
        <v/>
      </c>
      <c r="BC95" s="254"/>
      <c r="BD95" s="14" t="str" cm="1">
        <f t="array" ref="BD95">IF(OR(BB95="",AY95="",AZ95="",AW95="",BA95="",AX95=""),"",_xlfn.IFS((IFERROR(VALUE(TRIM(SUBSTITUTE(BB95,CHAR(160),""))),0))&gt;(IFERROR(VALUE(TRIM(SUBSTITUTE(AY95,CHAR(160),""))),0)),"KO : Le montant retenu TTC est supérieur au montant raisonnable TTC. Merci de revoir la ligne de dépense ou plafonner son montant.",(IFERROR(VALUE(TRIM(SUBSTITUTE(AZ95,CHAR(160),""))),0))&gt;(IFERROR(VALUE(TRIM(SUBSTITUTE(AW95,CHAR(160),""))),0)),"Attention : Le montant retenu HT est supérieur au montant HT raisonnable. Merci de revoir la ligne de dépense, plafonner son montant, ou justifier la reventillation HT / TVA.",(IFERROR(VALUE(TRIM(SUBSTITUTE(BA95,CHAR(160),""))),0))&gt;(IFERROR(VALUE(TRIM(SUBSTITUTE(AX95,CHAR(160),""))),0)),"Attention : Le montant TVA retenu est supérieur au montant TVA raisonnable. Merci de revoir la ligne de dépense, plafonner son montant, ou justifier la reventillation HT / TVA.",(IFERROR(VALUE(TRIM(SUBSTITUTE(BB95,CHAR(160),""))),0))=0,"",(IFERROR(VALUE(TRIM(SUBSTITUTE(AY95,CHAR(160),""))),0))=(IFERROR(VALUE(TRIM(SUBSTITUTE(BB95,CHAR(160),""))),0)),"OK",(IFERROR(VALUE(TRIM(SUBSTITUTE(AY95,CHAR(160),""))),0))&gt;(IFERROR(VALUE(TRIM(SUBSTITUTE(BB95,CHAR(160),""))),0))," OK : Montant instruit inférieur au montant raisonnable.",TRUE,""))</f>
        <v/>
      </c>
      <c r="BE95" s="762" t="str" cm="1">
        <f t="array" ref="BE95">IF(OR(BB95="",Y95="",AZ95="",W95="",BA95="",X95=""),"",_xlfn.IFS((IFERROR(VALUE(TRIM(SUBSTITUTE(BB95,CHAR(160),""))),0))&gt;(IFERROR(VALUE(TRIM(SUBSTITUTE(Y95,CHAR(160),""))),0)),"KO : Le montant retenu TTC est supérieur au montant présenté TTC. Merci de revoir la ligne de dépense ou plafonner son montant.",(IFERROR(VALUE(TRIM(SUBSTITUTE(AZ95,CHAR(160),""))),0))&gt;(IFERROR(VALUE(TRIM(SUBSTITUTE(W95,CHAR(160),""))),0)),"Attention : Le montant retenu HT est supérieur au montant HT présenté. Merci de revoir la ligne de dépense,plafonner son montant,ou justifier la reventillation HT/TVA.",(IFERROR(VALUE(TRIM(SUBSTITUTE(BA95,CHAR(160),""))),0))&gt;(IFERROR(VALUE(TRIM(SUBSTITUTE(X95,CHAR(160),""))),0)),"Attention : Le montant TVA retenu est supérieur au montant TVA présenté. Merci de revoir la ligne de dépense,plafonner son montant,ou justifier la reventillation HT/TVA.",(IFERROR(VALUE(TRIM(SUBSTITUTE(Y95,CHAR(160),""))),0))=0,"",(IFERROR(VALUE(TRIM(SUBSTITUTE(BB95,CHAR(160),""))),0))=(IFERROR(VALUE(TRIM(SUBSTITUTE(Y95,CHAR(160),""))),0)),"OK",
OR((IFERROR(VALUE(TRIM(SUBSTITUTE(BB95,CHAR(160),""))),0))=0,(IFERROR(VALUE(TRIM(SUBSTITUTE(AZ95,CHAR(160),""))),0))=0),"Attention : montant présenté entièrement écarté",(IFERROR(VALUE(TRIM(SUBSTITUTE(BB95,CHAR(160),""))),0))&lt;(IFERROR(VALUE(TRIM(SUBSTITUTE(Y95,CHAR(160),""))),0)),"Attention : montant présenté partiellement écarté",TRUE,""))</f>
        <v/>
      </c>
      <c r="BF95" s="49" t="str">
        <f t="shared" si="91"/>
        <v/>
      </c>
      <c r="BG95" s="49" t="str">
        <f t="shared" si="92"/>
        <v/>
      </c>
      <c r="BH95" s="21" t="str">
        <f t="shared" si="93"/>
        <v/>
      </c>
    </row>
    <row r="96" spans="1:60" ht="15" customHeight="1">
      <c r="A96" s="63">
        <v>85</v>
      </c>
      <c r="B96" s="144"/>
      <c r="C96" s="144"/>
      <c r="D96" s="145"/>
      <c r="E96" s="144"/>
      <c r="F96" s="144"/>
      <c r="G96" s="144"/>
      <c r="H96" s="144"/>
      <c r="I96" s="144"/>
      <c r="J96" s="144"/>
      <c r="K96" s="144"/>
      <c r="L96" s="144"/>
      <c r="M96" s="123"/>
      <c r="N96" s="7"/>
      <c r="O96" s="42" t="str">
        <f t="shared" si="63"/>
        <v/>
      </c>
      <c r="P96" s="9"/>
      <c r="Q96" s="7"/>
      <c r="R96" s="42" t="str">
        <f t="shared" si="64"/>
        <v/>
      </c>
      <c r="S96" s="10"/>
      <c r="T96" s="7"/>
      <c r="U96" s="124" t="str">
        <f t="shared" si="65"/>
        <v/>
      </c>
      <c r="V96" s="133"/>
      <c r="W96" s="132" t="str" cm="1">
        <f t="array" ref="W96">IF((_xlfn.IFS(TRIM(SUBSTITUTE(V96,CHAR(160),""))="Devis 1",IFERROR(VALUE(TRIM(SUBSTITUTE(M96,CHAR(160),""))),0),TRIM(SUBSTITUTE(V96,CHAR(160),""))="Devis 2",IFERROR(VALUE(TRIM(SUBSTITUTE(P96,CHAR(160),""))),0),TRIM(SUBSTITUTE(V96,CHAR(160),""))="Devis 3",IFERROR(VALUE(TRIM(SUBSTITUTE(S96,CHAR(160),""))),0),TRUE,0)*IFERROR(VALUE(TRIM(SUBSTITUTE(D96,CHAR(160),""))),0))=0,"",_xlfn.IFS(TRIM(SUBSTITUTE(V96,CHAR(160),""))="Devis 1",IFERROR(VALUE(TRIM(SUBSTITUTE(M96,CHAR(160),""))),0),TRIM(SUBSTITUTE(V96,CHAR(160),""))="Devis 2",IFERROR(VALUE(TRIM(SUBSTITUTE(P96,CHAR(160),""))),0),TRIM(SUBSTITUTE(V96,CHAR(160),""))="Devis 3",IFERROR(VALUE(TRIM(SUBSTITUTE(S96,CHAR(160),""))),0),TRUE,0)*IFERROR(VALUE(TRIM(SUBSTITUTE(D96,CHAR(160),""))),0))</f>
        <v/>
      </c>
      <c r="X96" s="66" t="str" cm="1">
        <f t="array" ref="X96">IF(_xlfn.IFS(TRIM(SUBSTITUTE(V96,CHAR(160),""))="Devis 1",IFERROR(VALUE(TRIM(SUBSTITUTE(N96,CHAR(160),""))),0),TRIM(SUBSTITUTE(V96,CHAR(160),""))="Devis 2",IFERROR(VALUE(TRIM(SUBSTITUTE(Q96,CHAR(160),""))),0),TRIM(SUBSTITUTE(V96,CHAR(160),""))="Devis 3",IFERROR(VALUE(TRIM(SUBSTITUTE(T96,CHAR(160),""))),0),TRUE,0)*IFERROR(VALUE(TRIM(SUBSTITUTE(D96,CHAR(160),""))),0)=0,IF(W96&lt;&gt;"",0,""),_xlfn.IFS(TRIM(SUBSTITUTE(V96,CHAR(160),""))="Devis 1",IFERROR(VALUE(TRIM(SUBSTITUTE(N96,CHAR(160),""))),0),TRIM(SUBSTITUTE(V96,CHAR(160),""))="Devis 2",IFERROR(VALUE(TRIM(SUBSTITUTE(Q96,CHAR(160),""))),0),TRIM(SUBSTITUTE(V96,CHAR(160),""))="Devis 3",IFERROR(VALUE(TRIM(SUBSTITUTE(T96,CHAR(160),""))),0),TRUE,0)*IFERROR(VALUE(TRIM(SUBSTITUTE(D96,CHAR(160),""))),0))</f>
        <v/>
      </c>
      <c r="Y96" s="135" t="str">
        <f t="shared" si="66"/>
        <v/>
      </c>
      <c r="Z96" s="136"/>
      <c r="AA96" s="764" t="str">
        <f t="shared" si="67"/>
        <v/>
      </c>
      <c r="AB96" s="764" t="str">
        <f t="shared" si="68"/>
        <v/>
      </c>
      <c r="AC96" s="764" t="str">
        <f t="shared" si="69"/>
        <v/>
      </c>
      <c r="AD96" s="764" t="str">
        <f t="shared" si="70"/>
        <v/>
      </c>
      <c r="AE96" s="764" t="str">
        <f t="shared" si="71"/>
        <v/>
      </c>
      <c r="AF96" s="764" t="str">
        <f t="shared" si="72"/>
        <v/>
      </c>
      <c r="AG96" s="764" t="str">
        <f t="shared" si="73"/>
        <v/>
      </c>
      <c r="AH96" s="764" t="str">
        <f t="shared" si="74"/>
        <v/>
      </c>
      <c r="AI96" s="764" t="str">
        <f t="shared" si="75"/>
        <v/>
      </c>
      <c r="AJ96" s="764" t="str">
        <f t="shared" si="76"/>
        <v/>
      </c>
      <c r="AK96" s="764" t="str">
        <f t="shared" si="77"/>
        <v/>
      </c>
      <c r="AL96" s="45" t="str">
        <f t="shared" si="78"/>
        <v/>
      </c>
      <c r="AM96" s="20" t="str">
        <f t="shared" si="79"/>
        <v/>
      </c>
      <c r="AN96" s="42" t="str">
        <f t="shared" si="80"/>
        <v/>
      </c>
      <c r="AO96" s="46" t="str">
        <f t="shared" si="81"/>
        <v/>
      </c>
      <c r="AP96" s="20" t="str">
        <f t="shared" si="82"/>
        <v/>
      </c>
      <c r="AQ96" s="42" t="str">
        <f t="shared" si="83"/>
        <v/>
      </c>
      <c r="AR96" s="47" t="str">
        <f t="shared" si="84"/>
        <v/>
      </c>
      <c r="AS96" s="20" t="str">
        <f t="shared" si="85"/>
        <v/>
      </c>
      <c r="AT96" s="48" t="str">
        <f t="shared" si="86"/>
        <v/>
      </c>
      <c r="AU96" s="44" t="str">
        <f t="shared" si="87"/>
        <v/>
      </c>
      <c r="AV96" s="744"/>
      <c r="AW96" s="49" t="str">
        <f t="shared" si="88"/>
        <v/>
      </c>
      <c r="AX96" s="49" t="str">
        <f t="shared" si="89"/>
        <v/>
      </c>
      <c r="AY96" s="49" t="str">
        <f t="shared" si="90"/>
        <v/>
      </c>
      <c r="AZ96" s="67" t="str" cm="1">
        <f t="array" ref="AZ96">IF($AC96="","",IF((IFERROR(_xlfn.IFS($AU96="Devis 1",(IFERROR(VALUE(TRIM(SUBSTITUTE(AL96,CHAR(160),""))),0)),$AU96="Devis 2",(IFERROR(VALUE(TRIM(SUBSTITUTE(AO96,CHAR(160),""))),0)),$AU96="Devis 3",(IFERROR(VALUE(TRIM(SUBSTITUTE(AR96,CHAR(160),""))),0))),0))*(IFERROR(VALUE(TRIM(SUBSTITUTE($AC96,CHAR(160),""))),0))=0,"",(IFERROR(_xlfn.IFS($AU96="Devis 1",(IFERROR(VALUE(TRIM(SUBSTITUTE(AL96,CHAR(160),""))),0)),$AU96="Devis 2",(IFERROR(VALUE(TRIM(SUBSTITUTE(AO96,CHAR(160),""))),0)),$AU96="Devis 3",(IFERROR(VALUE(TRIM(SUBSTITUTE(AR96,CHAR(160),""))),0))),0))*(IFERROR(VALUE(TRIM(SUBSTITUTE($AC96,CHAR(160),""))),0))))</f>
        <v/>
      </c>
      <c r="BA96" s="67" t="str" cm="1">
        <f t="array" ref="BA96">IF($AC96="","",IF((IFERROR(_xlfn.IFS(TRIM(SUBSTITUTE($AU96,CHAR(160),""))="Devis 1", IFERROR(VALUE(TRIM(SUBSTITUTE(AM96,CHAR(160),""))),0),TRIM(SUBSTITUTE($AU96,CHAR(160),""))="Devis 2", IFERROR(VALUE(TRIM(SUBSTITUTE(AP96,CHAR(160),""))),0),TRIM(SUBSTITUTE($AU96,CHAR(160),""))="Devis 3", IFERROR(VALUE(TRIM(SUBSTITUTE(AS96,CHAR(160),""))),0)),0) * IFERROR(VALUE(TRIM(SUBSTITUTE($AC96,CHAR(160),""))),0)) = 0,IF(AZ96&lt;&gt;"",0,""),(IFERROR(_xlfn.IFS(TRIM(SUBSTITUTE($AU96,CHAR(160),""))="Devis 1", IFERROR(VALUE(TRIM(SUBSTITUTE(AM96,CHAR(160),""))),0),TRIM(SUBSTITUTE($AU96,CHAR(160),""))="Devis 2", IFERROR(VALUE(TRIM(SUBSTITUTE(AP96,CHAR(160),""))),0),TRIM(SUBSTITUTE($AU96,CHAR(160),""))="Devis 3", IFERROR(VALUE(TRIM(SUBSTITUTE(AS96,CHAR(160),""))),0)),0) * IFERROR(VALUE(TRIM(SUBSTITUTE($AC96,CHAR(160),""))),0))))</f>
        <v/>
      </c>
      <c r="BB96" s="67" t="str" cm="1">
        <f t="array" ref="BB96">IF($AC96="","",IF(IFERROR(_xlfn.IFS($AU96="Devis 1",IFERROR(VALUE(TRIM(SUBSTITUTE(AN96,CHAR(160),""))),0),$AU96="Devis 2",IFERROR(VALUE(TRIM(SUBSTITUTE(AQ96,CHAR(160),""))),0),$AU96="Devis 3",IFERROR(VALUE(TRIM(SUBSTITUTE(AT96,CHAR(160),""))),0)),0)*IFERROR(VALUE(TRIM(SUBSTITUTE($AC96,CHAR(160),""))),0)=0,"",IFERROR(_xlfn.IFS($AU96="Devis 1",IFERROR(VALUE(TRIM(SUBSTITUTE(AN96,CHAR(160),""))),0),$AU96="Devis 2",IFERROR(VALUE(TRIM(SUBSTITUTE(AQ96,CHAR(160),""))),0),$AU96="Devis 3",IFERROR(VALUE(TRIM(SUBSTITUTE(AT96,CHAR(160),""))),0)),0)*IFERROR(VALUE(TRIM(SUBSTITUTE($AC96,CHAR(160),""))),0)))</f>
        <v/>
      </c>
      <c r="BC96" s="254"/>
      <c r="BD96" s="14" t="str" cm="1">
        <f t="array" ref="BD96">IF(OR(BB96="",AY96="",AZ96="",AW96="",BA96="",AX96=""),"",_xlfn.IFS((IFERROR(VALUE(TRIM(SUBSTITUTE(BB96,CHAR(160),""))),0))&gt;(IFERROR(VALUE(TRIM(SUBSTITUTE(AY96,CHAR(160),""))),0)),"KO : Le montant retenu TTC est supérieur au montant raisonnable TTC. Merci de revoir la ligne de dépense ou plafonner son montant.",(IFERROR(VALUE(TRIM(SUBSTITUTE(AZ96,CHAR(160),""))),0))&gt;(IFERROR(VALUE(TRIM(SUBSTITUTE(AW96,CHAR(160),""))),0)),"Attention : Le montant retenu HT est supérieur au montant HT raisonnable. Merci de revoir la ligne de dépense, plafonner son montant, ou justifier la reventillation HT / TVA.",(IFERROR(VALUE(TRIM(SUBSTITUTE(BA96,CHAR(160),""))),0))&gt;(IFERROR(VALUE(TRIM(SUBSTITUTE(AX96,CHAR(160),""))),0)),"Attention : Le montant TVA retenu est supérieur au montant TVA raisonnable. Merci de revoir la ligne de dépense, plafonner son montant, ou justifier la reventillation HT / TVA.",(IFERROR(VALUE(TRIM(SUBSTITUTE(BB96,CHAR(160),""))),0))=0,"",(IFERROR(VALUE(TRIM(SUBSTITUTE(AY96,CHAR(160),""))),0))=(IFERROR(VALUE(TRIM(SUBSTITUTE(BB96,CHAR(160),""))),0)),"OK",(IFERROR(VALUE(TRIM(SUBSTITUTE(AY96,CHAR(160),""))),0))&gt;(IFERROR(VALUE(TRIM(SUBSTITUTE(BB96,CHAR(160),""))),0))," OK : Montant instruit inférieur au montant raisonnable.",TRUE,""))</f>
        <v/>
      </c>
      <c r="BE96" s="762" t="str" cm="1">
        <f t="array" ref="BE96">IF(OR(BB96="",Y96="",AZ96="",W96="",BA96="",X96=""),"",_xlfn.IFS((IFERROR(VALUE(TRIM(SUBSTITUTE(BB96,CHAR(160),""))),0))&gt;(IFERROR(VALUE(TRIM(SUBSTITUTE(Y96,CHAR(160),""))),0)),"KO : Le montant retenu TTC est supérieur au montant présenté TTC. Merci de revoir la ligne de dépense ou plafonner son montant.",(IFERROR(VALUE(TRIM(SUBSTITUTE(AZ96,CHAR(160),""))),0))&gt;(IFERROR(VALUE(TRIM(SUBSTITUTE(W96,CHAR(160),""))),0)),"Attention : Le montant retenu HT est supérieur au montant HT présenté. Merci de revoir la ligne de dépense,plafonner son montant,ou justifier la reventillation HT/TVA.",(IFERROR(VALUE(TRIM(SUBSTITUTE(BA96,CHAR(160),""))),0))&gt;(IFERROR(VALUE(TRIM(SUBSTITUTE(X96,CHAR(160),""))),0)),"Attention : Le montant TVA retenu est supérieur au montant TVA présenté. Merci de revoir la ligne de dépense,plafonner son montant,ou justifier la reventillation HT/TVA.",(IFERROR(VALUE(TRIM(SUBSTITUTE(Y96,CHAR(160),""))),0))=0,"",(IFERROR(VALUE(TRIM(SUBSTITUTE(BB96,CHAR(160),""))),0))=(IFERROR(VALUE(TRIM(SUBSTITUTE(Y96,CHAR(160),""))),0)),"OK",
OR((IFERROR(VALUE(TRIM(SUBSTITUTE(BB96,CHAR(160),""))),0))=0,(IFERROR(VALUE(TRIM(SUBSTITUTE(AZ96,CHAR(160),""))),0))=0),"Attention : montant présenté entièrement écarté",(IFERROR(VALUE(TRIM(SUBSTITUTE(BB96,CHAR(160),""))),0))&lt;(IFERROR(VALUE(TRIM(SUBSTITUTE(Y96,CHAR(160),""))),0)),"Attention : montant présenté partiellement écarté",TRUE,""))</f>
        <v/>
      </c>
      <c r="BF96" s="49" t="str">
        <f t="shared" si="91"/>
        <v/>
      </c>
      <c r="BG96" s="49" t="str">
        <f t="shared" si="92"/>
        <v/>
      </c>
      <c r="BH96" s="21" t="str">
        <f t="shared" si="93"/>
        <v/>
      </c>
    </row>
    <row r="97" spans="1:60" ht="15" customHeight="1">
      <c r="A97" s="63">
        <v>86</v>
      </c>
      <c r="B97" s="144"/>
      <c r="C97" s="144"/>
      <c r="D97" s="145"/>
      <c r="E97" s="144"/>
      <c r="F97" s="144"/>
      <c r="G97" s="144"/>
      <c r="H97" s="144"/>
      <c r="I97" s="144"/>
      <c r="J97" s="144"/>
      <c r="K97" s="144"/>
      <c r="L97" s="144"/>
      <c r="M97" s="123"/>
      <c r="N97" s="7"/>
      <c r="O97" s="42" t="str">
        <f t="shared" si="63"/>
        <v/>
      </c>
      <c r="P97" s="9"/>
      <c r="Q97" s="7"/>
      <c r="R97" s="42" t="str">
        <f t="shared" si="64"/>
        <v/>
      </c>
      <c r="S97" s="10"/>
      <c r="T97" s="7"/>
      <c r="U97" s="124" t="str">
        <f t="shared" si="65"/>
        <v/>
      </c>
      <c r="V97" s="133"/>
      <c r="W97" s="132" t="str" cm="1">
        <f t="array" ref="W97">IF((_xlfn.IFS(TRIM(SUBSTITUTE(V97,CHAR(160),""))="Devis 1",IFERROR(VALUE(TRIM(SUBSTITUTE(M97,CHAR(160),""))),0),TRIM(SUBSTITUTE(V97,CHAR(160),""))="Devis 2",IFERROR(VALUE(TRIM(SUBSTITUTE(P97,CHAR(160),""))),0),TRIM(SUBSTITUTE(V97,CHAR(160),""))="Devis 3",IFERROR(VALUE(TRIM(SUBSTITUTE(S97,CHAR(160),""))),0),TRUE,0)*IFERROR(VALUE(TRIM(SUBSTITUTE(D97,CHAR(160),""))),0))=0,"",_xlfn.IFS(TRIM(SUBSTITUTE(V97,CHAR(160),""))="Devis 1",IFERROR(VALUE(TRIM(SUBSTITUTE(M97,CHAR(160),""))),0),TRIM(SUBSTITUTE(V97,CHAR(160),""))="Devis 2",IFERROR(VALUE(TRIM(SUBSTITUTE(P97,CHAR(160),""))),0),TRIM(SUBSTITUTE(V97,CHAR(160),""))="Devis 3",IFERROR(VALUE(TRIM(SUBSTITUTE(S97,CHAR(160),""))),0),TRUE,0)*IFERROR(VALUE(TRIM(SUBSTITUTE(D97,CHAR(160),""))),0))</f>
        <v/>
      </c>
      <c r="X97" s="66" t="str" cm="1">
        <f t="array" ref="X97">IF(_xlfn.IFS(TRIM(SUBSTITUTE(V97,CHAR(160),""))="Devis 1",IFERROR(VALUE(TRIM(SUBSTITUTE(N97,CHAR(160),""))),0),TRIM(SUBSTITUTE(V97,CHAR(160),""))="Devis 2",IFERROR(VALUE(TRIM(SUBSTITUTE(Q97,CHAR(160),""))),0),TRIM(SUBSTITUTE(V97,CHAR(160),""))="Devis 3",IFERROR(VALUE(TRIM(SUBSTITUTE(T97,CHAR(160),""))),0),TRUE,0)*IFERROR(VALUE(TRIM(SUBSTITUTE(D97,CHAR(160),""))),0)=0,IF(W97&lt;&gt;"",0,""),_xlfn.IFS(TRIM(SUBSTITUTE(V97,CHAR(160),""))="Devis 1",IFERROR(VALUE(TRIM(SUBSTITUTE(N97,CHAR(160),""))),0),TRIM(SUBSTITUTE(V97,CHAR(160),""))="Devis 2",IFERROR(VALUE(TRIM(SUBSTITUTE(Q97,CHAR(160),""))),0),TRIM(SUBSTITUTE(V97,CHAR(160),""))="Devis 3",IFERROR(VALUE(TRIM(SUBSTITUTE(T97,CHAR(160),""))),0),TRUE,0)*IFERROR(VALUE(TRIM(SUBSTITUTE(D97,CHAR(160),""))),0))</f>
        <v/>
      </c>
      <c r="Y97" s="135" t="str">
        <f t="shared" si="66"/>
        <v/>
      </c>
      <c r="Z97" s="136"/>
      <c r="AA97" s="764" t="str">
        <f t="shared" si="67"/>
        <v/>
      </c>
      <c r="AB97" s="764" t="str">
        <f t="shared" si="68"/>
        <v/>
      </c>
      <c r="AC97" s="764" t="str">
        <f t="shared" si="69"/>
        <v/>
      </c>
      <c r="AD97" s="764" t="str">
        <f t="shared" si="70"/>
        <v/>
      </c>
      <c r="AE97" s="764" t="str">
        <f t="shared" si="71"/>
        <v/>
      </c>
      <c r="AF97" s="764" t="str">
        <f t="shared" si="72"/>
        <v/>
      </c>
      <c r="AG97" s="764" t="str">
        <f t="shared" si="73"/>
        <v/>
      </c>
      <c r="AH97" s="764" t="str">
        <f t="shared" si="74"/>
        <v/>
      </c>
      <c r="AI97" s="764" t="str">
        <f t="shared" si="75"/>
        <v/>
      </c>
      <c r="AJ97" s="764" t="str">
        <f t="shared" si="76"/>
        <v/>
      </c>
      <c r="AK97" s="764" t="str">
        <f t="shared" si="77"/>
        <v/>
      </c>
      <c r="AL97" s="45" t="str">
        <f t="shared" si="78"/>
        <v/>
      </c>
      <c r="AM97" s="20" t="str">
        <f t="shared" si="79"/>
        <v/>
      </c>
      <c r="AN97" s="42" t="str">
        <f t="shared" si="80"/>
        <v/>
      </c>
      <c r="AO97" s="46" t="str">
        <f t="shared" si="81"/>
        <v/>
      </c>
      <c r="AP97" s="20" t="str">
        <f t="shared" si="82"/>
        <v/>
      </c>
      <c r="AQ97" s="42" t="str">
        <f t="shared" si="83"/>
        <v/>
      </c>
      <c r="AR97" s="47" t="str">
        <f t="shared" si="84"/>
        <v/>
      </c>
      <c r="AS97" s="20" t="str">
        <f t="shared" si="85"/>
        <v/>
      </c>
      <c r="AT97" s="48" t="str">
        <f t="shared" si="86"/>
        <v/>
      </c>
      <c r="AU97" s="44" t="str">
        <f t="shared" si="87"/>
        <v/>
      </c>
      <c r="AV97" s="744"/>
      <c r="AW97" s="49" t="str">
        <f t="shared" si="88"/>
        <v/>
      </c>
      <c r="AX97" s="49" t="str">
        <f t="shared" si="89"/>
        <v/>
      </c>
      <c r="AY97" s="49" t="str">
        <f t="shared" si="90"/>
        <v/>
      </c>
      <c r="AZ97" s="67" t="str" cm="1">
        <f t="array" ref="AZ97">IF($AC97="","",IF((IFERROR(_xlfn.IFS($AU97="Devis 1",(IFERROR(VALUE(TRIM(SUBSTITUTE(AL97,CHAR(160),""))),0)),$AU97="Devis 2",(IFERROR(VALUE(TRIM(SUBSTITUTE(AO97,CHAR(160),""))),0)),$AU97="Devis 3",(IFERROR(VALUE(TRIM(SUBSTITUTE(AR97,CHAR(160),""))),0))),0))*(IFERROR(VALUE(TRIM(SUBSTITUTE($AC97,CHAR(160),""))),0))=0,"",(IFERROR(_xlfn.IFS($AU97="Devis 1",(IFERROR(VALUE(TRIM(SUBSTITUTE(AL97,CHAR(160),""))),0)),$AU97="Devis 2",(IFERROR(VALUE(TRIM(SUBSTITUTE(AO97,CHAR(160),""))),0)),$AU97="Devis 3",(IFERROR(VALUE(TRIM(SUBSTITUTE(AR97,CHAR(160),""))),0))),0))*(IFERROR(VALUE(TRIM(SUBSTITUTE($AC97,CHAR(160),""))),0))))</f>
        <v/>
      </c>
      <c r="BA97" s="67" t="str" cm="1">
        <f t="array" ref="BA97">IF($AC97="","",IF((IFERROR(_xlfn.IFS(TRIM(SUBSTITUTE($AU97,CHAR(160),""))="Devis 1", IFERROR(VALUE(TRIM(SUBSTITUTE(AM97,CHAR(160),""))),0),TRIM(SUBSTITUTE($AU97,CHAR(160),""))="Devis 2", IFERROR(VALUE(TRIM(SUBSTITUTE(AP97,CHAR(160),""))),0),TRIM(SUBSTITUTE($AU97,CHAR(160),""))="Devis 3", IFERROR(VALUE(TRIM(SUBSTITUTE(AS97,CHAR(160),""))),0)),0) * IFERROR(VALUE(TRIM(SUBSTITUTE($AC97,CHAR(160),""))),0)) = 0,IF(AZ97&lt;&gt;"",0,""),(IFERROR(_xlfn.IFS(TRIM(SUBSTITUTE($AU97,CHAR(160),""))="Devis 1", IFERROR(VALUE(TRIM(SUBSTITUTE(AM97,CHAR(160),""))),0),TRIM(SUBSTITUTE($AU97,CHAR(160),""))="Devis 2", IFERROR(VALUE(TRIM(SUBSTITUTE(AP97,CHAR(160),""))),0),TRIM(SUBSTITUTE($AU97,CHAR(160),""))="Devis 3", IFERROR(VALUE(TRIM(SUBSTITUTE(AS97,CHAR(160),""))),0)),0) * IFERROR(VALUE(TRIM(SUBSTITUTE($AC97,CHAR(160),""))),0))))</f>
        <v/>
      </c>
      <c r="BB97" s="67" t="str" cm="1">
        <f t="array" ref="BB97">IF($AC97="","",IF(IFERROR(_xlfn.IFS($AU97="Devis 1",IFERROR(VALUE(TRIM(SUBSTITUTE(AN97,CHAR(160),""))),0),$AU97="Devis 2",IFERROR(VALUE(TRIM(SUBSTITUTE(AQ97,CHAR(160),""))),0),$AU97="Devis 3",IFERROR(VALUE(TRIM(SUBSTITUTE(AT97,CHAR(160),""))),0)),0)*IFERROR(VALUE(TRIM(SUBSTITUTE($AC97,CHAR(160),""))),0)=0,"",IFERROR(_xlfn.IFS($AU97="Devis 1",IFERROR(VALUE(TRIM(SUBSTITUTE(AN97,CHAR(160),""))),0),$AU97="Devis 2",IFERROR(VALUE(TRIM(SUBSTITUTE(AQ97,CHAR(160),""))),0),$AU97="Devis 3",IFERROR(VALUE(TRIM(SUBSTITUTE(AT97,CHAR(160),""))),0)),0)*IFERROR(VALUE(TRIM(SUBSTITUTE($AC97,CHAR(160),""))),0)))</f>
        <v/>
      </c>
      <c r="BC97" s="254"/>
      <c r="BD97" s="14" t="str" cm="1">
        <f t="array" ref="BD97">IF(OR(BB97="",AY97="",AZ97="",AW97="",BA97="",AX97=""),"",_xlfn.IFS((IFERROR(VALUE(TRIM(SUBSTITUTE(BB97,CHAR(160),""))),0))&gt;(IFERROR(VALUE(TRIM(SUBSTITUTE(AY97,CHAR(160),""))),0)),"KO : Le montant retenu TTC est supérieur au montant raisonnable TTC. Merci de revoir la ligne de dépense ou plafonner son montant.",(IFERROR(VALUE(TRIM(SUBSTITUTE(AZ97,CHAR(160),""))),0))&gt;(IFERROR(VALUE(TRIM(SUBSTITUTE(AW97,CHAR(160),""))),0)),"Attention : Le montant retenu HT est supérieur au montant HT raisonnable. Merci de revoir la ligne de dépense, plafonner son montant, ou justifier la reventillation HT / TVA.",(IFERROR(VALUE(TRIM(SUBSTITUTE(BA97,CHAR(160),""))),0))&gt;(IFERROR(VALUE(TRIM(SUBSTITUTE(AX97,CHAR(160),""))),0)),"Attention : Le montant TVA retenu est supérieur au montant TVA raisonnable. Merci de revoir la ligne de dépense, plafonner son montant, ou justifier la reventillation HT / TVA.",(IFERROR(VALUE(TRIM(SUBSTITUTE(BB97,CHAR(160),""))),0))=0,"",(IFERROR(VALUE(TRIM(SUBSTITUTE(AY97,CHAR(160),""))),0))=(IFERROR(VALUE(TRIM(SUBSTITUTE(BB97,CHAR(160),""))),0)),"OK",(IFERROR(VALUE(TRIM(SUBSTITUTE(AY97,CHAR(160),""))),0))&gt;(IFERROR(VALUE(TRIM(SUBSTITUTE(BB97,CHAR(160),""))),0))," OK : Montant instruit inférieur au montant raisonnable.",TRUE,""))</f>
        <v/>
      </c>
      <c r="BE97" s="762" t="str" cm="1">
        <f t="array" ref="BE97">IF(OR(BB97="",Y97="",AZ97="",W97="",BA97="",X97=""),"",_xlfn.IFS((IFERROR(VALUE(TRIM(SUBSTITUTE(BB97,CHAR(160),""))),0))&gt;(IFERROR(VALUE(TRIM(SUBSTITUTE(Y97,CHAR(160),""))),0)),"KO : Le montant retenu TTC est supérieur au montant présenté TTC. Merci de revoir la ligne de dépense ou plafonner son montant.",(IFERROR(VALUE(TRIM(SUBSTITUTE(AZ97,CHAR(160),""))),0))&gt;(IFERROR(VALUE(TRIM(SUBSTITUTE(W97,CHAR(160),""))),0)),"Attention : Le montant retenu HT est supérieur au montant HT présenté. Merci de revoir la ligne de dépense,plafonner son montant,ou justifier la reventillation HT/TVA.",(IFERROR(VALUE(TRIM(SUBSTITUTE(BA97,CHAR(160),""))),0))&gt;(IFERROR(VALUE(TRIM(SUBSTITUTE(X97,CHAR(160),""))),0)),"Attention : Le montant TVA retenu est supérieur au montant TVA présenté. Merci de revoir la ligne de dépense,plafonner son montant,ou justifier la reventillation HT/TVA.",(IFERROR(VALUE(TRIM(SUBSTITUTE(Y97,CHAR(160),""))),0))=0,"",(IFERROR(VALUE(TRIM(SUBSTITUTE(BB97,CHAR(160),""))),0))=(IFERROR(VALUE(TRIM(SUBSTITUTE(Y97,CHAR(160),""))),0)),"OK",
OR((IFERROR(VALUE(TRIM(SUBSTITUTE(BB97,CHAR(160),""))),0))=0,(IFERROR(VALUE(TRIM(SUBSTITUTE(AZ97,CHAR(160),""))),0))=0),"Attention : montant présenté entièrement écarté",(IFERROR(VALUE(TRIM(SUBSTITUTE(BB97,CHAR(160),""))),0))&lt;(IFERROR(VALUE(TRIM(SUBSTITUTE(Y97,CHAR(160),""))),0)),"Attention : montant présenté partiellement écarté",TRUE,""))</f>
        <v/>
      </c>
      <c r="BF97" s="49" t="str">
        <f t="shared" si="91"/>
        <v/>
      </c>
      <c r="BG97" s="49" t="str">
        <f t="shared" si="92"/>
        <v/>
      </c>
      <c r="BH97" s="21" t="str">
        <f t="shared" si="93"/>
        <v/>
      </c>
    </row>
    <row r="98" spans="1:60" ht="15" customHeight="1">
      <c r="A98" s="63">
        <v>87</v>
      </c>
      <c r="B98" s="144"/>
      <c r="C98" s="144"/>
      <c r="D98" s="145"/>
      <c r="E98" s="144"/>
      <c r="F98" s="144"/>
      <c r="G98" s="144"/>
      <c r="H98" s="144"/>
      <c r="I98" s="144"/>
      <c r="J98" s="144"/>
      <c r="K98" s="144"/>
      <c r="L98" s="144"/>
      <c r="M98" s="123"/>
      <c r="N98" s="7"/>
      <c r="O98" s="42" t="str">
        <f t="shared" si="63"/>
        <v/>
      </c>
      <c r="P98" s="9"/>
      <c r="Q98" s="7"/>
      <c r="R98" s="42" t="str">
        <f t="shared" si="64"/>
        <v/>
      </c>
      <c r="S98" s="10"/>
      <c r="T98" s="7"/>
      <c r="U98" s="124" t="str">
        <f t="shared" si="65"/>
        <v/>
      </c>
      <c r="V98" s="133"/>
      <c r="W98" s="132" t="str" cm="1">
        <f t="array" ref="W98">IF((_xlfn.IFS(TRIM(SUBSTITUTE(V98,CHAR(160),""))="Devis 1",IFERROR(VALUE(TRIM(SUBSTITUTE(M98,CHAR(160),""))),0),TRIM(SUBSTITUTE(V98,CHAR(160),""))="Devis 2",IFERROR(VALUE(TRIM(SUBSTITUTE(P98,CHAR(160),""))),0),TRIM(SUBSTITUTE(V98,CHAR(160),""))="Devis 3",IFERROR(VALUE(TRIM(SUBSTITUTE(S98,CHAR(160),""))),0),TRUE,0)*IFERROR(VALUE(TRIM(SUBSTITUTE(D98,CHAR(160),""))),0))=0,"",_xlfn.IFS(TRIM(SUBSTITUTE(V98,CHAR(160),""))="Devis 1",IFERROR(VALUE(TRIM(SUBSTITUTE(M98,CHAR(160),""))),0),TRIM(SUBSTITUTE(V98,CHAR(160),""))="Devis 2",IFERROR(VALUE(TRIM(SUBSTITUTE(P98,CHAR(160),""))),0),TRIM(SUBSTITUTE(V98,CHAR(160),""))="Devis 3",IFERROR(VALUE(TRIM(SUBSTITUTE(S98,CHAR(160),""))),0),TRUE,0)*IFERROR(VALUE(TRIM(SUBSTITUTE(D98,CHAR(160),""))),0))</f>
        <v/>
      </c>
      <c r="X98" s="66" t="str" cm="1">
        <f t="array" ref="X98">IF(_xlfn.IFS(TRIM(SUBSTITUTE(V98,CHAR(160),""))="Devis 1",IFERROR(VALUE(TRIM(SUBSTITUTE(N98,CHAR(160),""))),0),TRIM(SUBSTITUTE(V98,CHAR(160),""))="Devis 2",IFERROR(VALUE(TRIM(SUBSTITUTE(Q98,CHAR(160),""))),0),TRIM(SUBSTITUTE(V98,CHAR(160),""))="Devis 3",IFERROR(VALUE(TRIM(SUBSTITUTE(T98,CHAR(160),""))),0),TRUE,0)*IFERROR(VALUE(TRIM(SUBSTITUTE(D98,CHAR(160),""))),0)=0,IF(W98&lt;&gt;"",0,""),_xlfn.IFS(TRIM(SUBSTITUTE(V98,CHAR(160),""))="Devis 1",IFERROR(VALUE(TRIM(SUBSTITUTE(N98,CHAR(160),""))),0),TRIM(SUBSTITUTE(V98,CHAR(160),""))="Devis 2",IFERROR(VALUE(TRIM(SUBSTITUTE(Q98,CHAR(160),""))),0),TRIM(SUBSTITUTE(V98,CHAR(160),""))="Devis 3",IFERROR(VALUE(TRIM(SUBSTITUTE(T98,CHAR(160),""))),0),TRUE,0)*IFERROR(VALUE(TRIM(SUBSTITUTE(D98,CHAR(160),""))),0))</f>
        <v/>
      </c>
      <c r="Y98" s="135" t="str">
        <f t="shared" si="66"/>
        <v/>
      </c>
      <c r="Z98" s="136"/>
      <c r="AA98" s="764" t="str">
        <f t="shared" si="67"/>
        <v/>
      </c>
      <c r="AB98" s="764" t="str">
        <f t="shared" si="68"/>
        <v/>
      </c>
      <c r="AC98" s="764" t="str">
        <f t="shared" si="69"/>
        <v/>
      </c>
      <c r="AD98" s="764" t="str">
        <f t="shared" si="70"/>
        <v/>
      </c>
      <c r="AE98" s="764" t="str">
        <f t="shared" si="71"/>
        <v/>
      </c>
      <c r="AF98" s="764" t="str">
        <f t="shared" si="72"/>
        <v/>
      </c>
      <c r="AG98" s="764" t="str">
        <f t="shared" si="73"/>
        <v/>
      </c>
      <c r="AH98" s="764" t="str">
        <f t="shared" si="74"/>
        <v/>
      </c>
      <c r="AI98" s="764" t="str">
        <f t="shared" si="75"/>
        <v/>
      </c>
      <c r="AJ98" s="764" t="str">
        <f t="shared" si="76"/>
        <v/>
      </c>
      <c r="AK98" s="764" t="str">
        <f t="shared" si="77"/>
        <v/>
      </c>
      <c r="AL98" s="45" t="str">
        <f t="shared" si="78"/>
        <v/>
      </c>
      <c r="AM98" s="20" t="str">
        <f t="shared" si="79"/>
        <v/>
      </c>
      <c r="AN98" s="42" t="str">
        <f t="shared" si="80"/>
        <v/>
      </c>
      <c r="AO98" s="46" t="str">
        <f t="shared" si="81"/>
        <v/>
      </c>
      <c r="AP98" s="20" t="str">
        <f t="shared" si="82"/>
        <v/>
      </c>
      <c r="AQ98" s="42" t="str">
        <f t="shared" si="83"/>
        <v/>
      </c>
      <c r="AR98" s="47" t="str">
        <f t="shared" si="84"/>
        <v/>
      </c>
      <c r="AS98" s="20" t="str">
        <f t="shared" si="85"/>
        <v/>
      </c>
      <c r="AT98" s="48" t="str">
        <f t="shared" si="86"/>
        <v/>
      </c>
      <c r="AU98" s="44" t="str">
        <f t="shared" si="87"/>
        <v/>
      </c>
      <c r="AV98" s="744"/>
      <c r="AW98" s="49" t="str">
        <f t="shared" si="88"/>
        <v/>
      </c>
      <c r="AX98" s="49" t="str">
        <f t="shared" si="89"/>
        <v/>
      </c>
      <c r="AY98" s="49" t="str">
        <f t="shared" si="90"/>
        <v/>
      </c>
      <c r="AZ98" s="67" t="str" cm="1">
        <f t="array" ref="AZ98">IF($AC98="","",IF((IFERROR(_xlfn.IFS($AU98="Devis 1",(IFERROR(VALUE(TRIM(SUBSTITUTE(AL98,CHAR(160),""))),0)),$AU98="Devis 2",(IFERROR(VALUE(TRIM(SUBSTITUTE(AO98,CHAR(160),""))),0)),$AU98="Devis 3",(IFERROR(VALUE(TRIM(SUBSTITUTE(AR98,CHAR(160),""))),0))),0))*(IFERROR(VALUE(TRIM(SUBSTITUTE($AC98,CHAR(160),""))),0))=0,"",(IFERROR(_xlfn.IFS($AU98="Devis 1",(IFERROR(VALUE(TRIM(SUBSTITUTE(AL98,CHAR(160),""))),0)),$AU98="Devis 2",(IFERROR(VALUE(TRIM(SUBSTITUTE(AO98,CHAR(160),""))),0)),$AU98="Devis 3",(IFERROR(VALUE(TRIM(SUBSTITUTE(AR98,CHAR(160),""))),0))),0))*(IFERROR(VALUE(TRIM(SUBSTITUTE($AC98,CHAR(160),""))),0))))</f>
        <v/>
      </c>
      <c r="BA98" s="67" t="str" cm="1">
        <f t="array" ref="BA98">IF($AC98="","",IF((IFERROR(_xlfn.IFS(TRIM(SUBSTITUTE($AU98,CHAR(160),""))="Devis 1", IFERROR(VALUE(TRIM(SUBSTITUTE(AM98,CHAR(160),""))),0),TRIM(SUBSTITUTE($AU98,CHAR(160),""))="Devis 2", IFERROR(VALUE(TRIM(SUBSTITUTE(AP98,CHAR(160),""))),0),TRIM(SUBSTITUTE($AU98,CHAR(160),""))="Devis 3", IFERROR(VALUE(TRIM(SUBSTITUTE(AS98,CHAR(160),""))),0)),0) * IFERROR(VALUE(TRIM(SUBSTITUTE($AC98,CHAR(160),""))),0)) = 0,IF(AZ98&lt;&gt;"",0,""),(IFERROR(_xlfn.IFS(TRIM(SUBSTITUTE($AU98,CHAR(160),""))="Devis 1", IFERROR(VALUE(TRIM(SUBSTITUTE(AM98,CHAR(160),""))),0),TRIM(SUBSTITUTE($AU98,CHAR(160),""))="Devis 2", IFERROR(VALUE(TRIM(SUBSTITUTE(AP98,CHAR(160),""))),0),TRIM(SUBSTITUTE($AU98,CHAR(160),""))="Devis 3", IFERROR(VALUE(TRIM(SUBSTITUTE(AS98,CHAR(160),""))),0)),0) * IFERROR(VALUE(TRIM(SUBSTITUTE($AC98,CHAR(160),""))),0))))</f>
        <v/>
      </c>
      <c r="BB98" s="67" t="str" cm="1">
        <f t="array" ref="BB98">IF($AC98="","",IF(IFERROR(_xlfn.IFS($AU98="Devis 1",IFERROR(VALUE(TRIM(SUBSTITUTE(AN98,CHAR(160),""))),0),$AU98="Devis 2",IFERROR(VALUE(TRIM(SUBSTITUTE(AQ98,CHAR(160),""))),0),$AU98="Devis 3",IFERROR(VALUE(TRIM(SUBSTITUTE(AT98,CHAR(160),""))),0)),0)*IFERROR(VALUE(TRIM(SUBSTITUTE($AC98,CHAR(160),""))),0)=0,"",IFERROR(_xlfn.IFS($AU98="Devis 1",IFERROR(VALUE(TRIM(SUBSTITUTE(AN98,CHAR(160),""))),0),$AU98="Devis 2",IFERROR(VALUE(TRIM(SUBSTITUTE(AQ98,CHAR(160),""))),0),$AU98="Devis 3",IFERROR(VALUE(TRIM(SUBSTITUTE(AT98,CHAR(160),""))),0)),0)*IFERROR(VALUE(TRIM(SUBSTITUTE($AC98,CHAR(160),""))),0)))</f>
        <v/>
      </c>
      <c r="BC98" s="254"/>
      <c r="BD98" s="14" t="str" cm="1">
        <f t="array" ref="BD98">IF(OR(BB98="",AY98="",AZ98="",AW98="",BA98="",AX98=""),"",_xlfn.IFS((IFERROR(VALUE(TRIM(SUBSTITUTE(BB98,CHAR(160),""))),0))&gt;(IFERROR(VALUE(TRIM(SUBSTITUTE(AY98,CHAR(160),""))),0)),"KO : Le montant retenu TTC est supérieur au montant raisonnable TTC. Merci de revoir la ligne de dépense ou plafonner son montant.",(IFERROR(VALUE(TRIM(SUBSTITUTE(AZ98,CHAR(160),""))),0))&gt;(IFERROR(VALUE(TRIM(SUBSTITUTE(AW98,CHAR(160),""))),0)),"Attention : Le montant retenu HT est supérieur au montant HT raisonnable. Merci de revoir la ligne de dépense, plafonner son montant, ou justifier la reventillation HT / TVA.",(IFERROR(VALUE(TRIM(SUBSTITUTE(BA98,CHAR(160),""))),0))&gt;(IFERROR(VALUE(TRIM(SUBSTITUTE(AX98,CHAR(160),""))),0)),"Attention : Le montant TVA retenu est supérieur au montant TVA raisonnable. Merci de revoir la ligne de dépense, plafonner son montant, ou justifier la reventillation HT / TVA.",(IFERROR(VALUE(TRIM(SUBSTITUTE(BB98,CHAR(160),""))),0))=0,"",(IFERROR(VALUE(TRIM(SUBSTITUTE(AY98,CHAR(160),""))),0))=(IFERROR(VALUE(TRIM(SUBSTITUTE(BB98,CHAR(160),""))),0)),"OK",(IFERROR(VALUE(TRIM(SUBSTITUTE(AY98,CHAR(160),""))),0))&gt;(IFERROR(VALUE(TRIM(SUBSTITUTE(BB98,CHAR(160),""))),0))," OK : Montant instruit inférieur au montant raisonnable.",TRUE,""))</f>
        <v/>
      </c>
      <c r="BE98" s="762" t="str" cm="1">
        <f t="array" ref="BE98">IF(OR(BB98="",Y98="",AZ98="",W98="",BA98="",X98=""),"",_xlfn.IFS((IFERROR(VALUE(TRIM(SUBSTITUTE(BB98,CHAR(160),""))),0))&gt;(IFERROR(VALUE(TRIM(SUBSTITUTE(Y98,CHAR(160),""))),0)),"KO : Le montant retenu TTC est supérieur au montant présenté TTC. Merci de revoir la ligne de dépense ou plafonner son montant.",(IFERROR(VALUE(TRIM(SUBSTITUTE(AZ98,CHAR(160),""))),0))&gt;(IFERROR(VALUE(TRIM(SUBSTITUTE(W98,CHAR(160),""))),0)),"Attention : Le montant retenu HT est supérieur au montant HT présenté. Merci de revoir la ligne de dépense,plafonner son montant,ou justifier la reventillation HT/TVA.",(IFERROR(VALUE(TRIM(SUBSTITUTE(BA98,CHAR(160),""))),0))&gt;(IFERROR(VALUE(TRIM(SUBSTITUTE(X98,CHAR(160),""))),0)),"Attention : Le montant TVA retenu est supérieur au montant TVA présenté. Merci de revoir la ligne de dépense,plafonner son montant,ou justifier la reventillation HT/TVA.",(IFERROR(VALUE(TRIM(SUBSTITUTE(Y98,CHAR(160),""))),0))=0,"",(IFERROR(VALUE(TRIM(SUBSTITUTE(BB98,CHAR(160),""))),0))=(IFERROR(VALUE(TRIM(SUBSTITUTE(Y98,CHAR(160),""))),0)),"OK",
OR((IFERROR(VALUE(TRIM(SUBSTITUTE(BB98,CHAR(160),""))),0))=0,(IFERROR(VALUE(TRIM(SUBSTITUTE(AZ98,CHAR(160),""))),0))=0),"Attention : montant présenté entièrement écarté",(IFERROR(VALUE(TRIM(SUBSTITUTE(BB98,CHAR(160),""))),0))&lt;(IFERROR(VALUE(TRIM(SUBSTITUTE(Y98,CHAR(160),""))),0)),"Attention : montant présenté partiellement écarté",TRUE,""))</f>
        <v/>
      </c>
      <c r="BF98" s="49" t="str">
        <f t="shared" si="91"/>
        <v/>
      </c>
      <c r="BG98" s="49" t="str">
        <f t="shared" si="92"/>
        <v/>
      </c>
      <c r="BH98" s="21" t="str">
        <f t="shared" si="93"/>
        <v/>
      </c>
    </row>
    <row r="99" spans="1:60" ht="15" customHeight="1">
      <c r="A99" s="63">
        <v>88</v>
      </c>
      <c r="B99" s="144"/>
      <c r="C99" s="144"/>
      <c r="D99" s="145"/>
      <c r="E99" s="144"/>
      <c r="F99" s="144"/>
      <c r="G99" s="144"/>
      <c r="H99" s="144"/>
      <c r="I99" s="144"/>
      <c r="J99" s="144"/>
      <c r="K99" s="144"/>
      <c r="L99" s="144"/>
      <c r="M99" s="123"/>
      <c r="N99" s="7"/>
      <c r="O99" s="42" t="str">
        <f t="shared" si="63"/>
        <v/>
      </c>
      <c r="P99" s="9"/>
      <c r="Q99" s="7"/>
      <c r="R99" s="42" t="str">
        <f t="shared" si="64"/>
        <v/>
      </c>
      <c r="S99" s="10"/>
      <c r="T99" s="7"/>
      <c r="U99" s="124" t="str">
        <f t="shared" si="65"/>
        <v/>
      </c>
      <c r="V99" s="133"/>
      <c r="W99" s="132" t="str" cm="1">
        <f t="array" ref="W99">IF((_xlfn.IFS(TRIM(SUBSTITUTE(V99,CHAR(160),""))="Devis 1",IFERROR(VALUE(TRIM(SUBSTITUTE(M99,CHAR(160),""))),0),TRIM(SUBSTITUTE(V99,CHAR(160),""))="Devis 2",IFERROR(VALUE(TRIM(SUBSTITUTE(P99,CHAR(160),""))),0),TRIM(SUBSTITUTE(V99,CHAR(160),""))="Devis 3",IFERROR(VALUE(TRIM(SUBSTITUTE(S99,CHAR(160),""))),0),TRUE,0)*IFERROR(VALUE(TRIM(SUBSTITUTE(D99,CHAR(160),""))),0))=0,"",_xlfn.IFS(TRIM(SUBSTITUTE(V99,CHAR(160),""))="Devis 1",IFERROR(VALUE(TRIM(SUBSTITUTE(M99,CHAR(160),""))),0),TRIM(SUBSTITUTE(V99,CHAR(160),""))="Devis 2",IFERROR(VALUE(TRIM(SUBSTITUTE(P99,CHAR(160),""))),0),TRIM(SUBSTITUTE(V99,CHAR(160),""))="Devis 3",IFERROR(VALUE(TRIM(SUBSTITUTE(S99,CHAR(160),""))),0),TRUE,0)*IFERROR(VALUE(TRIM(SUBSTITUTE(D99,CHAR(160),""))),0))</f>
        <v/>
      </c>
      <c r="X99" s="66" t="str" cm="1">
        <f t="array" ref="X99">IF(_xlfn.IFS(TRIM(SUBSTITUTE(V99,CHAR(160),""))="Devis 1",IFERROR(VALUE(TRIM(SUBSTITUTE(N99,CHAR(160),""))),0),TRIM(SUBSTITUTE(V99,CHAR(160),""))="Devis 2",IFERROR(VALUE(TRIM(SUBSTITUTE(Q99,CHAR(160),""))),0),TRIM(SUBSTITUTE(V99,CHAR(160),""))="Devis 3",IFERROR(VALUE(TRIM(SUBSTITUTE(T99,CHAR(160),""))),0),TRUE,0)*IFERROR(VALUE(TRIM(SUBSTITUTE(D99,CHAR(160),""))),0)=0,IF(W99&lt;&gt;"",0,""),_xlfn.IFS(TRIM(SUBSTITUTE(V99,CHAR(160),""))="Devis 1",IFERROR(VALUE(TRIM(SUBSTITUTE(N99,CHAR(160),""))),0),TRIM(SUBSTITUTE(V99,CHAR(160),""))="Devis 2",IFERROR(VALUE(TRIM(SUBSTITUTE(Q99,CHAR(160),""))),0),TRIM(SUBSTITUTE(V99,CHAR(160),""))="Devis 3",IFERROR(VALUE(TRIM(SUBSTITUTE(T99,CHAR(160),""))),0),TRUE,0)*IFERROR(VALUE(TRIM(SUBSTITUTE(D99,CHAR(160),""))),0))</f>
        <v/>
      </c>
      <c r="Y99" s="135" t="str">
        <f t="shared" si="66"/>
        <v/>
      </c>
      <c r="Z99" s="136"/>
      <c r="AA99" s="764" t="str">
        <f t="shared" si="67"/>
        <v/>
      </c>
      <c r="AB99" s="764" t="str">
        <f t="shared" si="68"/>
        <v/>
      </c>
      <c r="AC99" s="764" t="str">
        <f t="shared" si="69"/>
        <v/>
      </c>
      <c r="AD99" s="764" t="str">
        <f t="shared" si="70"/>
        <v/>
      </c>
      <c r="AE99" s="764" t="str">
        <f t="shared" si="71"/>
        <v/>
      </c>
      <c r="AF99" s="764" t="str">
        <f t="shared" si="72"/>
        <v/>
      </c>
      <c r="AG99" s="764" t="str">
        <f t="shared" si="73"/>
        <v/>
      </c>
      <c r="AH99" s="764" t="str">
        <f t="shared" si="74"/>
        <v/>
      </c>
      <c r="AI99" s="764" t="str">
        <f t="shared" si="75"/>
        <v/>
      </c>
      <c r="AJ99" s="764" t="str">
        <f t="shared" si="76"/>
        <v/>
      </c>
      <c r="AK99" s="764" t="str">
        <f t="shared" si="77"/>
        <v/>
      </c>
      <c r="AL99" s="45" t="str">
        <f t="shared" si="78"/>
        <v/>
      </c>
      <c r="AM99" s="20" t="str">
        <f t="shared" si="79"/>
        <v/>
      </c>
      <c r="AN99" s="42" t="str">
        <f t="shared" si="80"/>
        <v/>
      </c>
      <c r="AO99" s="46" t="str">
        <f t="shared" si="81"/>
        <v/>
      </c>
      <c r="AP99" s="20" t="str">
        <f t="shared" si="82"/>
        <v/>
      </c>
      <c r="AQ99" s="42" t="str">
        <f t="shared" si="83"/>
        <v/>
      </c>
      <c r="AR99" s="47" t="str">
        <f t="shared" si="84"/>
        <v/>
      </c>
      <c r="AS99" s="20" t="str">
        <f t="shared" si="85"/>
        <v/>
      </c>
      <c r="AT99" s="48" t="str">
        <f t="shared" si="86"/>
        <v/>
      </c>
      <c r="AU99" s="44" t="str">
        <f t="shared" si="87"/>
        <v/>
      </c>
      <c r="AV99" s="744"/>
      <c r="AW99" s="49" t="str">
        <f t="shared" si="88"/>
        <v/>
      </c>
      <c r="AX99" s="49" t="str">
        <f t="shared" si="89"/>
        <v/>
      </c>
      <c r="AY99" s="49" t="str">
        <f t="shared" si="90"/>
        <v/>
      </c>
      <c r="AZ99" s="67" t="str" cm="1">
        <f t="array" ref="AZ99">IF($AC99="","",IF((IFERROR(_xlfn.IFS($AU99="Devis 1",(IFERROR(VALUE(TRIM(SUBSTITUTE(AL99,CHAR(160),""))),0)),$AU99="Devis 2",(IFERROR(VALUE(TRIM(SUBSTITUTE(AO99,CHAR(160),""))),0)),$AU99="Devis 3",(IFERROR(VALUE(TRIM(SUBSTITUTE(AR99,CHAR(160),""))),0))),0))*(IFERROR(VALUE(TRIM(SUBSTITUTE($AC99,CHAR(160),""))),0))=0,"",(IFERROR(_xlfn.IFS($AU99="Devis 1",(IFERROR(VALUE(TRIM(SUBSTITUTE(AL99,CHAR(160),""))),0)),$AU99="Devis 2",(IFERROR(VALUE(TRIM(SUBSTITUTE(AO99,CHAR(160),""))),0)),$AU99="Devis 3",(IFERROR(VALUE(TRIM(SUBSTITUTE(AR99,CHAR(160),""))),0))),0))*(IFERROR(VALUE(TRIM(SUBSTITUTE($AC99,CHAR(160),""))),0))))</f>
        <v/>
      </c>
      <c r="BA99" s="67" t="str" cm="1">
        <f t="array" ref="BA99">IF($AC99="","",IF((IFERROR(_xlfn.IFS(TRIM(SUBSTITUTE($AU99,CHAR(160),""))="Devis 1", IFERROR(VALUE(TRIM(SUBSTITUTE(AM99,CHAR(160),""))),0),TRIM(SUBSTITUTE($AU99,CHAR(160),""))="Devis 2", IFERROR(VALUE(TRIM(SUBSTITUTE(AP99,CHAR(160),""))),0),TRIM(SUBSTITUTE($AU99,CHAR(160),""))="Devis 3", IFERROR(VALUE(TRIM(SUBSTITUTE(AS99,CHAR(160),""))),0)),0) * IFERROR(VALUE(TRIM(SUBSTITUTE($AC99,CHAR(160),""))),0)) = 0,IF(AZ99&lt;&gt;"",0,""),(IFERROR(_xlfn.IFS(TRIM(SUBSTITUTE($AU99,CHAR(160),""))="Devis 1", IFERROR(VALUE(TRIM(SUBSTITUTE(AM99,CHAR(160),""))),0),TRIM(SUBSTITUTE($AU99,CHAR(160),""))="Devis 2", IFERROR(VALUE(TRIM(SUBSTITUTE(AP99,CHAR(160),""))),0),TRIM(SUBSTITUTE($AU99,CHAR(160),""))="Devis 3", IFERROR(VALUE(TRIM(SUBSTITUTE(AS99,CHAR(160),""))),0)),0) * IFERROR(VALUE(TRIM(SUBSTITUTE($AC99,CHAR(160),""))),0))))</f>
        <v/>
      </c>
      <c r="BB99" s="67" t="str" cm="1">
        <f t="array" ref="BB99">IF($AC99="","",IF(IFERROR(_xlfn.IFS($AU99="Devis 1",IFERROR(VALUE(TRIM(SUBSTITUTE(AN99,CHAR(160),""))),0),$AU99="Devis 2",IFERROR(VALUE(TRIM(SUBSTITUTE(AQ99,CHAR(160),""))),0),$AU99="Devis 3",IFERROR(VALUE(TRIM(SUBSTITUTE(AT99,CHAR(160),""))),0)),0)*IFERROR(VALUE(TRIM(SUBSTITUTE($AC99,CHAR(160),""))),0)=0,"",IFERROR(_xlfn.IFS($AU99="Devis 1",IFERROR(VALUE(TRIM(SUBSTITUTE(AN99,CHAR(160),""))),0),$AU99="Devis 2",IFERROR(VALUE(TRIM(SUBSTITUTE(AQ99,CHAR(160),""))),0),$AU99="Devis 3",IFERROR(VALUE(TRIM(SUBSTITUTE(AT99,CHAR(160),""))),0)),0)*IFERROR(VALUE(TRIM(SUBSTITUTE($AC99,CHAR(160),""))),0)))</f>
        <v/>
      </c>
      <c r="BC99" s="254"/>
      <c r="BD99" s="14" t="str" cm="1">
        <f t="array" ref="BD99">IF(OR(BB99="",AY99="",AZ99="",AW99="",BA99="",AX99=""),"",_xlfn.IFS((IFERROR(VALUE(TRIM(SUBSTITUTE(BB99,CHAR(160),""))),0))&gt;(IFERROR(VALUE(TRIM(SUBSTITUTE(AY99,CHAR(160),""))),0)),"KO : Le montant retenu TTC est supérieur au montant raisonnable TTC. Merci de revoir la ligne de dépense ou plafonner son montant.",(IFERROR(VALUE(TRIM(SUBSTITUTE(AZ99,CHAR(160),""))),0))&gt;(IFERROR(VALUE(TRIM(SUBSTITUTE(AW99,CHAR(160),""))),0)),"Attention : Le montant retenu HT est supérieur au montant HT raisonnable. Merci de revoir la ligne de dépense, plafonner son montant, ou justifier la reventillation HT / TVA.",(IFERROR(VALUE(TRIM(SUBSTITUTE(BA99,CHAR(160),""))),0))&gt;(IFERROR(VALUE(TRIM(SUBSTITUTE(AX99,CHAR(160),""))),0)),"Attention : Le montant TVA retenu est supérieur au montant TVA raisonnable. Merci de revoir la ligne de dépense, plafonner son montant, ou justifier la reventillation HT / TVA.",(IFERROR(VALUE(TRIM(SUBSTITUTE(BB99,CHAR(160),""))),0))=0,"",(IFERROR(VALUE(TRIM(SUBSTITUTE(AY99,CHAR(160),""))),0))=(IFERROR(VALUE(TRIM(SUBSTITUTE(BB99,CHAR(160),""))),0)),"OK",(IFERROR(VALUE(TRIM(SUBSTITUTE(AY99,CHAR(160),""))),0))&gt;(IFERROR(VALUE(TRIM(SUBSTITUTE(BB99,CHAR(160),""))),0))," OK : Montant instruit inférieur au montant raisonnable.",TRUE,""))</f>
        <v/>
      </c>
      <c r="BE99" s="762" t="str" cm="1">
        <f t="array" ref="BE99">IF(OR(BB99="",Y99="",AZ99="",W99="",BA99="",X99=""),"",_xlfn.IFS((IFERROR(VALUE(TRIM(SUBSTITUTE(BB99,CHAR(160),""))),0))&gt;(IFERROR(VALUE(TRIM(SUBSTITUTE(Y99,CHAR(160),""))),0)),"KO : Le montant retenu TTC est supérieur au montant présenté TTC. Merci de revoir la ligne de dépense ou plafonner son montant.",(IFERROR(VALUE(TRIM(SUBSTITUTE(AZ99,CHAR(160),""))),0))&gt;(IFERROR(VALUE(TRIM(SUBSTITUTE(W99,CHAR(160),""))),0)),"Attention : Le montant retenu HT est supérieur au montant HT présenté. Merci de revoir la ligne de dépense,plafonner son montant,ou justifier la reventillation HT/TVA.",(IFERROR(VALUE(TRIM(SUBSTITUTE(BA99,CHAR(160),""))),0))&gt;(IFERROR(VALUE(TRIM(SUBSTITUTE(X99,CHAR(160),""))),0)),"Attention : Le montant TVA retenu est supérieur au montant TVA présenté. Merci de revoir la ligne de dépense,plafonner son montant,ou justifier la reventillation HT/TVA.",(IFERROR(VALUE(TRIM(SUBSTITUTE(Y99,CHAR(160),""))),0))=0,"",(IFERROR(VALUE(TRIM(SUBSTITUTE(BB99,CHAR(160),""))),0))=(IFERROR(VALUE(TRIM(SUBSTITUTE(Y99,CHAR(160),""))),0)),"OK",
OR((IFERROR(VALUE(TRIM(SUBSTITUTE(BB99,CHAR(160),""))),0))=0,(IFERROR(VALUE(TRIM(SUBSTITUTE(AZ99,CHAR(160),""))),0))=0),"Attention : montant présenté entièrement écarté",(IFERROR(VALUE(TRIM(SUBSTITUTE(BB99,CHAR(160),""))),0))&lt;(IFERROR(VALUE(TRIM(SUBSTITUTE(Y99,CHAR(160),""))),0)),"Attention : montant présenté partiellement écarté",TRUE,""))</f>
        <v/>
      </c>
      <c r="BF99" s="49" t="str">
        <f t="shared" si="91"/>
        <v/>
      </c>
      <c r="BG99" s="49" t="str">
        <f t="shared" si="92"/>
        <v/>
      </c>
      <c r="BH99" s="21" t="str">
        <f t="shared" si="93"/>
        <v/>
      </c>
    </row>
    <row r="100" spans="1:60" ht="15" customHeight="1">
      <c r="A100" s="63">
        <v>89</v>
      </c>
      <c r="B100" s="144"/>
      <c r="C100" s="144"/>
      <c r="D100" s="145"/>
      <c r="E100" s="144"/>
      <c r="F100" s="144"/>
      <c r="G100" s="144"/>
      <c r="H100" s="144"/>
      <c r="I100" s="144"/>
      <c r="J100" s="144"/>
      <c r="K100" s="144"/>
      <c r="L100" s="144"/>
      <c r="M100" s="123"/>
      <c r="N100" s="7"/>
      <c r="O100" s="42" t="str">
        <f t="shared" si="63"/>
        <v/>
      </c>
      <c r="P100" s="9"/>
      <c r="Q100" s="7"/>
      <c r="R100" s="42" t="str">
        <f t="shared" si="64"/>
        <v/>
      </c>
      <c r="S100" s="10"/>
      <c r="T100" s="7"/>
      <c r="U100" s="124" t="str">
        <f t="shared" si="65"/>
        <v/>
      </c>
      <c r="V100" s="133"/>
      <c r="W100" s="132" t="str" cm="1">
        <f t="array" ref="W100">IF((_xlfn.IFS(TRIM(SUBSTITUTE(V100,CHAR(160),""))="Devis 1",IFERROR(VALUE(TRIM(SUBSTITUTE(M100,CHAR(160),""))),0),TRIM(SUBSTITUTE(V100,CHAR(160),""))="Devis 2",IFERROR(VALUE(TRIM(SUBSTITUTE(P100,CHAR(160),""))),0),TRIM(SUBSTITUTE(V100,CHAR(160),""))="Devis 3",IFERROR(VALUE(TRIM(SUBSTITUTE(S100,CHAR(160),""))),0),TRUE,0)*IFERROR(VALUE(TRIM(SUBSTITUTE(D100,CHAR(160),""))),0))=0,"",_xlfn.IFS(TRIM(SUBSTITUTE(V100,CHAR(160),""))="Devis 1",IFERROR(VALUE(TRIM(SUBSTITUTE(M100,CHAR(160),""))),0),TRIM(SUBSTITUTE(V100,CHAR(160),""))="Devis 2",IFERROR(VALUE(TRIM(SUBSTITUTE(P100,CHAR(160),""))),0),TRIM(SUBSTITUTE(V100,CHAR(160),""))="Devis 3",IFERROR(VALUE(TRIM(SUBSTITUTE(S100,CHAR(160),""))),0),TRUE,0)*IFERROR(VALUE(TRIM(SUBSTITUTE(D100,CHAR(160),""))),0))</f>
        <v/>
      </c>
      <c r="X100" s="66" t="str" cm="1">
        <f t="array" ref="X100">IF(_xlfn.IFS(TRIM(SUBSTITUTE(V100,CHAR(160),""))="Devis 1",IFERROR(VALUE(TRIM(SUBSTITUTE(N100,CHAR(160),""))),0),TRIM(SUBSTITUTE(V100,CHAR(160),""))="Devis 2",IFERROR(VALUE(TRIM(SUBSTITUTE(Q100,CHAR(160),""))),0),TRIM(SUBSTITUTE(V100,CHAR(160),""))="Devis 3",IFERROR(VALUE(TRIM(SUBSTITUTE(T100,CHAR(160),""))),0),TRUE,0)*IFERROR(VALUE(TRIM(SUBSTITUTE(D100,CHAR(160),""))),0)=0,IF(W100&lt;&gt;"",0,""),_xlfn.IFS(TRIM(SUBSTITUTE(V100,CHAR(160),""))="Devis 1",IFERROR(VALUE(TRIM(SUBSTITUTE(N100,CHAR(160),""))),0),TRIM(SUBSTITUTE(V100,CHAR(160),""))="Devis 2",IFERROR(VALUE(TRIM(SUBSTITUTE(Q100,CHAR(160),""))),0),TRIM(SUBSTITUTE(V100,CHAR(160),""))="Devis 3",IFERROR(VALUE(TRIM(SUBSTITUTE(T100,CHAR(160),""))),0),TRUE,0)*IFERROR(VALUE(TRIM(SUBSTITUTE(D100,CHAR(160),""))),0))</f>
        <v/>
      </c>
      <c r="Y100" s="135" t="str">
        <f t="shared" si="66"/>
        <v/>
      </c>
      <c r="Z100" s="136"/>
      <c r="AA100" s="764" t="str">
        <f t="shared" si="67"/>
        <v/>
      </c>
      <c r="AB100" s="764" t="str">
        <f t="shared" si="68"/>
        <v/>
      </c>
      <c r="AC100" s="764" t="str">
        <f t="shared" si="69"/>
        <v/>
      </c>
      <c r="AD100" s="764" t="str">
        <f t="shared" si="70"/>
        <v/>
      </c>
      <c r="AE100" s="764" t="str">
        <f t="shared" si="71"/>
        <v/>
      </c>
      <c r="AF100" s="764" t="str">
        <f t="shared" si="72"/>
        <v/>
      </c>
      <c r="AG100" s="764" t="str">
        <f t="shared" si="73"/>
        <v/>
      </c>
      <c r="AH100" s="764" t="str">
        <f t="shared" si="74"/>
        <v/>
      </c>
      <c r="AI100" s="764" t="str">
        <f t="shared" si="75"/>
        <v/>
      </c>
      <c r="AJ100" s="764" t="str">
        <f t="shared" si="76"/>
        <v/>
      </c>
      <c r="AK100" s="764" t="str">
        <f t="shared" si="77"/>
        <v/>
      </c>
      <c r="AL100" s="45" t="str">
        <f t="shared" si="78"/>
        <v/>
      </c>
      <c r="AM100" s="20" t="str">
        <f t="shared" si="79"/>
        <v/>
      </c>
      <c r="AN100" s="42" t="str">
        <f t="shared" si="80"/>
        <v/>
      </c>
      <c r="AO100" s="46" t="str">
        <f t="shared" si="81"/>
        <v/>
      </c>
      <c r="AP100" s="20" t="str">
        <f t="shared" si="82"/>
        <v/>
      </c>
      <c r="AQ100" s="42" t="str">
        <f t="shared" si="83"/>
        <v/>
      </c>
      <c r="AR100" s="47" t="str">
        <f t="shared" si="84"/>
        <v/>
      </c>
      <c r="AS100" s="20" t="str">
        <f t="shared" si="85"/>
        <v/>
      </c>
      <c r="AT100" s="48" t="str">
        <f t="shared" si="86"/>
        <v/>
      </c>
      <c r="AU100" s="44" t="str">
        <f t="shared" si="87"/>
        <v/>
      </c>
      <c r="AV100" s="744"/>
      <c r="AW100" s="49" t="str">
        <f t="shared" si="88"/>
        <v/>
      </c>
      <c r="AX100" s="49" t="str">
        <f t="shared" si="89"/>
        <v/>
      </c>
      <c r="AY100" s="49" t="str">
        <f t="shared" si="90"/>
        <v/>
      </c>
      <c r="AZ100" s="67" t="str" cm="1">
        <f t="array" ref="AZ100">IF($AC100="","",IF((IFERROR(_xlfn.IFS($AU100="Devis 1",(IFERROR(VALUE(TRIM(SUBSTITUTE(AL100,CHAR(160),""))),0)),$AU100="Devis 2",(IFERROR(VALUE(TRIM(SUBSTITUTE(AO100,CHAR(160),""))),0)),$AU100="Devis 3",(IFERROR(VALUE(TRIM(SUBSTITUTE(AR100,CHAR(160),""))),0))),0))*(IFERROR(VALUE(TRIM(SUBSTITUTE($AC100,CHAR(160),""))),0))=0,"",(IFERROR(_xlfn.IFS($AU100="Devis 1",(IFERROR(VALUE(TRIM(SUBSTITUTE(AL100,CHAR(160),""))),0)),$AU100="Devis 2",(IFERROR(VALUE(TRIM(SUBSTITUTE(AO100,CHAR(160),""))),0)),$AU100="Devis 3",(IFERROR(VALUE(TRIM(SUBSTITUTE(AR100,CHAR(160),""))),0))),0))*(IFERROR(VALUE(TRIM(SUBSTITUTE($AC100,CHAR(160),""))),0))))</f>
        <v/>
      </c>
      <c r="BA100" s="67" t="str" cm="1">
        <f t="array" ref="BA100">IF($AC100="","",IF((IFERROR(_xlfn.IFS(TRIM(SUBSTITUTE($AU100,CHAR(160),""))="Devis 1", IFERROR(VALUE(TRIM(SUBSTITUTE(AM100,CHAR(160),""))),0),TRIM(SUBSTITUTE($AU100,CHAR(160),""))="Devis 2", IFERROR(VALUE(TRIM(SUBSTITUTE(AP100,CHAR(160),""))),0),TRIM(SUBSTITUTE($AU100,CHAR(160),""))="Devis 3", IFERROR(VALUE(TRIM(SUBSTITUTE(AS100,CHAR(160),""))),0)),0) * IFERROR(VALUE(TRIM(SUBSTITUTE($AC100,CHAR(160),""))),0)) = 0,IF(AZ100&lt;&gt;"",0,""),(IFERROR(_xlfn.IFS(TRIM(SUBSTITUTE($AU100,CHAR(160),""))="Devis 1", IFERROR(VALUE(TRIM(SUBSTITUTE(AM100,CHAR(160),""))),0),TRIM(SUBSTITUTE($AU100,CHAR(160),""))="Devis 2", IFERROR(VALUE(TRIM(SUBSTITUTE(AP100,CHAR(160),""))),0),TRIM(SUBSTITUTE($AU100,CHAR(160),""))="Devis 3", IFERROR(VALUE(TRIM(SUBSTITUTE(AS100,CHAR(160),""))),0)),0) * IFERROR(VALUE(TRIM(SUBSTITUTE($AC100,CHAR(160),""))),0))))</f>
        <v/>
      </c>
      <c r="BB100" s="67" t="str" cm="1">
        <f t="array" ref="BB100">IF($AC100="","",IF(IFERROR(_xlfn.IFS($AU100="Devis 1",IFERROR(VALUE(TRIM(SUBSTITUTE(AN100,CHAR(160),""))),0),$AU100="Devis 2",IFERROR(VALUE(TRIM(SUBSTITUTE(AQ100,CHAR(160),""))),0),$AU100="Devis 3",IFERROR(VALUE(TRIM(SUBSTITUTE(AT100,CHAR(160),""))),0)),0)*IFERROR(VALUE(TRIM(SUBSTITUTE($AC100,CHAR(160),""))),0)=0,"",IFERROR(_xlfn.IFS($AU100="Devis 1",IFERROR(VALUE(TRIM(SUBSTITUTE(AN100,CHAR(160),""))),0),$AU100="Devis 2",IFERROR(VALUE(TRIM(SUBSTITUTE(AQ100,CHAR(160),""))),0),$AU100="Devis 3",IFERROR(VALUE(TRIM(SUBSTITUTE(AT100,CHAR(160),""))),0)),0)*IFERROR(VALUE(TRIM(SUBSTITUTE($AC100,CHAR(160),""))),0)))</f>
        <v/>
      </c>
      <c r="BC100" s="254"/>
      <c r="BD100" s="14" t="str" cm="1">
        <f t="array" ref="BD100">IF(OR(BB100="",AY100="",AZ100="",AW100="",BA100="",AX100=""),"",_xlfn.IFS((IFERROR(VALUE(TRIM(SUBSTITUTE(BB100,CHAR(160),""))),0))&gt;(IFERROR(VALUE(TRIM(SUBSTITUTE(AY100,CHAR(160),""))),0)),"KO : Le montant retenu TTC est supérieur au montant raisonnable TTC. Merci de revoir la ligne de dépense ou plafonner son montant.",(IFERROR(VALUE(TRIM(SUBSTITUTE(AZ100,CHAR(160),""))),0))&gt;(IFERROR(VALUE(TRIM(SUBSTITUTE(AW100,CHAR(160),""))),0)),"Attention : Le montant retenu HT est supérieur au montant HT raisonnable. Merci de revoir la ligne de dépense, plafonner son montant, ou justifier la reventillation HT / TVA.",(IFERROR(VALUE(TRIM(SUBSTITUTE(BA100,CHAR(160),""))),0))&gt;(IFERROR(VALUE(TRIM(SUBSTITUTE(AX100,CHAR(160),""))),0)),"Attention : Le montant TVA retenu est supérieur au montant TVA raisonnable. Merci de revoir la ligne de dépense, plafonner son montant, ou justifier la reventillation HT / TVA.",(IFERROR(VALUE(TRIM(SUBSTITUTE(BB100,CHAR(160),""))),0))=0,"",(IFERROR(VALUE(TRIM(SUBSTITUTE(AY100,CHAR(160),""))),0))=(IFERROR(VALUE(TRIM(SUBSTITUTE(BB100,CHAR(160),""))),0)),"OK",(IFERROR(VALUE(TRIM(SUBSTITUTE(AY100,CHAR(160),""))),0))&gt;(IFERROR(VALUE(TRIM(SUBSTITUTE(BB100,CHAR(160),""))),0))," OK : Montant instruit inférieur au montant raisonnable.",TRUE,""))</f>
        <v/>
      </c>
      <c r="BE100" s="762" t="str" cm="1">
        <f t="array" ref="BE100">IF(OR(BB100="",Y100="",AZ100="",W100="",BA100="",X100=""),"",_xlfn.IFS((IFERROR(VALUE(TRIM(SUBSTITUTE(BB100,CHAR(160),""))),0))&gt;(IFERROR(VALUE(TRIM(SUBSTITUTE(Y100,CHAR(160),""))),0)),"KO : Le montant retenu TTC est supérieur au montant présenté TTC. Merci de revoir la ligne de dépense ou plafonner son montant.",(IFERROR(VALUE(TRIM(SUBSTITUTE(AZ100,CHAR(160),""))),0))&gt;(IFERROR(VALUE(TRIM(SUBSTITUTE(W100,CHAR(160),""))),0)),"Attention : Le montant retenu HT est supérieur au montant HT présenté. Merci de revoir la ligne de dépense,plafonner son montant,ou justifier la reventillation HT/TVA.",(IFERROR(VALUE(TRIM(SUBSTITUTE(BA100,CHAR(160),""))),0))&gt;(IFERROR(VALUE(TRIM(SUBSTITUTE(X100,CHAR(160),""))),0)),"Attention : Le montant TVA retenu est supérieur au montant TVA présenté. Merci de revoir la ligne de dépense,plafonner son montant,ou justifier la reventillation HT/TVA.",(IFERROR(VALUE(TRIM(SUBSTITUTE(Y100,CHAR(160),""))),0))=0,"",(IFERROR(VALUE(TRIM(SUBSTITUTE(BB100,CHAR(160),""))),0))=(IFERROR(VALUE(TRIM(SUBSTITUTE(Y100,CHAR(160),""))),0)),"OK",
OR((IFERROR(VALUE(TRIM(SUBSTITUTE(BB100,CHAR(160),""))),0))=0,(IFERROR(VALUE(TRIM(SUBSTITUTE(AZ100,CHAR(160),""))),0))=0),"Attention : montant présenté entièrement écarté",(IFERROR(VALUE(TRIM(SUBSTITUTE(BB100,CHAR(160),""))),0))&lt;(IFERROR(VALUE(TRIM(SUBSTITUTE(Y100,CHAR(160),""))),0)),"Attention : montant présenté partiellement écarté",TRUE,""))</f>
        <v/>
      </c>
      <c r="BF100" s="49" t="str">
        <f t="shared" si="91"/>
        <v/>
      </c>
      <c r="BG100" s="49" t="str">
        <f t="shared" si="92"/>
        <v/>
      </c>
      <c r="BH100" s="21" t="str">
        <f t="shared" si="93"/>
        <v/>
      </c>
    </row>
    <row r="101" spans="1:60" ht="15" customHeight="1">
      <c r="A101" s="63">
        <v>90</v>
      </c>
      <c r="B101" s="144"/>
      <c r="C101" s="144"/>
      <c r="D101" s="145"/>
      <c r="E101" s="144"/>
      <c r="F101" s="144"/>
      <c r="G101" s="144"/>
      <c r="H101" s="144"/>
      <c r="I101" s="144"/>
      <c r="J101" s="144"/>
      <c r="K101" s="144"/>
      <c r="L101" s="144"/>
      <c r="M101" s="123"/>
      <c r="N101" s="7"/>
      <c r="O101" s="42" t="str">
        <f t="shared" si="63"/>
        <v/>
      </c>
      <c r="P101" s="9"/>
      <c r="Q101" s="7"/>
      <c r="R101" s="42" t="str">
        <f t="shared" si="64"/>
        <v/>
      </c>
      <c r="S101" s="10"/>
      <c r="T101" s="7"/>
      <c r="U101" s="124" t="str">
        <f t="shared" si="65"/>
        <v/>
      </c>
      <c r="V101" s="133"/>
      <c r="W101" s="132" t="str" cm="1">
        <f t="array" ref="W101">IF((_xlfn.IFS(TRIM(SUBSTITUTE(V101,CHAR(160),""))="Devis 1",IFERROR(VALUE(TRIM(SUBSTITUTE(M101,CHAR(160),""))),0),TRIM(SUBSTITUTE(V101,CHAR(160),""))="Devis 2",IFERROR(VALUE(TRIM(SUBSTITUTE(P101,CHAR(160),""))),0),TRIM(SUBSTITUTE(V101,CHAR(160),""))="Devis 3",IFERROR(VALUE(TRIM(SUBSTITUTE(S101,CHAR(160),""))),0),TRUE,0)*IFERROR(VALUE(TRIM(SUBSTITUTE(D101,CHAR(160),""))),0))=0,"",_xlfn.IFS(TRIM(SUBSTITUTE(V101,CHAR(160),""))="Devis 1",IFERROR(VALUE(TRIM(SUBSTITUTE(M101,CHAR(160),""))),0),TRIM(SUBSTITUTE(V101,CHAR(160),""))="Devis 2",IFERROR(VALUE(TRIM(SUBSTITUTE(P101,CHAR(160),""))),0),TRIM(SUBSTITUTE(V101,CHAR(160),""))="Devis 3",IFERROR(VALUE(TRIM(SUBSTITUTE(S101,CHAR(160),""))),0),TRUE,0)*IFERROR(VALUE(TRIM(SUBSTITUTE(D101,CHAR(160),""))),0))</f>
        <v/>
      </c>
      <c r="X101" s="66" t="str" cm="1">
        <f t="array" ref="X101">IF(_xlfn.IFS(TRIM(SUBSTITUTE(V101,CHAR(160),""))="Devis 1",IFERROR(VALUE(TRIM(SUBSTITUTE(N101,CHAR(160),""))),0),TRIM(SUBSTITUTE(V101,CHAR(160),""))="Devis 2",IFERROR(VALUE(TRIM(SUBSTITUTE(Q101,CHAR(160),""))),0),TRIM(SUBSTITUTE(V101,CHAR(160),""))="Devis 3",IFERROR(VALUE(TRIM(SUBSTITUTE(T101,CHAR(160),""))),0),TRUE,0)*IFERROR(VALUE(TRIM(SUBSTITUTE(D101,CHAR(160),""))),0)=0,IF(W101&lt;&gt;"",0,""),_xlfn.IFS(TRIM(SUBSTITUTE(V101,CHAR(160),""))="Devis 1",IFERROR(VALUE(TRIM(SUBSTITUTE(N101,CHAR(160),""))),0),TRIM(SUBSTITUTE(V101,CHAR(160),""))="Devis 2",IFERROR(VALUE(TRIM(SUBSTITUTE(Q101,CHAR(160),""))),0),TRIM(SUBSTITUTE(V101,CHAR(160),""))="Devis 3",IFERROR(VALUE(TRIM(SUBSTITUTE(T101,CHAR(160),""))),0),TRUE,0)*IFERROR(VALUE(TRIM(SUBSTITUTE(D101,CHAR(160),""))),0))</f>
        <v/>
      </c>
      <c r="Y101" s="135" t="str">
        <f t="shared" si="66"/>
        <v/>
      </c>
      <c r="Z101" s="136"/>
      <c r="AA101" s="764" t="str">
        <f t="shared" si="67"/>
        <v/>
      </c>
      <c r="AB101" s="764" t="str">
        <f t="shared" si="68"/>
        <v/>
      </c>
      <c r="AC101" s="764" t="str">
        <f t="shared" si="69"/>
        <v/>
      </c>
      <c r="AD101" s="764" t="str">
        <f t="shared" si="70"/>
        <v/>
      </c>
      <c r="AE101" s="764" t="str">
        <f t="shared" si="71"/>
        <v/>
      </c>
      <c r="AF101" s="764" t="str">
        <f t="shared" si="72"/>
        <v/>
      </c>
      <c r="AG101" s="764" t="str">
        <f t="shared" si="73"/>
        <v/>
      </c>
      <c r="AH101" s="764" t="str">
        <f t="shared" si="74"/>
        <v/>
      </c>
      <c r="AI101" s="764" t="str">
        <f t="shared" si="75"/>
        <v/>
      </c>
      <c r="AJ101" s="764" t="str">
        <f t="shared" si="76"/>
        <v/>
      </c>
      <c r="AK101" s="764" t="str">
        <f t="shared" si="77"/>
        <v/>
      </c>
      <c r="AL101" s="45" t="str">
        <f t="shared" si="78"/>
        <v/>
      </c>
      <c r="AM101" s="20" t="str">
        <f t="shared" si="79"/>
        <v/>
      </c>
      <c r="AN101" s="42" t="str">
        <f t="shared" si="80"/>
        <v/>
      </c>
      <c r="AO101" s="46" t="str">
        <f t="shared" si="81"/>
        <v/>
      </c>
      <c r="AP101" s="20" t="str">
        <f t="shared" si="82"/>
        <v/>
      </c>
      <c r="AQ101" s="42" t="str">
        <f t="shared" si="83"/>
        <v/>
      </c>
      <c r="AR101" s="47" t="str">
        <f t="shared" si="84"/>
        <v/>
      </c>
      <c r="AS101" s="20" t="str">
        <f t="shared" si="85"/>
        <v/>
      </c>
      <c r="AT101" s="48" t="str">
        <f t="shared" si="86"/>
        <v/>
      </c>
      <c r="AU101" s="44" t="str">
        <f t="shared" si="87"/>
        <v/>
      </c>
      <c r="AV101" s="744"/>
      <c r="AW101" s="49" t="str">
        <f t="shared" si="88"/>
        <v/>
      </c>
      <c r="AX101" s="49" t="str">
        <f t="shared" si="89"/>
        <v/>
      </c>
      <c r="AY101" s="49" t="str">
        <f t="shared" si="90"/>
        <v/>
      </c>
      <c r="AZ101" s="67" t="str" cm="1">
        <f t="array" ref="AZ101">IF($AC101="","",IF((IFERROR(_xlfn.IFS($AU101="Devis 1",(IFERROR(VALUE(TRIM(SUBSTITUTE(AL101,CHAR(160),""))),0)),$AU101="Devis 2",(IFERROR(VALUE(TRIM(SUBSTITUTE(AO101,CHAR(160),""))),0)),$AU101="Devis 3",(IFERROR(VALUE(TRIM(SUBSTITUTE(AR101,CHAR(160),""))),0))),0))*(IFERROR(VALUE(TRIM(SUBSTITUTE($AC101,CHAR(160),""))),0))=0,"",(IFERROR(_xlfn.IFS($AU101="Devis 1",(IFERROR(VALUE(TRIM(SUBSTITUTE(AL101,CHAR(160),""))),0)),$AU101="Devis 2",(IFERROR(VALUE(TRIM(SUBSTITUTE(AO101,CHAR(160),""))),0)),$AU101="Devis 3",(IFERROR(VALUE(TRIM(SUBSTITUTE(AR101,CHAR(160),""))),0))),0))*(IFERROR(VALUE(TRIM(SUBSTITUTE($AC101,CHAR(160),""))),0))))</f>
        <v/>
      </c>
      <c r="BA101" s="67" t="str" cm="1">
        <f t="array" ref="BA101">IF($AC101="","",IF((IFERROR(_xlfn.IFS(TRIM(SUBSTITUTE($AU101,CHAR(160),""))="Devis 1", IFERROR(VALUE(TRIM(SUBSTITUTE(AM101,CHAR(160),""))),0),TRIM(SUBSTITUTE($AU101,CHAR(160),""))="Devis 2", IFERROR(VALUE(TRIM(SUBSTITUTE(AP101,CHAR(160),""))),0),TRIM(SUBSTITUTE($AU101,CHAR(160),""))="Devis 3", IFERROR(VALUE(TRIM(SUBSTITUTE(AS101,CHAR(160),""))),0)),0) * IFERROR(VALUE(TRIM(SUBSTITUTE($AC101,CHAR(160),""))),0)) = 0,IF(AZ101&lt;&gt;"",0,""),(IFERROR(_xlfn.IFS(TRIM(SUBSTITUTE($AU101,CHAR(160),""))="Devis 1", IFERROR(VALUE(TRIM(SUBSTITUTE(AM101,CHAR(160),""))),0),TRIM(SUBSTITUTE($AU101,CHAR(160),""))="Devis 2", IFERROR(VALUE(TRIM(SUBSTITUTE(AP101,CHAR(160),""))),0),TRIM(SUBSTITUTE($AU101,CHAR(160),""))="Devis 3", IFERROR(VALUE(TRIM(SUBSTITUTE(AS101,CHAR(160),""))),0)),0) * IFERROR(VALUE(TRIM(SUBSTITUTE($AC101,CHAR(160),""))),0))))</f>
        <v/>
      </c>
      <c r="BB101" s="67" t="str" cm="1">
        <f t="array" ref="BB101">IF($AC101="","",IF(IFERROR(_xlfn.IFS($AU101="Devis 1",IFERROR(VALUE(TRIM(SUBSTITUTE(AN101,CHAR(160),""))),0),$AU101="Devis 2",IFERROR(VALUE(TRIM(SUBSTITUTE(AQ101,CHAR(160),""))),0),$AU101="Devis 3",IFERROR(VALUE(TRIM(SUBSTITUTE(AT101,CHAR(160),""))),0)),0)*IFERROR(VALUE(TRIM(SUBSTITUTE($AC101,CHAR(160),""))),0)=0,"",IFERROR(_xlfn.IFS($AU101="Devis 1",IFERROR(VALUE(TRIM(SUBSTITUTE(AN101,CHAR(160),""))),0),$AU101="Devis 2",IFERROR(VALUE(TRIM(SUBSTITUTE(AQ101,CHAR(160),""))),0),$AU101="Devis 3",IFERROR(VALUE(TRIM(SUBSTITUTE(AT101,CHAR(160),""))),0)),0)*IFERROR(VALUE(TRIM(SUBSTITUTE($AC101,CHAR(160),""))),0)))</f>
        <v/>
      </c>
      <c r="BC101" s="254"/>
      <c r="BD101" s="14" t="str" cm="1">
        <f t="array" ref="BD101">IF(OR(BB101="",AY101="",AZ101="",AW101="",BA101="",AX101=""),"",_xlfn.IFS((IFERROR(VALUE(TRIM(SUBSTITUTE(BB101,CHAR(160),""))),0))&gt;(IFERROR(VALUE(TRIM(SUBSTITUTE(AY101,CHAR(160),""))),0)),"KO : Le montant retenu TTC est supérieur au montant raisonnable TTC. Merci de revoir la ligne de dépense ou plafonner son montant.",(IFERROR(VALUE(TRIM(SUBSTITUTE(AZ101,CHAR(160),""))),0))&gt;(IFERROR(VALUE(TRIM(SUBSTITUTE(AW101,CHAR(160),""))),0)),"Attention : Le montant retenu HT est supérieur au montant HT raisonnable. Merci de revoir la ligne de dépense, plafonner son montant, ou justifier la reventillation HT / TVA.",(IFERROR(VALUE(TRIM(SUBSTITUTE(BA101,CHAR(160),""))),0))&gt;(IFERROR(VALUE(TRIM(SUBSTITUTE(AX101,CHAR(160),""))),0)),"Attention : Le montant TVA retenu est supérieur au montant TVA raisonnable. Merci de revoir la ligne de dépense, plafonner son montant, ou justifier la reventillation HT / TVA.",(IFERROR(VALUE(TRIM(SUBSTITUTE(BB101,CHAR(160),""))),0))=0,"",(IFERROR(VALUE(TRIM(SUBSTITUTE(AY101,CHAR(160),""))),0))=(IFERROR(VALUE(TRIM(SUBSTITUTE(BB101,CHAR(160),""))),0)),"OK",(IFERROR(VALUE(TRIM(SUBSTITUTE(AY101,CHAR(160),""))),0))&gt;(IFERROR(VALUE(TRIM(SUBSTITUTE(BB101,CHAR(160),""))),0))," OK : Montant instruit inférieur au montant raisonnable.",TRUE,""))</f>
        <v/>
      </c>
      <c r="BE101" s="762" t="str" cm="1">
        <f t="array" ref="BE101">IF(OR(BB101="",Y101="",AZ101="",W101="",BA101="",X101=""),"",_xlfn.IFS((IFERROR(VALUE(TRIM(SUBSTITUTE(BB101,CHAR(160),""))),0))&gt;(IFERROR(VALUE(TRIM(SUBSTITUTE(Y101,CHAR(160),""))),0)),"KO : Le montant retenu TTC est supérieur au montant présenté TTC. Merci de revoir la ligne de dépense ou plafonner son montant.",(IFERROR(VALUE(TRIM(SUBSTITUTE(AZ101,CHAR(160),""))),0))&gt;(IFERROR(VALUE(TRIM(SUBSTITUTE(W101,CHAR(160),""))),0)),"Attention : Le montant retenu HT est supérieur au montant HT présenté. Merci de revoir la ligne de dépense,plafonner son montant,ou justifier la reventillation HT/TVA.",(IFERROR(VALUE(TRIM(SUBSTITUTE(BA101,CHAR(160),""))),0))&gt;(IFERROR(VALUE(TRIM(SUBSTITUTE(X101,CHAR(160),""))),0)),"Attention : Le montant TVA retenu est supérieur au montant TVA présenté. Merci de revoir la ligne de dépense,plafonner son montant,ou justifier la reventillation HT/TVA.",(IFERROR(VALUE(TRIM(SUBSTITUTE(Y101,CHAR(160),""))),0))=0,"",(IFERROR(VALUE(TRIM(SUBSTITUTE(BB101,CHAR(160),""))),0))=(IFERROR(VALUE(TRIM(SUBSTITUTE(Y101,CHAR(160),""))),0)),"OK",
OR((IFERROR(VALUE(TRIM(SUBSTITUTE(BB101,CHAR(160),""))),0))=0,(IFERROR(VALUE(TRIM(SUBSTITUTE(AZ101,CHAR(160),""))),0))=0),"Attention : montant présenté entièrement écarté",(IFERROR(VALUE(TRIM(SUBSTITUTE(BB101,CHAR(160),""))),0))&lt;(IFERROR(VALUE(TRIM(SUBSTITUTE(Y101,CHAR(160),""))),0)),"Attention : montant présenté partiellement écarté",TRUE,""))</f>
        <v/>
      </c>
      <c r="BF101" s="49" t="str">
        <f t="shared" si="91"/>
        <v/>
      </c>
      <c r="BG101" s="49" t="str">
        <f t="shared" si="92"/>
        <v/>
      </c>
      <c r="BH101" s="21" t="str">
        <f t="shared" si="93"/>
        <v/>
      </c>
    </row>
    <row r="102" spans="1:60" ht="15" customHeight="1">
      <c r="A102" s="63">
        <v>91</v>
      </c>
      <c r="B102" s="144"/>
      <c r="C102" s="144"/>
      <c r="D102" s="145"/>
      <c r="E102" s="144"/>
      <c r="F102" s="144"/>
      <c r="G102" s="144"/>
      <c r="H102" s="144"/>
      <c r="I102" s="144"/>
      <c r="J102" s="144"/>
      <c r="K102" s="144"/>
      <c r="L102" s="144"/>
      <c r="M102" s="123"/>
      <c r="N102" s="7"/>
      <c r="O102" s="42" t="str">
        <f t="shared" si="63"/>
        <v/>
      </c>
      <c r="P102" s="9"/>
      <c r="Q102" s="7"/>
      <c r="R102" s="42" t="str">
        <f t="shared" si="64"/>
        <v/>
      </c>
      <c r="S102" s="10"/>
      <c r="T102" s="7"/>
      <c r="U102" s="124" t="str">
        <f t="shared" si="65"/>
        <v/>
      </c>
      <c r="V102" s="133"/>
      <c r="W102" s="132" t="str" cm="1">
        <f t="array" ref="W102">IF((_xlfn.IFS(TRIM(SUBSTITUTE(V102,CHAR(160),""))="Devis 1",IFERROR(VALUE(TRIM(SUBSTITUTE(M102,CHAR(160),""))),0),TRIM(SUBSTITUTE(V102,CHAR(160),""))="Devis 2",IFERROR(VALUE(TRIM(SUBSTITUTE(P102,CHAR(160),""))),0),TRIM(SUBSTITUTE(V102,CHAR(160),""))="Devis 3",IFERROR(VALUE(TRIM(SUBSTITUTE(S102,CHAR(160),""))),0),TRUE,0)*IFERROR(VALUE(TRIM(SUBSTITUTE(D102,CHAR(160),""))),0))=0,"",_xlfn.IFS(TRIM(SUBSTITUTE(V102,CHAR(160),""))="Devis 1",IFERROR(VALUE(TRIM(SUBSTITUTE(M102,CHAR(160),""))),0),TRIM(SUBSTITUTE(V102,CHAR(160),""))="Devis 2",IFERROR(VALUE(TRIM(SUBSTITUTE(P102,CHAR(160),""))),0),TRIM(SUBSTITUTE(V102,CHAR(160),""))="Devis 3",IFERROR(VALUE(TRIM(SUBSTITUTE(S102,CHAR(160),""))),0),TRUE,0)*IFERROR(VALUE(TRIM(SUBSTITUTE(D102,CHAR(160),""))),0))</f>
        <v/>
      </c>
      <c r="X102" s="66" t="str" cm="1">
        <f t="array" ref="X102">IF(_xlfn.IFS(TRIM(SUBSTITUTE(V102,CHAR(160),""))="Devis 1",IFERROR(VALUE(TRIM(SUBSTITUTE(N102,CHAR(160),""))),0),TRIM(SUBSTITUTE(V102,CHAR(160),""))="Devis 2",IFERROR(VALUE(TRIM(SUBSTITUTE(Q102,CHAR(160),""))),0),TRIM(SUBSTITUTE(V102,CHAR(160),""))="Devis 3",IFERROR(VALUE(TRIM(SUBSTITUTE(T102,CHAR(160),""))),0),TRUE,0)*IFERROR(VALUE(TRIM(SUBSTITUTE(D102,CHAR(160),""))),0)=0,IF(W102&lt;&gt;"",0,""),_xlfn.IFS(TRIM(SUBSTITUTE(V102,CHAR(160),""))="Devis 1",IFERROR(VALUE(TRIM(SUBSTITUTE(N102,CHAR(160),""))),0),TRIM(SUBSTITUTE(V102,CHAR(160),""))="Devis 2",IFERROR(VALUE(TRIM(SUBSTITUTE(Q102,CHAR(160),""))),0),TRIM(SUBSTITUTE(V102,CHAR(160),""))="Devis 3",IFERROR(VALUE(TRIM(SUBSTITUTE(T102,CHAR(160),""))),0),TRUE,0)*IFERROR(VALUE(TRIM(SUBSTITUTE(D102,CHAR(160),""))),0))</f>
        <v/>
      </c>
      <c r="Y102" s="135" t="str">
        <f t="shared" si="66"/>
        <v/>
      </c>
      <c r="Z102" s="136"/>
      <c r="AA102" s="764" t="str">
        <f t="shared" si="67"/>
        <v/>
      </c>
      <c r="AB102" s="764" t="str">
        <f t="shared" si="68"/>
        <v/>
      </c>
      <c r="AC102" s="764" t="str">
        <f t="shared" si="69"/>
        <v/>
      </c>
      <c r="AD102" s="764" t="str">
        <f t="shared" si="70"/>
        <v/>
      </c>
      <c r="AE102" s="764" t="str">
        <f t="shared" si="71"/>
        <v/>
      </c>
      <c r="AF102" s="764" t="str">
        <f t="shared" si="72"/>
        <v/>
      </c>
      <c r="AG102" s="764" t="str">
        <f t="shared" si="73"/>
        <v/>
      </c>
      <c r="AH102" s="764" t="str">
        <f t="shared" si="74"/>
        <v/>
      </c>
      <c r="AI102" s="764" t="str">
        <f t="shared" si="75"/>
        <v/>
      </c>
      <c r="AJ102" s="764" t="str">
        <f t="shared" si="76"/>
        <v/>
      </c>
      <c r="AK102" s="764" t="str">
        <f t="shared" si="77"/>
        <v/>
      </c>
      <c r="AL102" s="45" t="str">
        <f t="shared" si="78"/>
        <v/>
      </c>
      <c r="AM102" s="20" t="str">
        <f t="shared" si="79"/>
        <v/>
      </c>
      <c r="AN102" s="42" t="str">
        <f t="shared" si="80"/>
        <v/>
      </c>
      <c r="AO102" s="46" t="str">
        <f t="shared" si="81"/>
        <v/>
      </c>
      <c r="AP102" s="20" t="str">
        <f t="shared" si="82"/>
        <v/>
      </c>
      <c r="AQ102" s="42" t="str">
        <f t="shared" si="83"/>
        <v/>
      </c>
      <c r="AR102" s="47" t="str">
        <f t="shared" si="84"/>
        <v/>
      </c>
      <c r="AS102" s="20" t="str">
        <f t="shared" si="85"/>
        <v/>
      </c>
      <c r="AT102" s="48" t="str">
        <f t="shared" si="86"/>
        <v/>
      </c>
      <c r="AU102" s="44" t="str">
        <f t="shared" si="87"/>
        <v/>
      </c>
      <c r="AV102" s="744"/>
      <c r="AW102" s="49" t="str">
        <f t="shared" si="88"/>
        <v/>
      </c>
      <c r="AX102" s="49" t="str">
        <f t="shared" si="89"/>
        <v/>
      </c>
      <c r="AY102" s="49" t="str">
        <f t="shared" si="90"/>
        <v/>
      </c>
      <c r="AZ102" s="67" t="str" cm="1">
        <f t="array" ref="AZ102">IF($AC102="","",IF((IFERROR(_xlfn.IFS($AU102="Devis 1",(IFERROR(VALUE(TRIM(SUBSTITUTE(AL102,CHAR(160),""))),0)),$AU102="Devis 2",(IFERROR(VALUE(TRIM(SUBSTITUTE(AO102,CHAR(160),""))),0)),$AU102="Devis 3",(IFERROR(VALUE(TRIM(SUBSTITUTE(AR102,CHAR(160),""))),0))),0))*(IFERROR(VALUE(TRIM(SUBSTITUTE($AC102,CHAR(160),""))),0))=0,"",(IFERROR(_xlfn.IFS($AU102="Devis 1",(IFERROR(VALUE(TRIM(SUBSTITUTE(AL102,CHAR(160),""))),0)),$AU102="Devis 2",(IFERROR(VALUE(TRIM(SUBSTITUTE(AO102,CHAR(160),""))),0)),$AU102="Devis 3",(IFERROR(VALUE(TRIM(SUBSTITUTE(AR102,CHAR(160),""))),0))),0))*(IFERROR(VALUE(TRIM(SUBSTITUTE($AC102,CHAR(160),""))),0))))</f>
        <v/>
      </c>
      <c r="BA102" s="67" t="str" cm="1">
        <f t="array" ref="BA102">IF($AC102="","",IF((IFERROR(_xlfn.IFS(TRIM(SUBSTITUTE($AU102,CHAR(160),""))="Devis 1", IFERROR(VALUE(TRIM(SUBSTITUTE(AM102,CHAR(160),""))),0),TRIM(SUBSTITUTE($AU102,CHAR(160),""))="Devis 2", IFERROR(VALUE(TRIM(SUBSTITUTE(AP102,CHAR(160),""))),0),TRIM(SUBSTITUTE($AU102,CHAR(160),""))="Devis 3", IFERROR(VALUE(TRIM(SUBSTITUTE(AS102,CHAR(160),""))),0)),0) * IFERROR(VALUE(TRIM(SUBSTITUTE($AC102,CHAR(160),""))),0)) = 0,IF(AZ102&lt;&gt;"",0,""),(IFERROR(_xlfn.IFS(TRIM(SUBSTITUTE($AU102,CHAR(160),""))="Devis 1", IFERROR(VALUE(TRIM(SUBSTITUTE(AM102,CHAR(160),""))),0),TRIM(SUBSTITUTE($AU102,CHAR(160),""))="Devis 2", IFERROR(VALUE(TRIM(SUBSTITUTE(AP102,CHAR(160),""))),0),TRIM(SUBSTITUTE($AU102,CHAR(160),""))="Devis 3", IFERROR(VALUE(TRIM(SUBSTITUTE(AS102,CHAR(160),""))),0)),0) * IFERROR(VALUE(TRIM(SUBSTITUTE($AC102,CHAR(160),""))),0))))</f>
        <v/>
      </c>
      <c r="BB102" s="67" t="str" cm="1">
        <f t="array" ref="BB102">IF($AC102="","",IF(IFERROR(_xlfn.IFS($AU102="Devis 1",IFERROR(VALUE(TRIM(SUBSTITUTE(AN102,CHAR(160),""))),0),$AU102="Devis 2",IFERROR(VALUE(TRIM(SUBSTITUTE(AQ102,CHAR(160),""))),0),$AU102="Devis 3",IFERROR(VALUE(TRIM(SUBSTITUTE(AT102,CHAR(160),""))),0)),0)*IFERROR(VALUE(TRIM(SUBSTITUTE($AC102,CHAR(160),""))),0)=0,"",IFERROR(_xlfn.IFS($AU102="Devis 1",IFERROR(VALUE(TRIM(SUBSTITUTE(AN102,CHAR(160),""))),0),$AU102="Devis 2",IFERROR(VALUE(TRIM(SUBSTITUTE(AQ102,CHAR(160),""))),0),$AU102="Devis 3",IFERROR(VALUE(TRIM(SUBSTITUTE(AT102,CHAR(160),""))),0)),0)*IFERROR(VALUE(TRIM(SUBSTITUTE($AC102,CHAR(160),""))),0)))</f>
        <v/>
      </c>
      <c r="BC102" s="254"/>
      <c r="BD102" s="14" t="str" cm="1">
        <f t="array" ref="BD102">IF(OR(BB102="",AY102="",AZ102="",AW102="",BA102="",AX102=""),"",_xlfn.IFS((IFERROR(VALUE(TRIM(SUBSTITUTE(BB102,CHAR(160),""))),0))&gt;(IFERROR(VALUE(TRIM(SUBSTITUTE(AY102,CHAR(160),""))),0)),"KO : Le montant retenu TTC est supérieur au montant raisonnable TTC. Merci de revoir la ligne de dépense ou plafonner son montant.",(IFERROR(VALUE(TRIM(SUBSTITUTE(AZ102,CHAR(160),""))),0))&gt;(IFERROR(VALUE(TRIM(SUBSTITUTE(AW102,CHAR(160),""))),0)),"Attention : Le montant retenu HT est supérieur au montant HT raisonnable. Merci de revoir la ligne de dépense, plafonner son montant, ou justifier la reventillation HT / TVA.",(IFERROR(VALUE(TRIM(SUBSTITUTE(BA102,CHAR(160),""))),0))&gt;(IFERROR(VALUE(TRIM(SUBSTITUTE(AX102,CHAR(160),""))),0)),"Attention : Le montant TVA retenu est supérieur au montant TVA raisonnable. Merci de revoir la ligne de dépense, plafonner son montant, ou justifier la reventillation HT / TVA.",(IFERROR(VALUE(TRIM(SUBSTITUTE(BB102,CHAR(160),""))),0))=0,"",(IFERROR(VALUE(TRIM(SUBSTITUTE(AY102,CHAR(160),""))),0))=(IFERROR(VALUE(TRIM(SUBSTITUTE(BB102,CHAR(160),""))),0)),"OK",(IFERROR(VALUE(TRIM(SUBSTITUTE(AY102,CHAR(160),""))),0))&gt;(IFERROR(VALUE(TRIM(SUBSTITUTE(BB102,CHAR(160),""))),0))," OK : Montant instruit inférieur au montant raisonnable.",TRUE,""))</f>
        <v/>
      </c>
      <c r="BE102" s="762" t="str" cm="1">
        <f t="array" ref="BE102">IF(OR(BB102="",Y102="",AZ102="",W102="",BA102="",X102=""),"",_xlfn.IFS((IFERROR(VALUE(TRIM(SUBSTITUTE(BB102,CHAR(160),""))),0))&gt;(IFERROR(VALUE(TRIM(SUBSTITUTE(Y102,CHAR(160),""))),0)),"KO : Le montant retenu TTC est supérieur au montant présenté TTC. Merci de revoir la ligne de dépense ou plafonner son montant.",(IFERROR(VALUE(TRIM(SUBSTITUTE(AZ102,CHAR(160),""))),0))&gt;(IFERROR(VALUE(TRIM(SUBSTITUTE(W102,CHAR(160),""))),0)),"Attention : Le montant retenu HT est supérieur au montant HT présenté. Merci de revoir la ligne de dépense,plafonner son montant,ou justifier la reventillation HT/TVA.",(IFERROR(VALUE(TRIM(SUBSTITUTE(BA102,CHAR(160),""))),0))&gt;(IFERROR(VALUE(TRIM(SUBSTITUTE(X102,CHAR(160),""))),0)),"Attention : Le montant TVA retenu est supérieur au montant TVA présenté. Merci de revoir la ligne de dépense,plafonner son montant,ou justifier la reventillation HT/TVA.",(IFERROR(VALUE(TRIM(SUBSTITUTE(Y102,CHAR(160),""))),0))=0,"",(IFERROR(VALUE(TRIM(SUBSTITUTE(BB102,CHAR(160),""))),0))=(IFERROR(VALUE(TRIM(SUBSTITUTE(Y102,CHAR(160),""))),0)),"OK",
OR((IFERROR(VALUE(TRIM(SUBSTITUTE(BB102,CHAR(160),""))),0))=0,(IFERROR(VALUE(TRIM(SUBSTITUTE(AZ102,CHAR(160),""))),0))=0),"Attention : montant présenté entièrement écarté",(IFERROR(VALUE(TRIM(SUBSTITUTE(BB102,CHAR(160),""))),0))&lt;(IFERROR(VALUE(TRIM(SUBSTITUTE(Y102,CHAR(160),""))),0)),"Attention : montant présenté partiellement écarté",TRUE,""))</f>
        <v/>
      </c>
      <c r="BF102" s="49" t="str">
        <f t="shared" si="91"/>
        <v/>
      </c>
      <c r="BG102" s="49" t="str">
        <f t="shared" si="92"/>
        <v/>
      </c>
      <c r="BH102" s="21" t="str">
        <f t="shared" si="93"/>
        <v/>
      </c>
    </row>
    <row r="103" spans="1:60" ht="15" customHeight="1">
      <c r="A103" s="63">
        <v>92</v>
      </c>
      <c r="B103" s="144"/>
      <c r="C103" s="144"/>
      <c r="D103" s="145"/>
      <c r="E103" s="144"/>
      <c r="F103" s="144"/>
      <c r="G103" s="144"/>
      <c r="H103" s="144"/>
      <c r="I103" s="144"/>
      <c r="J103" s="144"/>
      <c r="K103" s="144"/>
      <c r="L103" s="144"/>
      <c r="M103" s="123"/>
      <c r="N103" s="7"/>
      <c r="O103" s="42" t="str">
        <f t="shared" si="63"/>
        <v/>
      </c>
      <c r="P103" s="9"/>
      <c r="Q103" s="7"/>
      <c r="R103" s="42" t="str">
        <f t="shared" si="64"/>
        <v/>
      </c>
      <c r="S103" s="10"/>
      <c r="T103" s="7"/>
      <c r="U103" s="124" t="str">
        <f t="shared" si="65"/>
        <v/>
      </c>
      <c r="V103" s="133"/>
      <c r="W103" s="132" t="str" cm="1">
        <f t="array" ref="W103">IF((_xlfn.IFS(TRIM(SUBSTITUTE(V103,CHAR(160),""))="Devis 1",IFERROR(VALUE(TRIM(SUBSTITUTE(M103,CHAR(160),""))),0),TRIM(SUBSTITUTE(V103,CHAR(160),""))="Devis 2",IFERROR(VALUE(TRIM(SUBSTITUTE(P103,CHAR(160),""))),0),TRIM(SUBSTITUTE(V103,CHAR(160),""))="Devis 3",IFERROR(VALUE(TRIM(SUBSTITUTE(S103,CHAR(160),""))),0),TRUE,0)*IFERROR(VALUE(TRIM(SUBSTITUTE(D103,CHAR(160),""))),0))=0,"",_xlfn.IFS(TRIM(SUBSTITUTE(V103,CHAR(160),""))="Devis 1",IFERROR(VALUE(TRIM(SUBSTITUTE(M103,CHAR(160),""))),0),TRIM(SUBSTITUTE(V103,CHAR(160),""))="Devis 2",IFERROR(VALUE(TRIM(SUBSTITUTE(P103,CHAR(160),""))),0),TRIM(SUBSTITUTE(V103,CHAR(160),""))="Devis 3",IFERROR(VALUE(TRIM(SUBSTITUTE(S103,CHAR(160),""))),0),TRUE,0)*IFERROR(VALUE(TRIM(SUBSTITUTE(D103,CHAR(160),""))),0))</f>
        <v/>
      </c>
      <c r="X103" s="66" t="str" cm="1">
        <f t="array" ref="X103">IF(_xlfn.IFS(TRIM(SUBSTITUTE(V103,CHAR(160),""))="Devis 1",IFERROR(VALUE(TRIM(SUBSTITUTE(N103,CHAR(160),""))),0),TRIM(SUBSTITUTE(V103,CHAR(160),""))="Devis 2",IFERROR(VALUE(TRIM(SUBSTITUTE(Q103,CHAR(160),""))),0),TRIM(SUBSTITUTE(V103,CHAR(160),""))="Devis 3",IFERROR(VALUE(TRIM(SUBSTITUTE(T103,CHAR(160),""))),0),TRUE,0)*IFERROR(VALUE(TRIM(SUBSTITUTE(D103,CHAR(160),""))),0)=0,IF(W103&lt;&gt;"",0,""),_xlfn.IFS(TRIM(SUBSTITUTE(V103,CHAR(160),""))="Devis 1",IFERROR(VALUE(TRIM(SUBSTITUTE(N103,CHAR(160),""))),0),TRIM(SUBSTITUTE(V103,CHAR(160),""))="Devis 2",IFERROR(VALUE(TRIM(SUBSTITUTE(Q103,CHAR(160),""))),0),TRIM(SUBSTITUTE(V103,CHAR(160),""))="Devis 3",IFERROR(VALUE(TRIM(SUBSTITUTE(T103,CHAR(160),""))),0),TRUE,0)*IFERROR(VALUE(TRIM(SUBSTITUTE(D103,CHAR(160),""))),0))</f>
        <v/>
      </c>
      <c r="Y103" s="135" t="str">
        <f t="shared" si="66"/>
        <v/>
      </c>
      <c r="Z103" s="136"/>
      <c r="AA103" s="764" t="str">
        <f t="shared" si="67"/>
        <v/>
      </c>
      <c r="AB103" s="764" t="str">
        <f t="shared" si="68"/>
        <v/>
      </c>
      <c r="AC103" s="764" t="str">
        <f t="shared" si="69"/>
        <v/>
      </c>
      <c r="AD103" s="764" t="str">
        <f t="shared" si="70"/>
        <v/>
      </c>
      <c r="AE103" s="764" t="str">
        <f t="shared" si="71"/>
        <v/>
      </c>
      <c r="AF103" s="764" t="str">
        <f t="shared" si="72"/>
        <v/>
      </c>
      <c r="AG103" s="764" t="str">
        <f t="shared" si="73"/>
        <v/>
      </c>
      <c r="AH103" s="764" t="str">
        <f t="shared" si="74"/>
        <v/>
      </c>
      <c r="AI103" s="764" t="str">
        <f t="shared" si="75"/>
        <v/>
      </c>
      <c r="AJ103" s="764" t="str">
        <f t="shared" si="76"/>
        <v/>
      </c>
      <c r="AK103" s="764" t="str">
        <f t="shared" si="77"/>
        <v/>
      </c>
      <c r="AL103" s="45" t="str">
        <f t="shared" si="78"/>
        <v/>
      </c>
      <c r="AM103" s="20" t="str">
        <f t="shared" si="79"/>
        <v/>
      </c>
      <c r="AN103" s="42" t="str">
        <f t="shared" si="80"/>
        <v/>
      </c>
      <c r="AO103" s="46" t="str">
        <f t="shared" si="81"/>
        <v/>
      </c>
      <c r="AP103" s="20" t="str">
        <f t="shared" si="82"/>
        <v/>
      </c>
      <c r="AQ103" s="42" t="str">
        <f t="shared" si="83"/>
        <v/>
      </c>
      <c r="AR103" s="47" t="str">
        <f t="shared" si="84"/>
        <v/>
      </c>
      <c r="AS103" s="20" t="str">
        <f t="shared" si="85"/>
        <v/>
      </c>
      <c r="AT103" s="48" t="str">
        <f t="shared" si="86"/>
        <v/>
      </c>
      <c r="AU103" s="44" t="str">
        <f t="shared" si="87"/>
        <v/>
      </c>
      <c r="AV103" s="744"/>
      <c r="AW103" s="49" t="str">
        <f t="shared" si="88"/>
        <v/>
      </c>
      <c r="AX103" s="49" t="str">
        <f t="shared" si="89"/>
        <v/>
      </c>
      <c r="AY103" s="49" t="str">
        <f t="shared" si="90"/>
        <v/>
      </c>
      <c r="AZ103" s="67" t="str" cm="1">
        <f t="array" ref="AZ103">IF($AC103="","",IF((IFERROR(_xlfn.IFS($AU103="Devis 1",(IFERROR(VALUE(TRIM(SUBSTITUTE(AL103,CHAR(160),""))),0)),$AU103="Devis 2",(IFERROR(VALUE(TRIM(SUBSTITUTE(AO103,CHAR(160),""))),0)),$AU103="Devis 3",(IFERROR(VALUE(TRIM(SUBSTITUTE(AR103,CHAR(160),""))),0))),0))*(IFERROR(VALUE(TRIM(SUBSTITUTE($AC103,CHAR(160),""))),0))=0,"",(IFERROR(_xlfn.IFS($AU103="Devis 1",(IFERROR(VALUE(TRIM(SUBSTITUTE(AL103,CHAR(160),""))),0)),$AU103="Devis 2",(IFERROR(VALUE(TRIM(SUBSTITUTE(AO103,CHAR(160),""))),0)),$AU103="Devis 3",(IFERROR(VALUE(TRIM(SUBSTITUTE(AR103,CHAR(160),""))),0))),0))*(IFERROR(VALUE(TRIM(SUBSTITUTE($AC103,CHAR(160),""))),0))))</f>
        <v/>
      </c>
      <c r="BA103" s="67" t="str" cm="1">
        <f t="array" ref="BA103">IF($AC103="","",IF((IFERROR(_xlfn.IFS(TRIM(SUBSTITUTE($AU103,CHAR(160),""))="Devis 1", IFERROR(VALUE(TRIM(SUBSTITUTE(AM103,CHAR(160),""))),0),TRIM(SUBSTITUTE($AU103,CHAR(160),""))="Devis 2", IFERROR(VALUE(TRIM(SUBSTITUTE(AP103,CHAR(160),""))),0),TRIM(SUBSTITUTE($AU103,CHAR(160),""))="Devis 3", IFERROR(VALUE(TRIM(SUBSTITUTE(AS103,CHAR(160),""))),0)),0) * IFERROR(VALUE(TRIM(SUBSTITUTE($AC103,CHAR(160),""))),0)) = 0,IF(AZ103&lt;&gt;"",0,""),(IFERROR(_xlfn.IFS(TRIM(SUBSTITUTE($AU103,CHAR(160),""))="Devis 1", IFERROR(VALUE(TRIM(SUBSTITUTE(AM103,CHAR(160),""))),0),TRIM(SUBSTITUTE($AU103,CHAR(160),""))="Devis 2", IFERROR(VALUE(TRIM(SUBSTITUTE(AP103,CHAR(160),""))),0),TRIM(SUBSTITUTE($AU103,CHAR(160),""))="Devis 3", IFERROR(VALUE(TRIM(SUBSTITUTE(AS103,CHAR(160),""))),0)),0) * IFERROR(VALUE(TRIM(SUBSTITUTE($AC103,CHAR(160),""))),0))))</f>
        <v/>
      </c>
      <c r="BB103" s="67" t="str" cm="1">
        <f t="array" ref="BB103">IF($AC103="","",IF(IFERROR(_xlfn.IFS($AU103="Devis 1",IFERROR(VALUE(TRIM(SUBSTITUTE(AN103,CHAR(160),""))),0),$AU103="Devis 2",IFERROR(VALUE(TRIM(SUBSTITUTE(AQ103,CHAR(160),""))),0),$AU103="Devis 3",IFERROR(VALUE(TRIM(SUBSTITUTE(AT103,CHAR(160),""))),0)),0)*IFERROR(VALUE(TRIM(SUBSTITUTE($AC103,CHAR(160),""))),0)=0,"",IFERROR(_xlfn.IFS($AU103="Devis 1",IFERROR(VALUE(TRIM(SUBSTITUTE(AN103,CHAR(160),""))),0),$AU103="Devis 2",IFERROR(VALUE(TRIM(SUBSTITUTE(AQ103,CHAR(160),""))),0),$AU103="Devis 3",IFERROR(VALUE(TRIM(SUBSTITUTE(AT103,CHAR(160),""))),0)),0)*IFERROR(VALUE(TRIM(SUBSTITUTE($AC103,CHAR(160),""))),0)))</f>
        <v/>
      </c>
      <c r="BC103" s="254"/>
      <c r="BD103" s="14" t="str" cm="1">
        <f t="array" ref="BD103">IF(OR(BB103="",AY103="",AZ103="",AW103="",BA103="",AX103=""),"",_xlfn.IFS((IFERROR(VALUE(TRIM(SUBSTITUTE(BB103,CHAR(160),""))),0))&gt;(IFERROR(VALUE(TRIM(SUBSTITUTE(AY103,CHAR(160),""))),0)),"KO : Le montant retenu TTC est supérieur au montant raisonnable TTC. Merci de revoir la ligne de dépense ou plafonner son montant.",(IFERROR(VALUE(TRIM(SUBSTITUTE(AZ103,CHAR(160),""))),0))&gt;(IFERROR(VALUE(TRIM(SUBSTITUTE(AW103,CHAR(160),""))),0)),"Attention : Le montant retenu HT est supérieur au montant HT raisonnable. Merci de revoir la ligne de dépense, plafonner son montant, ou justifier la reventillation HT / TVA.",(IFERROR(VALUE(TRIM(SUBSTITUTE(BA103,CHAR(160),""))),0))&gt;(IFERROR(VALUE(TRIM(SUBSTITUTE(AX103,CHAR(160),""))),0)),"Attention : Le montant TVA retenu est supérieur au montant TVA raisonnable. Merci de revoir la ligne de dépense, plafonner son montant, ou justifier la reventillation HT / TVA.",(IFERROR(VALUE(TRIM(SUBSTITUTE(BB103,CHAR(160),""))),0))=0,"",(IFERROR(VALUE(TRIM(SUBSTITUTE(AY103,CHAR(160),""))),0))=(IFERROR(VALUE(TRIM(SUBSTITUTE(BB103,CHAR(160),""))),0)),"OK",(IFERROR(VALUE(TRIM(SUBSTITUTE(AY103,CHAR(160),""))),0))&gt;(IFERROR(VALUE(TRIM(SUBSTITUTE(BB103,CHAR(160),""))),0))," OK : Montant instruit inférieur au montant raisonnable.",TRUE,""))</f>
        <v/>
      </c>
      <c r="BE103" s="762" t="str" cm="1">
        <f t="array" ref="BE103">IF(OR(BB103="",Y103="",AZ103="",W103="",BA103="",X103=""),"",_xlfn.IFS((IFERROR(VALUE(TRIM(SUBSTITUTE(BB103,CHAR(160),""))),0))&gt;(IFERROR(VALUE(TRIM(SUBSTITUTE(Y103,CHAR(160),""))),0)),"KO : Le montant retenu TTC est supérieur au montant présenté TTC. Merci de revoir la ligne de dépense ou plafonner son montant.",(IFERROR(VALUE(TRIM(SUBSTITUTE(AZ103,CHAR(160),""))),0))&gt;(IFERROR(VALUE(TRIM(SUBSTITUTE(W103,CHAR(160),""))),0)),"Attention : Le montant retenu HT est supérieur au montant HT présenté. Merci de revoir la ligne de dépense,plafonner son montant,ou justifier la reventillation HT/TVA.",(IFERROR(VALUE(TRIM(SUBSTITUTE(BA103,CHAR(160),""))),0))&gt;(IFERROR(VALUE(TRIM(SUBSTITUTE(X103,CHAR(160),""))),0)),"Attention : Le montant TVA retenu est supérieur au montant TVA présenté. Merci de revoir la ligne de dépense,plafonner son montant,ou justifier la reventillation HT/TVA.",(IFERROR(VALUE(TRIM(SUBSTITUTE(Y103,CHAR(160),""))),0))=0,"",(IFERROR(VALUE(TRIM(SUBSTITUTE(BB103,CHAR(160),""))),0))=(IFERROR(VALUE(TRIM(SUBSTITUTE(Y103,CHAR(160),""))),0)),"OK",
OR((IFERROR(VALUE(TRIM(SUBSTITUTE(BB103,CHAR(160),""))),0))=0,(IFERROR(VALUE(TRIM(SUBSTITUTE(AZ103,CHAR(160),""))),0))=0),"Attention : montant présenté entièrement écarté",(IFERROR(VALUE(TRIM(SUBSTITUTE(BB103,CHAR(160),""))),0))&lt;(IFERROR(VALUE(TRIM(SUBSTITUTE(Y103,CHAR(160),""))),0)),"Attention : montant présenté partiellement écarté",TRUE,""))</f>
        <v/>
      </c>
      <c r="BF103" s="49" t="str">
        <f t="shared" si="91"/>
        <v/>
      </c>
      <c r="BG103" s="49" t="str">
        <f t="shared" si="92"/>
        <v/>
      </c>
      <c r="BH103" s="21" t="str">
        <f t="shared" si="93"/>
        <v/>
      </c>
    </row>
    <row r="104" spans="1:60" ht="15" customHeight="1">
      <c r="A104" s="63">
        <v>93</v>
      </c>
      <c r="B104" s="144"/>
      <c r="C104" s="144"/>
      <c r="D104" s="145"/>
      <c r="E104" s="144"/>
      <c r="F104" s="144"/>
      <c r="G104" s="144"/>
      <c r="H104" s="144"/>
      <c r="I104" s="144"/>
      <c r="J104" s="144"/>
      <c r="K104" s="144"/>
      <c r="L104" s="144"/>
      <c r="M104" s="123"/>
      <c r="N104" s="7"/>
      <c r="O104" s="42" t="str">
        <f t="shared" si="63"/>
        <v/>
      </c>
      <c r="P104" s="9"/>
      <c r="Q104" s="7"/>
      <c r="R104" s="42" t="str">
        <f t="shared" si="64"/>
        <v/>
      </c>
      <c r="S104" s="10"/>
      <c r="T104" s="7"/>
      <c r="U104" s="124" t="str">
        <f t="shared" si="65"/>
        <v/>
      </c>
      <c r="V104" s="133"/>
      <c r="W104" s="132" t="str" cm="1">
        <f t="array" ref="W104">IF((_xlfn.IFS(TRIM(SUBSTITUTE(V104,CHAR(160),""))="Devis 1",IFERROR(VALUE(TRIM(SUBSTITUTE(M104,CHAR(160),""))),0),TRIM(SUBSTITUTE(V104,CHAR(160),""))="Devis 2",IFERROR(VALUE(TRIM(SUBSTITUTE(P104,CHAR(160),""))),0),TRIM(SUBSTITUTE(V104,CHAR(160),""))="Devis 3",IFERROR(VALUE(TRIM(SUBSTITUTE(S104,CHAR(160),""))),0),TRUE,0)*IFERROR(VALUE(TRIM(SUBSTITUTE(D104,CHAR(160),""))),0))=0,"",_xlfn.IFS(TRIM(SUBSTITUTE(V104,CHAR(160),""))="Devis 1",IFERROR(VALUE(TRIM(SUBSTITUTE(M104,CHAR(160),""))),0),TRIM(SUBSTITUTE(V104,CHAR(160),""))="Devis 2",IFERROR(VALUE(TRIM(SUBSTITUTE(P104,CHAR(160),""))),0),TRIM(SUBSTITUTE(V104,CHAR(160),""))="Devis 3",IFERROR(VALUE(TRIM(SUBSTITUTE(S104,CHAR(160),""))),0),TRUE,0)*IFERROR(VALUE(TRIM(SUBSTITUTE(D104,CHAR(160),""))),0))</f>
        <v/>
      </c>
      <c r="X104" s="66" t="str" cm="1">
        <f t="array" ref="X104">IF(_xlfn.IFS(TRIM(SUBSTITUTE(V104,CHAR(160),""))="Devis 1",IFERROR(VALUE(TRIM(SUBSTITUTE(N104,CHAR(160),""))),0),TRIM(SUBSTITUTE(V104,CHAR(160),""))="Devis 2",IFERROR(VALUE(TRIM(SUBSTITUTE(Q104,CHAR(160),""))),0),TRIM(SUBSTITUTE(V104,CHAR(160),""))="Devis 3",IFERROR(VALUE(TRIM(SUBSTITUTE(T104,CHAR(160),""))),0),TRUE,0)*IFERROR(VALUE(TRIM(SUBSTITUTE(D104,CHAR(160),""))),0)=0,IF(W104&lt;&gt;"",0,""),_xlfn.IFS(TRIM(SUBSTITUTE(V104,CHAR(160),""))="Devis 1",IFERROR(VALUE(TRIM(SUBSTITUTE(N104,CHAR(160),""))),0),TRIM(SUBSTITUTE(V104,CHAR(160),""))="Devis 2",IFERROR(VALUE(TRIM(SUBSTITUTE(Q104,CHAR(160),""))),0),TRIM(SUBSTITUTE(V104,CHAR(160),""))="Devis 3",IFERROR(VALUE(TRIM(SUBSTITUTE(T104,CHAR(160),""))),0),TRUE,0)*IFERROR(VALUE(TRIM(SUBSTITUTE(D104,CHAR(160),""))),0))</f>
        <v/>
      </c>
      <c r="Y104" s="135" t="str">
        <f t="shared" si="66"/>
        <v/>
      </c>
      <c r="Z104" s="136"/>
      <c r="AA104" s="764" t="str">
        <f t="shared" si="67"/>
        <v/>
      </c>
      <c r="AB104" s="764" t="str">
        <f t="shared" si="68"/>
        <v/>
      </c>
      <c r="AC104" s="764" t="str">
        <f t="shared" si="69"/>
        <v/>
      </c>
      <c r="AD104" s="764" t="str">
        <f t="shared" si="70"/>
        <v/>
      </c>
      <c r="AE104" s="764" t="str">
        <f t="shared" si="71"/>
        <v/>
      </c>
      <c r="AF104" s="764" t="str">
        <f t="shared" si="72"/>
        <v/>
      </c>
      <c r="AG104" s="764" t="str">
        <f t="shared" si="73"/>
        <v/>
      </c>
      <c r="AH104" s="764" t="str">
        <f t="shared" si="74"/>
        <v/>
      </c>
      <c r="AI104" s="764" t="str">
        <f t="shared" si="75"/>
        <v/>
      </c>
      <c r="AJ104" s="764" t="str">
        <f t="shared" si="76"/>
        <v/>
      </c>
      <c r="AK104" s="764" t="str">
        <f t="shared" si="77"/>
        <v/>
      </c>
      <c r="AL104" s="45" t="str">
        <f t="shared" si="78"/>
        <v/>
      </c>
      <c r="AM104" s="20" t="str">
        <f t="shared" si="79"/>
        <v/>
      </c>
      <c r="AN104" s="42" t="str">
        <f t="shared" si="80"/>
        <v/>
      </c>
      <c r="AO104" s="46" t="str">
        <f t="shared" si="81"/>
        <v/>
      </c>
      <c r="AP104" s="20" t="str">
        <f t="shared" si="82"/>
        <v/>
      </c>
      <c r="AQ104" s="42" t="str">
        <f t="shared" si="83"/>
        <v/>
      </c>
      <c r="AR104" s="47" t="str">
        <f t="shared" si="84"/>
        <v/>
      </c>
      <c r="AS104" s="20" t="str">
        <f t="shared" si="85"/>
        <v/>
      </c>
      <c r="AT104" s="48" t="str">
        <f t="shared" si="86"/>
        <v/>
      </c>
      <c r="AU104" s="44" t="str">
        <f t="shared" si="87"/>
        <v/>
      </c>
      <c r="AV104" s="744"/>
      <c r="AW104" s="49" t="str">
        <f t="shared" si="88"/>
        <v/>
      </c>
      <c r="AX104" s="49" t="str">
        <f t="shared" si="89"/>
        <v/>
      </c>
      <c r="AY104" s="49" t="str">
        <f t="shared" si="90"/>
        <v/>
      </c>
      <c r="AZ104" s="67" t="str" cm="1">
        <f t="array" ref="AZ104">IF($AC104="","",IF((IFERROR(_xlfn.IFS($AU104="Devis 1",(IFERROR(VALUE(TRIM(SUBSTITUTE(AL104,CHAR(160),""))),0)),$AU104="Devis 2",(IFERROR(VALUE(TRIM(SUBSTITUTE(AO104,CHAR(160),""))),0)),$AU104="Devis 3",(IFERROR(VALUE(TRIM(SUBSTITUTE(AR104,CHAR(160),""))),0))),0))*(IFERROR(VALUE(TRIM(SUBSTITUTE($AC104,CHAR(160),""))),0))=0,"",(IFERROR(_xlfn.IFS($AU104="Devis 1",(IFERROR(VALUE(TRIM(SUBSTITUTE(AL104,CHAR(160),""))),0)),$AU104="Devis 2",(IFERROR(VALUE(TRIM(SUBSTITUTE(AO104,CHAR(160),""))),0)),$AU104="Devis 3",(IFERROR(VALUE(TRIM(SUBSTITUTE(AR104,CHAR(160),""))),0))),0))*(IFERROR(VALUE(TRIM(SUBSTITUTE($AC104,CHAR(160),""))),0))))</f>
        <v/>
      </c>
      <c r="BA104" s="67" t="str" cm="1">
        <f t="array" ref="BA104">IF($AC104="","",IF((IFERROR(_xlfn.IFS(TRIM(SUBSTITUTE($AU104,CHAR(160),""))="Devis 1", IFERROR(VALUE(TRIM(SUBSTITUTE(AM104,CHAR(160),""))),0),TRIM(SUBSTITUTE($AU104,CHAR(160),""))="Devis 2", IFERROR(VALUE(TRIM(SUBSTITUTE(AP104,CHAR(160),""))),0),TRIM(SUBSTITUTE($AU104,CHAR(160),""))="Devis 3", IFERROR(VALUE(TRIM(SUBSTITUTE(AS104,CHAR(160),""))),0)),0) * IFERROR(VALUE(TRIM(SUBSTITUTE($AC104,CHAR(160),""))),0)) = 0,IF(AZ104&lt;&gt;"",0,""),(IFERROR(_xlfn.IFS(TRIM(SUBSTITUTE($AU104,CHAR(160),""))="Devis 1", IFERROR(VALUE(TRIM(SUBSTITUTE(AM104,CHAR(160),""))),0),TRIM(SUBSTITUTE($AU104,CHAR(160),""))="Devis 2", IFERROR(VALUE(TRIM(SUBSTITUTE(AP104,CHAR(160),""))),0),TRIM(SUBSTITUTE($AU104,CHAR(160),""))="Devis 3", IFERROR(VALUE(TRIM(SUBSTITUTE(AS104,CHAR(160),""))),0)),0) * IFERROR(VALUE(TRIM(SUBSTITUTE($AC104,CHAR(160),""))),0))))</f>
        <v/>
      </c>
      <c r="BB104" s="67" t="str" cm="1">
        <f t="array" ref="BB104">IF($AC104="","",IF(IFERROR(_xlfn.IFS($AU104="Devis 1",IFERROR(VALUE(TRIM(SUBSTITUTE(AN104,CHAR(160),""))),0),$AU104="Devis 2",IFERROR(VALUE(TRIM(SUBSTITUTE(AQ104,CHAR(160),""))),0),$AU104="Devis 3",IFERROR(VALUE(TRIM(SUBSTITUTE(AT104,CHAR(160),""))),0)),0)*IFERROR(VALUE(TRIM(SUBSTITUTE($AC104,CHAR(160),""))),0)=0,"",IFERROR(_xlfn.IFS($AU104="Devis 1",IFERROR(VALUE(TRIM(SUBSTITUTE(AN104,CHAR(160),""))),0),$AU104="Devis 2",IFERROR(VALUE(TRIM(SUBSTITUTE(AQ104,CHAR(160),""))),0),$AU104="Devis 3",IFERROR(VALUE(TRIM(SUBSTITUTE(AT104,CHAR(160),""))),0)),0)*IFERROR(VALUE(TRIM(SUBSTITUTE($AC104,CHAR(160),""))),0)))</f>
        <v/>
      </c>
      <c r="BC104" s="254"/>
      <c r="BD104" s="14" t="str" cm="1">
        <f t="array" ref="BD104">IF(OR(BB104="",AY104="",AZ104="",AW104="",BA104="",AX104=""),"",_xlfn.IFS((IFERROR(VALUE(TRIM(SUBSTITUTE(BB104,CHAR(160),""))),0))&gt;(IFERROR(VALUE(TRIM(SUBSTITUTE(AY104,CHAR(160),""))),0)),"KO : Le montant retenu TTC est supérieur au montant raisonnable TTC. Merci de revoir la ligne de dépense ou plafonner son montant.",(IFERROR(VALUE(TRIM(SUBSTITUTE(AZ104,CHAR(160),""))),0))&gt;(IFERROR(VALUE(TRIM(SUBSTITUTE(AW104,CHAR(160),""))),0)),"Attention : Le montant retenu HT est supérieur au montant HT raisonnable. Merci de revoir la ligne de dépense, plafonner son montant, ou justifier la reventillation HT / TVA.",(IFERROR(VALUE(TRIM(SUBSTITUTE(BA104,CHAR(160),""))),0))&gt;(IFERROR(VALUE(TRIM(SUBSTITUTE(AX104,CHAR(160),""))),0)),"Attention : Le montant TVA retenu est supérieur au montant TVA raisonnable. Merci de revoir la ligne de dépense, plafonner son montant, ou justifier la reventillation HT / TVA.",(IFERROR(VALUE(TRIM(SUBSTITUTE(BB104,CHAR(160),""))),0))=0,"",(IFERROR(VALUE(TRIM(SUBSTITUTE(AY104,CHAR(160),""))),0))=(IFERROR(VALUE(TRIM(SUBSTITUTE(BB104,CHAR(160),""))),0)),"OK",(IFERROR(VALUE(TRIM(SUBSTITUTE(AY104,CHAR(160),""))),0))&gt;(IFERROR(VALUE(TRIM(SUBSTITUTE(BB104,CHAR(160),""))),0))," OK : Montant instruit inférieur au montant raisonnable.",TRUE,""))</f>
        <v/>
      </c>
      <c r="BE104" s="762" t="str" cm="1">
        <f t="array" ref="BE104">IF(OR(BB104="",Y104="",AZ104="",W104="",BA104="",X104=""),"",_xlfn.IFS((IFERROR(VALUE(TRIM(SUBSTITUTE(BB104,CHAR(160),""))),0))&gt;(IFERROR(VALUE(TRIM(SUBSTITUTE(Y104,CHAR(160),""))),0)),"KO : Le montant retenu TTC est supérieur au montant présenté TTC. Merci de revoir la ligne de dépense ou plafonner son montant.",(IFERROR(VALUE(TRIM(SUBSTITUTE(AZ104,CHAR(160),""))),0))&gt;(IFERROR(VALUE(TRIM(SUBSTITUTE(W104,CHAR(160),""))),0)),"Attention : Le montant retenu HT est supérieur au montant HT présenté. Merci de revoir la ligne de dépense,plafonner son montant,ou justifier la reventillation HT/TVA.",(IFERROR(VALUE(TRIM(SUBSTITUTE(BA104,CHAR(160),""))),0))&gt;(IFERROR(VALUE(TRIM(SUBSTITUTE(X104,CHAR(160),""))),0)),"Attention : Le montant TVA retenu est supérieur au montant TVA présenté. Merci de revoir la ligne de dépense,plafonner son montant,ou justifier la reventillation HT/TVA.",(IFERROR(VALUE(TRIM(SUBSTITUTE(Y104,CHAR(160),""))),0))=0,"",(IFERROR(VALUE(TRIM(SUBSTITUTE(BB104,CHAR(160),""))),0))=(IFERROR(VALUE(TRIM(SUBSTITUTE(Y104,CHAR(160),""))),0)),"OK",
OR((IFERROR(VALUE(TRIM(SUBSTITUTE(BB104,CHAR(160),""))),0))=0,(IFERROR(VALUE(TRIM(SUBSTITUTE(AZ104,CHAR(160),""))),0))=0),"Attention : montant présenté entièrement écarté",(IFERROR(VALUE(TRIM(SUBSTITUTE(BB104,CHAR(160),""))),0))&lt;(IFERROR(VALUE(TRIM(SUBSTITUTE(Y104,CHAR(160),""))),0)),"Attention : montant présenté partiellement écarté",TRUE,""))</f>
        <v/>
      </c>
      <c r="BF104" s="49" t="str">
        <f t="shared" si="91"/>
        <v/>
      </c>
      <c r="BG104" s="49" t="str">
        <f t="shared" si="92"/>
        <v/>
      </c>
      <c r="BH104" s="21" t="str">
        <f t="shared" si="93"/>
        <v/>
      </c>
    </row>
    <row r="105" spans="1:60" ht="15" customHeight="1">
      <c r="A105" s="63">
        <v>94</v>
      </c>
      <c r="B105" s="144"/>
      <c r="C105" s="144"/>
      <c r="D105" s="145"/>
      <c r="E105" s="144"/>
      <c r="F105" s="144"/>
      <c r="G105" s="144"/>
      <c r="H105" s="144"/>
      <c r="I105" s="144"/>
      <c r="J105" s="144"/>
      <c r="K105" s="144"/>
      <c r="L105" s="144"/>
      <c r="M105" s="123"/>
      <c r="N105" s="7"/>
      <c r="O105" s="42" t="str">
        <f t="shared" si="63"/>
        <v/>
      </c>
      <c r="P105" s="9"/>
      <c r="Q105" s="7"/>
      <c r="R105" s="42" t="str">
        <f t="shared" si="64"/>
        <v/>
      </c>
      <c r="S105" s="10"/>
      <c r="T105" s="7"/>
      <c r="U105" s="124" t="str">
        <f t="shared" si="65"/>
        <v/>
      </c>
      <c r="V105" s="133"/>
      <c r="W105" s="132" t="str" cm="1">
        <f t="array" ref="W105">IF((_xlfn.IFS(TRIM(SUBSTITUTE(V105,CHAR(160),""))="Devis 1",IFERROR(VALUE(TRIM(SUBSTITUTE(M105,CHAR(160),""))),0),TRIM(SUBSTITUTE(V105,CHAR(160),""))="Devis 2",IFERROR(VALUE(TRIM(SUBSTITUTE(P105,CHAR(160),""))),0),TRIM(SUBSTITUTE(V105,CHAR(160),""))="Devis 3",IFERROR(VALUE(TRIM(SUBSTITUTE(S105,CHAR(160),""))),0),TRUE,0)*IFERROR(VALUE(TRIM(SUBSTITUTE(D105,CHAR(160),""))),0))=0,"",_xlfn.IFS(TRIM(SUBSTITUTE(V105,CHAR(160),""))="Devis 1",IFERROR(VALUE(TRIM(SUBSTITUTE(M105,CHAR(160),""))),0),TRIM(SUBSTITUTE(V105,CHAR(160),""))="Devis 2",IFERROR(VALUE(TRIM(SUBSTITUTE(P105,CHAR(160),""))),0),TRIM(SUBSTITUTE(V105,CHAR(160),""))="Devis 3",IFERROR(VALUE(TRIM(SUBSTITUTE(S105,CHAR(160),""))),0),TRUE,0)*IFERROR(VALUE(TRIM(SUBSTITUTE(D105,CHAR(160),""))),0))</f>
        <v/>
      </c>
      <c r="X105" s="66" t="str" cm="1">
        <f t="array" ref="X105">IF(_xlfn.IFS(TRIM(SUBSTITUTE(V105,CHAR(160),""))="Devis 1",IFERROR(VALUE(TRIM(SUBSTITUTE(N105,CHAR(160),""))),0),TRIM(SUBSTITUTE(V105,CHAR(160),""))="Devis 2",IFERROR(VALUE(TRIM(SUBSTITUTE(Q105,CHAR(160),""))),0),TRIM(SUBSTITUTE(V105,CHAR(160),""))="Devis 3",IFERROR(VALUE(TRIM(SUBSTITUTE(T105,CHAR(160),""))),0),TRUE,0)*IFERROR(VALUE(TRIM(SUBSTITUTE(D105,CHAR(160),""))),0)=0,IF(W105&lt;&gt;"",0,""),_xlfn.IFS(TRIM(SUBSTITUTE(V105,CHAR(160),""))="Devis 1",IFERROR(VALUE(TRIM(SUBSTITUTE(N105,CHAR(160),""))),0),TRIM(SUBSTITUTE(V105,CHAR(160),""))="Devis 2",IFERROR(VALUE(TRIM(SUBSTITUTE(Q105,CHAR(160),""))),0),TRIM(SUBSTITUTE(V105,CHAR(160),""))="Devis 3",IFERROR(VALUE(TRIM(SUBSTITUTE(T105,CHAR(160),""))),0),TRUE,0)*IFERROR(VALUE(TRIM(SUBSTITUTE(D105,CHAR(160),""))),0))</f>
        <v/>
      </c>
      <c r="Y105" s="135" t="str">
        <f t="shared" si="66"/>
        <v/>
      </c>
      <c r="Z105" s="136"/>
      <c r="AA105" s="764" t="str">
        <f t="shared" si="67"/>
        <v/>
      </c>
      <c r="AB105" s="764" t="str">
        <f t="shared" si="68"/>
        <v/>
      </c>
      <c r="AC105" s="764" t="str">
        <f t="shared" si="69"/>
        <v/>
      </c>
      <c r="AD105" s="764" t="str">
        <f t="shared" si="70"/>
        <v/>
      </c>
      <c r="AE105" s="764" t="str">
        <f t="shared" si="71"/>
        <v/>
      </c>
      <c r="AF105" s="764" t="str">
        <f t="shared" si="72"/>
        <v/>
      </c>
      <c r="AG105" s="764" t="str">
        <f t="shared" si="73"/>
        <v/>
      </c>
      <c r="AH105" s="764" t="str">
        <f t="shared" si="74"/>
        <v/>
      </c>
      <c r="AI105" s="764" t="str">
        <f t="shared" si="75"/>
        <v/>
      </c>
      <c r="AJ105" s="764" t="str">
        <f t="shared" si="76"/>
        <v/>
      </c>
      <c r="AK105" s="764" t="str">
        <f t="shared" si="77"/>
        <v/>
      </c>
      <c r="AL105" s="45" t="str">
        <f t="shared" si="78"/>
        <v/>
      </c>
      <c r="AM105" s="20" t="str">
        <f t="shared" si="79"/>
        <v/>
      </c>
      <c r="AN105" s="42" t="str">
        <f t="shared" si="80"/>
        <v/>
      </c>
      <c r="AO105" s="46" t="str">
        <f t="shared" si="81"/>
        <v/>
      </c>
      <c r="AP105" s="20" t="str">
        <f t="shared" si="82"/>
        <v/>
      </c>
      <c r="AQ105" s="42" t="str">
        <f t="shared" si="83"/>
        <v/>
      </c>
      <c r="AR105" s="47" t="str">
        <f t="shared" si="84"/>
        <v/>
      </c>
      <c r="AS105" s="20" t="str">
        <f t="shared" si="85"/>
        <v/>
      </c>
      <c r="AT105" s="48" t="str">
        <f t="shared" si="86"/>
        <v/>
      </c>
      <c r="AU105" s="44" t="str">
        <f t="shared" si="87"/>
        <v/>
      </c>
      <c r="AV105" s="744"/>
      <c r="AW105" s="49" t="str">
        <f t="shared" si="88"/>
        <v/>
      </c>
      <c r="AX105" s="49" t="str">
        <f t="shared" si="89"/>
        <v/>
      </c>
      <c r="AY105" s="49" t="str">
        <f t="shared" si="90"/>
        <v/>
      </c>
      <c r="AZ105" s="67" t="str" cm="1">
        <f t="array" ref="AZ105">IF($AC105="","",IF((IFERROR(_xlfn.IFS($AU105="Devis 1",(IFERROR(VALUE(TRIM(SUBSTITUTE(AL105,CHAR(160),""))),0)),$AU105="Devis 2",(IFERROR(VALUE(TRIM(SUBSTITUTE(AO105,CHAR(160),""))),0)),$AU105="Devis 3",(IFERROR(VALUE(TRIM(SUBSTITUTE(AR105,CHAR(160),""))),0))),0))*(IFERROR(VALUE(TRIM(SUBSTITUTE($AC105,CHAR(160),""))),0))=0,"",(IFERROR(_xlfn.IFS($AU105="Devis 1",(IFERROR(VALUE(TRIM(SUBSTITUTE(AL105,CHAR(160),""))),0)),$AU105="Devis 2",(IFERROR(VALUE(TRIM(SUBSTITUTE(AO105,CHAR(160),""))),0)),$AU105="Devis 3",(IFERROR(VALUE(TRIM(SUBSTITUTE(AR105,CHAR(160),""))),0))),0))*(IFERROR(VALUE(TRIM(SUBSTITUTE($AC105,CHAR(160),""))),0))))</f>
        <v/>
      </c>
      <c r="BA105" s="67" t="str" cm="1">
        <f t="array" ref="BA105">IF($AC105="","",IF((IFERROR(_xlfn.IFS(TRIM(SUBSTITUTE($AU105,CHAR(160),""))="Devis 1", IFERROR(VALUE(TRIM(SUBSTITUTE(AM105,CHAR(160),""))),0),TRIM(SUBSTITUTE($AU105,CHAR(160),""))="Devis 2", IFERROR(VALUE(TRIM(SUBSTITUTE(AP105,CHAR(160),""))),0),TRIM(SUBSTITUTE($AU105,CHAR(160),""))="Devis 3", IFERROR(VALUE(TRIM(SUBSTITUTE(AS105,CHAR(160),""))),0)),0) * IFERROR(VALUE(TRIM(SUBSTITUTE($AC105,CHAR(160),""))),0)) = 0,IF(AZ105&lt;&gt;"",0,""),(IFERROR(_xlfn.IFS(TRIM(SUBSTITUTE($AU105,CHAR(160),""))="Devis 1", IFERROR(VALUE(TRIM(SUBSTITUTE(AM105,CHAR(160),""))),0),TRIM(SUBSTITUTE($AU105,CHAR(160),""))="Devis 2", IFERROR(VALUE(TRIM(SUBSTITUTE(AP105,CHAR(160),""))),0),TRIM(SUBSTITUTE($AU105,CHAR(160),""))="Devis 3", IFERROR(VALUE(TRIM(SUBSTITUTE(AS105,CHAR(160),""))),0)),0) * IFERROR(VALUE(TRIM(SUBSTITUTE($AC105,CHAR(160),""))),0))))</f>
        <v/>
      </c>
      <c r="BB105" s="67" t="str" cm="1">
        <f t="array" ref="BB105">IF($AC105="","",IF(IFERROR(_xlfn.IFS($AU105="Devis 1",IFERROR(VALUE(TRIM(SUBSTITUTE(AN105,CHAR(160),""))),0),$AU105="Devis 2",IFERROR(VALUE(TRIM(SUBSTITUTE(AQ105,CHAR(160),""))),0),$AU105="Devis 3",IFERROR(VALUE(TRIM(SUBSTITUTE(AT105,CHAR(160),""))),0)),0)*IFERROR(VALUE(TRIM(SUBSTITUTE($AC105,CHAR(160),""))),0)=0,"",IFERROR(_xlfn.IFS($AU105="Devis 1",IFERROR(VALUE(TRIM(SUBSTITUTE(AN105,CHAR(160),""))),0),$AU105="Devis 2",IFERROR(VALUE(TRIM(SUBSTITUTE(AQ105,CHAR(160),""))),0),$AU105="Devis 3",IFERROR(VALUE(TRIM(SUBSTITUTE(AT105,CHAR(160),""))),0)),0)*IFERROR(VALUE(TRIM(SUBSTITUTE($AC105,CHAR(160),""))),0)))</f>
        <v/>
      </c>
      <c r="BC105" s="254"/>
      <c r="BD105" s="14" t="str" cm="1">
        <f t="array" ref="BD105">IF(OR(BB105="",AY105="",AZ105="",AW105="",BA105="",AX105=""),"",_xlfn.IFS((IFERROR(VALUE(TRIM(SUBSTITUTE(BB105,CHAR(160),""))),0))&gt;(IFERROR(VALUE(TRIM(SUBSTITUTE(AY105,CHAR(160),""))),0)),"KO : Le montant retenu TTC est supérieur au montant raisonnable TTC. Merci de revoir la ligne de dépense ou plafonner son montant.",(IFERROR(VALUE(TRIM(SUBSTITUTE(AZ105,CHAR(160),""))),0))&gt;(IFERROR(VALUE(TRIM(SUBSTITUTE(AW105,CHAR(160),""))),0)),"Attention : Le montant retenu HT est supérieur au montant HT raisonnable. Merci de revoir la ligne de dépense, plafonner son montant, ou justifier la reventillation HT / TVA.",(IFERROR(VALUE(TRIM(SUBSTITUTE(BA105,CHAR(160),""))),0))&gt;(IFERROR(VALUE(TRIM(SUBSTITUTE(AX105,CHAR(160),""))),0)),"Attention : Le montant TVA retenu est supérieur au montant TVA raisonnable. Merci de revoir la ligne de dépense, plafonner son montant, ou justifier la reventillation HT / TVA.",(IFERROR(VALUE(TRIM(SUBSTITUTE(BB105,CHAR(160),""))),0))=0,"",(IFERROR(VALUE(TRIM(SUBSTITUTE(AY105,CHAR(160),""))),0))=(IFERROR(VALUE(TRIM(SUBSTITUTE(BB105,CHAR(160),""))),0)),"OK",(IFERROR(VALUE(TRIM(SUBSTITUTE(AY105,CHAR(160),""))),0))&gt;(IFERROR(VALUE(TRIM(SUBSTITUTE(BB105,CHAR(160),""))),0))," OK : Montant instruit inférieur au montant raisonnable.",TRUE,""))</f>
        <v/>
      </c>
      <c r="BE105" s="762" t="str" cm="1">
        <f t="array" ref="BE105">IF(OR(BB105="",Y105="",AZ105="",W105="",BA105="",X105=""),"",_xlfn.IFS((IFERROR(VALUE(TRIM(SUBSTITUTE(BB105,CHAR(160),""))),0))&gt;(IFERROR(VALUE(TRIM(SUBSTITUTE(Y105,CHAR(160),""))),0)),"KO : Le montant retenu TTC est supérieur au montant présenté TTC. Merci de revoir la ligne de dépense ou plafonner son montant.",(IFERROR(VALUE(TRIM(SUBSTITUTE(AZ105,CHAR(160),""))),0))&gt;(IFERROR(VALUE(TRIM(SUBSTITUTE(W105,CHAR(160),""))),0)),"Attention : Le montant retenu HT est supérieur au montant HT présenté. Merci de revoir la ligne de dépense,plafonner son montant,ou justifier la reventillation HT/TVA.",(IFERROR(VALUE(TRIM(SUBSTITUTE(BA105,CHAR(160),""))),0))&gt;(IFERROR(VALUE(TRIM(SUBSTITUTE(X105,CHAR(160),""))),0)),"Attention : Le montant TVA retenu est supérieur au montant TVA présenté. Merci de revoir la ligne de dépense,plafonner son montant,ou justifier la reventillation HT/TVA.",(IFERROR(VALUE(TRIM(SUBSTITUTE(Y105,CHAR(160),""))),0))=0,"",(IFERROR(VALUE(TRIM(SUBSTITUTE(BB105,CHAR(160),""))),0))=(IFERROR(VALUE(TRIM(SUBSTITUTE(Y105,CHAR(160),""))),0)),"OK",
OR((IFERROR(VALUE(TRIM(SUBSTITUTE(BB105,CHAR(160),""))),0))=0,(IFERROR(VALUE(TRIM(SUBSTITUTE(AZ105,CHAR(160),""))),0))=0),"Attention : montant présenté entièrement écarté",(IFERROR(VALUE(TRIM(SUBSTITUTE(BB105,CHAR(160),""))),0))&lt;(IFERROR(VALUE(TRIM(SUBSTITUTE(Y105,CHAR(160),""))),0)),"Attention : montant présenté partiellement écarté",TRUE,""))</f>
        <v/>
      </c>
      <c r="BF105" s="49" t="str">
        <f t="shared" si="91"/>
        <v/>
      </c>
      <c r="BG105" s="49" t="str">
        <f t="shared" si="92"/>
        <v/>
      </c>
      <c r="BH105" s="21" t="str">
        <f t="shared" si="93"/>
        <v/>
      </c>
    </row>
    <row r="106" spans="1:60" ht="15" customHeight="1">
      <c r="A106" s="63">
        <v>95</v>
      </c>
      <c r="B106" s="144"/>
      <c r="C106" s="144"/>
      <c r="D106" s="145"/>
      <c r="E106" s="144"/>
      <c r="F106" s="144"/>
      <c r="G106" s="144"/>
      <c r="H106" s="144"/>
      <c r="I106" s="144"/>
      <c r="J106" s="144"/>
      <c r="K106" s="144"/>
      <c r="L106" s="144"/>
      <c r="M106" s="123"/>
      <c r="N106" s="7"/>
      <c r="O106" s="42" t="str">
        <f t="shared" si="63"/>
        <v/>
      </c>
      <c r="P106" s="9"/>
      <c r="Q106" s="7"/>
      <c r="R106" s="42" t="str">
        <f t="shared" si="64"/>
        <v/>
      </c>
      <c r="S106" s="10"/>
      <c r="T106" s="7"/>
      <c r="U106" s="124" t="str">
        <f t="shared" si="65"/>
        <v/>
      </c>
      <c r="V106" s="133"/>
      <c r="W106" s="132" t="str" cm="1">
        <f t="array" ref="W106">IF((_xlfn.IFS(TRIM(SUBSTITUTE(V106,CHAR(160),""))="Devis 1",IFERROR(VALUE(TRIM(SUBSTITUTE(M106,CHAR(160),""))),0),TRIM(SUBSTITUTE(V106,CHAR(160),""))="Devis 2",IFERROR(VALUE(TRIM(SUBSTITUTE(P106,CHAR(160),""))),0),TRIM(SUBSTITUTE(V106,CHAR(160),""))="Devis 3",IFERROR(VALUE(TRIM(SUBSTITUTE(S106,CHAR(160),""))),0),TRUE,0)*IFERROR(VALUE(TRIM(SUBSTITUTE(D106,CHAR(160),""))),0))=0,"",_xlfn.IFS(TRIM(SUBSTITUTE(V106,CHAR(160),""))="Devis 1",IFERROR(VALUE(TRIM(SUBSTITUTE(M106,CHAR(160),""))),0),TRIM(SUBSTITUTE(V106,CHAR(160),""))="Devis 2",IFERROR(VALUE(TRIM(SUBSTITUTE(P106,CHAR(160),""))),0),TRIM(SUBSTITUTE(V106,CHAR(160),""))="Devis 3",IFERROR(VALUE(TRIM(SUBSTITUTE(S106,CHAR(160),""))),0),TRUE,0)*IFERROR(VALUE(TRIM(SUBSTITUTE(D106,CHAR(160),""))),0))</f>
        <v/>
      </c>
      <c r="X106" s="66" t="str" cm="1">
        <f t="array" ref="X106">IF(_xlfn.IFS(TRIM(SUBSTITUTE(V106,CHAR(160),""))="Devis 1",IFERROR(VALUE(TRIM(SUBSTITUTE(N106,CHAR(160),""))),0),TRIM(SUBSTITUTE(V106,CHAR(160),""))="Devis 2",IFERROR(VALUE(TRIM(SUBSTITUTE(Q106,CHAR(160),""))),0),TRIM(SUBSTITUTE(V106,CHAR(160),""))="Devis 3",IFERROR(VALUE(TRIM(SUBSTITUTE(T106,CHAR(160),""))),0),TRUE,0)*IFERROR(VALUE(TRIM(SUBSTITUTE(D106,CHAR(160),""))),0)=0,IF(W106&lt;&gt;"",0,""),_xlfn.IFS(TRIM(SUBSTITUTE(V106,CHAR(160),""))="Devis 1",IFERROR(VALUE(TRIM(SUBSTITUTE(N106,CHAR(160),""))),0),TRIM(SUBSTITUTE(V106,CHAR(160),""))="Devis 2",IFERROR(VALUE(TRIM(SUBSTITUTE(Q106,CHAR(160),""))),0),TRIM(SUBSTITUTE(V106,CHAR(160),""))="Devis 3",IFERROR(VALUE(TRIM(SUBSTITUTE(T106,CHAR(160),""))),0),TRUE,0)*IFERROR(VALUE(TRIM(SUBSTITUTE(D106,CHAR(160),""))),0))</f>
        <v/>
      </c>
      <c r="Y106" s="135" t="str">
        <f t="shared" si="66"/>
        <v/>
      </c>
      <c r="Z106" s="136"/>
      <c r="AA106" s="764" t="str">
        <f t="shared" si="67"/>
        <v/>
      </c>
      <c r="AB106" s="764" t="str">
        <f t="shared" si="68"/>
        <v/>
      </c>
      <c r="AC106" s="764" t="str">
        <f t="shared" si="69"/>
        <v/>
      </c>
      <c r="AD106" s="764" t="str">
        <f t="shared" si="70"/>
        <v/>
      </c>
      <c r="AE106" s="764" t="str">
        <f t="shared" si="71"/>
        <v/>
      </c>
      <c r="AF106" s="764" t="str">
        <f t="shared" si="72"/>
        <v/>
      </c>
      <c r="AG106" s="764" t="str">
        <f t="shared" si="73"/>
        <v/>
      </c>
      <c r="AH106" s="764" t="str">
        <f t="shared" si="74"/>
        <v/>
      </c>
      <c r="AI106" s="764" t="str">
        <f t="shared" si="75"/>
        <v/>
      </c>
      <c r="AJ106" s="764" t="str">
        <f t="shared" si="76"/>
        <v/>
      </c>
      <c r="AK106" s="764" t="str">
        <f t="shared" si="77"/>
        <v/>
      </c>
      <c r="AL106" s="45" t="str">
        <f t="shared" si="78"/>
        <v/>
      </c>
      <c r="AM106" s="20" t="str">
        <f t="shared" si="79"/>
        <v/>
      </c>
      <c r="AN106" s="42" t="str">
        <f t="shared" si="80"/>
        <v/>
      </c>
      <c r="AO106" s="46" t="str">
        <f t="shared" si="81"/>
        <v/>
      </c>
      <c r="AP106" s="20" t="str">
        <f t="shared" si="82"/>
        <v/>
      </c>
      <c r="AQ106" s="42" t="str">
        <f t="shared" si="83"/>
        <v/>
      </c>
      <c r="AR106" s="47" t="str">
        <f t="shared" si="84"/>
        <v/>
      </c>
      <c r="AS106" s="20" t="str">
        <f t="shared" si="85"/>
        <v/>
      </c>
      <c r="AT106" s="48" t="str">
        <f t="shared" si="86"/>
        <v/>
      </c>
      <c r="AU106" s="44" t="str">
        <f t="shared" si="87"/>
        <v/>
      </c>
      <c r="AV106" s="744"/>
      <c r="AW106" s="49" t="str">
        <f t="shared" si="88"/>
        <v/>
      </c>
      <c r="AX106" s="49" t="str">
        <f t="shared" si="89"/>
        <v/>
      </c>
      <c r="AY106" s="49" t="str">
        <f t="shared" si="90"/>
        <v/>
      </c>
      <c r="AZ106" s="67" t="str" cm="1">
        <f t="array" ref="AZ106">IF($AC106="","",IF((IFERROR(_xlfn.IFS($AU106="Devis 1",(IFERROR(VALUE(TRIM(SUBSTITUTE(AL106,CHAR(160),""))),0)),$AU106="Devis 2",(IFERROR(VALUE(TRIM(SUBSTITUTE(AO106,CHAR(160),""))),0)),$AU106="Devis 3",(IFERROR(VALUE(TRIM(SUBSTITUTE(AR106,CHAR(160),""))),0))),0))*(IFERROR(VALUE(TRIM(SUBSTITUTE($AC106,CHAR(160),""))),0))=0,"",(IFERROR(_xlfn.IFS($AU106="Devis 1",(IFERROR(VALUE(TRIM(SUBSTITUTE(AL106,CHAR(160),""))),0)),$AU106="Devis 2",(IFERROR(VALUE(TRIM(SUBSTITUTE(AO106,CHAR(160),""))),0)),$AU106="Devis 3",(IFERROR(VALUE(TRIM(SUBSTITUTE(AR106,CHAR(160),""))),0))),0))*(IFERROR(VALUE(TRIM(SUBSTITUTE($AC106,CHAR(160),""))),0))))</f>
        <v/>
      </c>
      <c r="BA106" s="67" t="str" cm="1">
        <f t="array" ref="BA106">IF($AC106="","",IF((IFERROR(_xlfn.IFS(TRIM(SUBSTITUTE($AU106,CHAR(160),""))="Devis 1", IFERROR(VALUE(TRIM(SUBSTITUTE(AM106,CHAR(160),""))),0),TRIM(SUBSTITUTE($AU106,CHAR(160),""))="Devis 2", IFERROR(VALUE(TRIM(SUBSTITUTE(AP106,CHAR(160),""))),0),TRIM(SUBSTITUTE($AU106,CHAR(160),""))="Devis 3", IFERROR(VALUE(TRIM(SUBSTITUTE(AS106,CHAR(160),""))),0)),0) * IFERROR(VALUE(TRIM(SUBSTITUTE($AC106,CHAR(160),""))),0)) = 0,IF(AZ106&lt;&gt;"",0,""),(IFERROR(_xlfn.IFS(TRIM(SUBSTITUTE($AU106,CHAR(160),""))="Devis 1", IFERROR(VALUE(TRIM(SUBSTITUTE(AM106,CHAR(160),""))),0),TRIM(SUBSTITUTE($AU106,CHAR(160),""))="Devis 2", IFERROR(VALUE(TRIM(SUBSTITUTE(AP106,CHAR(160),""))),0),TRIM(SUBSTITUTE($AU106,CHAR(160),""))="Devis 3", IFERROR(VALUE(TRIM(SUBSTITUTE(AS106,CHAR(160),""))),0)),0) * IFERROR(VALUE(TRIM(SUBSTITUTE($AC106,CHAR(160),""))),0))))</f>
        <v/>
      </c>
      <c r="BB106" s="67" t="str" cm="1">
        <f t="array" ref="BB106">IF($AC106="","",IF(IFERROR(_xlfn.IFS($AU106="Devis 1",IFERROR(VALUE(TRIM(SUBSTITUTE(AN106,CHAR(160),""))),0),$AU106="Devis 2",IFERROR(VALUE(TRIM(SUBSTITUTE(AQ106,CHAR(160),""))),0),$AU106="Devis 3",IFERROR(VALUE(TRIM(SUBSTITUTE(AT106,CHAR(160),""))),0)),0)*IFERROR(VALUE(TRIM(SUBSTITUTE($AC106,CHAR(160),""))),0)=0,"",IFERROR(_xlfn.IFS($AU106="Devis 1",IFERROR(VALUE(TRIM(SUBSTITUTE(AN106,CHAR(160),""))),0),$AU106="Devis 2",IFERROR(VALUE(TRIM(SUBSTITUTE(AQ106,CHAR(160),""))),0),$AU106="Devis 3",IFERROR(VALUE(TRIM(SUBSTITUTE(AT106,CHAR(160),""))),0)),0)*IFERROR(VALUE(TRIM(SUBSTITUTE($AC106,CHAR(160),""))),0)))</f>
        <v/>
      </c>
      <c r="BC106" s="254"/>
      <c r="BD106" s="14" t="str" cm="1">
        <f t="array" ref="BD106">IF(OR(BB106="",AY106="",AZ106="",AW106="",BA106="",AX106=""),"",_xlfn.IFS((IFERROR(VALUE(TRIM(SUBSTITUTE(BB106,CHAR(160),""))),0))&gt;(IFERROR(VALUE(TRIM(SUBSTITUTE(AY106,CHAR(160),""))),0)),"KO : Le montant retenu TTC est supérieur au montant raisonnable TTC. Merci de revoir la ligne de dépense ou plafonner son montant.",(IFERROR(VALUE(TRIM(SUBSTITUTE(AZ106,CHAR(160),""))),0))&gt;(IFERROR(VALUE(TRIM(SUBSTITUTE(AW106,CHAR(160),""))),0)),"Attention : Le montant retenu HT est supérieur au montant HT raisonnable. Merci de revoir la ligne de dépense, plafonner son montant, ou justifier la reventillation HT / TVA.",(IFERROR(VALUE(TRIM(SUBSTITUTE(BA106,CHAR(160),""))),0))&gt;(IFERROR(VALUE(TRIM(SUBSTITUTE(AX106,CHAR(160),""))),0)),"Attention : Le montant TVA retenu est supérieur au montant TVA raisonnable. Merci de revoir la ligne de dépense, plafonner son montant, ou justifier la reventillation HT / TVA.",(IFERROR(VALUE(TRIM(SUBSTITUTE(BB106,CHAR(160),""))),0))=0,"",(IFERROR(VALUE(TRIM(SUBSTITUTE(AY106,CHAR(160),""))),0))=(IFERROR(VALUE(TRIM(SUBSTITUTE(BB106,CHAR(160),""))),0)),"OK",(IFERROR(VALUE(TRIM(SUBSTITUTE(AY106,CHAR(160),""))),0))&gt;(IFERROR(VALUE(TRIM(SUBSTITUTE(BB106,CHAR(160),""))),0))," OK : Montant instruit inférieur au montant raisonnable.",TRUE,""))</f>
        <v/>
      </c>
      <c r="BE106" s="762" t="str" cm="1">
        <f t="array" ref="BE106">IF(OR(BB106="",Y106="",AZ106="",W106="",BA106="",X106=""),"",_xlfn.IFS((IFERROR(VALUE(TRIM(SUBSTITUTE(BB106,CHAR(160),""))),0))&gt;(IFERROR(VALUE(TRIM(SUBSTITUTE(Y106,CHAR(160),""))),0)),"KO : Le montant retenu TTC est supérieur au montant présenté TTC. Merci de revoir la ligne de dépense ou plafonner son montant.",(IFERROR(VALUE(TRIM(SUBSTITUTE(AZ106,CHAR(160),""))),0))&gt;(IFERROR(VALUE(TRIM(SUBSTITUTE(W106,CHAR(160),""))),0)),"Attention : Le montant retenu HT est supérieur au montant HT présenté. Merci de revoir la ligne de dépense,plafonner son montant,ou justifier la reventillation HT/TVA.",(IFERROR(VALUE(TRIM(SUBSTITUTE(BA106,CHAR(160),""))),0))&gt;(IFERROR(VALUE(TRIM(SUBSTITUTE(X106,CHAR(160),""))),0)),"Attention : Le montant TVA retenu est supérieur au montant TVA présenté. Merci de revoir la ligne de dépense,plafonner son montant,ou justifier la reventillation HT/TVA.",(IFERROR(VALUE(TRIM(SUBSTITUTE(Y106,CHAR(160),""))),0))=0,"",(IFERROR(VALUE(TRIM(SUBSTITUTE(BB106,CHAR(160),""))),0))=(IFERROR(VALUE(TRIM(SUBSTITUTE(Y106,CHAR(160),""))),0)),"OK",
OR((IFERROR(VALUE(TRIM(SUBSTITUTE(BB106,CHAR(160),""))),0))=0,(IFERROR(VALUE(TRIM(SUBSTITUTE(AZ106,CHAR(160),""))),0))=0),"Attention : montant présenté entièrement écarté",(IFERROR(VALUE(TRIM(SUBSTITUTE(BB106,CHAR(160),""))),0))&lt;(IFERROR(VALUE(TRIM(SUBSTITUTE(Y106,CHAR(160),""))),0)),"Attention : montant présenté partiellement écarté",TRUE,""))</f>
        <v/>
      </c>
      <c r="BF106" s="49" t="str">
        <f t="shared" si="91"/>
        <v/>
      </c>
      <c r="BG106" s="49" t="str">
        <f t="shared" si="92"/>
        <v/>
      </c>
      <c r="BH106" s="21" t="str">
        <f t="shared" si="93"/>
        <v/>
      </c>
    </row>
    <row r="107" spans="1:60" ht="15" customHeight="1">
      <c r="A107" s="63">
        <v>96</v>
      </c>
      <c r="B107" s="144"/>
      <c r="C107" s="144"/>
      <c r="D107" s="145"/>
      <c r="E107" s="144"/>
      <c r="F107" s="144"/>
      <c r="G107" s="144"/>
      <c r="H107" s="144"/>
      <c r="I107" s="144"/>
      <c r="J107" s="144"/>
      <c r="K107" s="144"/>
      <c r="L107" s="144"/>
      <c r="M107" s="123"/>
      <c r="N107" s="7"/>
      <c r="O107" s="42" t="str">
        <f t="shared" ref="O107:O111" si="94">IF(OR(M107="", N107=""), "", IFERROR(VALUE(TRIM(SUBSTITUTE(M107,CHAR(160),""))),0) + IFERROR(VALUE(TRIM(SUBSTITUTE(N107,CHAR(160),""))),0))</f>
        <v/>
      </c>
      <c r="P107" s="9"/>
      <c r="Q107" s="7"/>
      <c r="R107" s="42" t="str">
        <f t="shared" ref="R107:R111" si="95">IF(OR(P107="", Q107=""), "", IFERROR(VALUE(TRIM(SUBSTITUTE(P107,CHAR(160),""))),0) + IFERROR(VALUE(TRIM(SUBSTITUTE(Q107,CHAR(160),""))),0))</f>
        <v/>
      </c>
      <c r="S107" s="10"/>
      <c r="T107" s="7"/>
      <c r="U107" s="124" t="str">
        <f t="shared" ref="U107:U111" si="96">IF(OR(S107="", T107=""), "", IFERROR(VALUE(TRIM(SUBSTITUTE(S107,CHAR(160),""))),0) + IFERROR(VALUE(TRIM(SUBSTITUTE(T107,CHAR(160),""))),0))</f>
        <v/>
      </c>
      <c r="V107" s="133"/>
      <c r="W107" s="132" t="str" cm="1">
        <f t="array" ref="W107">IF((_xlfn.IFS(TRIM(SUBSTITUTE(V107,CHAR(160),""))="Devis 1",IFERROR(VALUE(TRIM(SUBSTITUTE(M107,CHAR(160),""))),0),TRIM(SUBSTITUTE(V107,CHAR(160),""))="Devis 2",IFERROR(VALUE(TRIM(SUBSTITUTE(P107,CHAR(160),""))),0),TRIM(SUBSTITUTE(V107,CHAR(160),""))="Devis 3",IFERROR(VALUE(TRIM(SUBSTITUTE(S107,CHAR(160),""))),0),TRUE,0)*IFERROR(VALUE(TRIM(SUBSTITUTE(D107,CHAR(160),""))),0))=0,"",_xlfn.IFS(TRIM(SUBSTITUTE(V107,CHAR(160),""))="Devis 1",IFERROR(VALUE(TRIM(SUBSTITUTE(M107,CHAR(160),""))),0),TRIM(SUBSTITUTE(V107,CHAR(160),""))="Devis 2",IFERROR(VALUE(TRIM(SUBSTITUTE(P107,CHAR(160),""))),0),TRIM(SUBSTITUTE(V107,CHAR(160),""))="Devis 3",IFERROR(VALUE(TRIM(SUBSTITUTE(S107,CHAR(160),""))),0),TRUE,0)*IFERROR(VALUE(TRIM(SUBSTITUTE(D107,CHAR(160),""))),0))</f>
        <v/>
      </c>
      <c r="X107" s="66" t="str" cm="1">
        <f t="array" ref="X107">IF(_xlfn.IFS(TRIM(SUBSTITUTE(V107,CHAR(160),""))="Devis 1",IFERROR(VALUE(TRIM(SUBSTITUTE(N107,CHAR(160),""))),0),TRIM(SUBSTITUTE(V107,CHAR(160),""))="Devis 2",IFERROR(VALUE(TRIM(SUBSTITUTE(Q107,CHAR(160),""))),0),TRIM(SUBSTITUTE(V107,CHAR(160),""))="Devis 3",IFERROR(VALUE(TRIM(SUBSTITUTE(T107,CHAR(160),""))),0),TRUE,0)*IFERROR(VALUE(TRIM(SUBSTITUTE(D107,CHAR(160),""))),0)=0,IF(W107&lt;&gt;"",0,""),_xlfn.IFS(TRIM(SUBSTITUTE(V107,CHAR(160),""))="Devis 1",IFERROR(VALUE(TRIM(SUBSTITUTE(N107,CHAR(160),""))),0),TRIM(SUBSTITUTE(V107,CHAR(160),""))="Devis 2",IFERROR(VALUE(TRIM(SUBSTITUTE(Q107,CHAR(160),""))),0),TRIM(SUBSTITUTE(V107,CHAR(160),""))="Devis 3",IFERROR(VALUE(TRIM(SUBSTITUTE(T107,CHAR(160),""))),0),TRUE,0)*IFERROR(VALUE(TRIM(SUBSTITUTE(D107,CHAR(160),""))),0))</f>
        <v/>
      </c>
      <c r="Y107" s="135" t="str">
        <f t="shared" ref="Y107:Y111" si="97">IF(OR(W107="", X107=""), "", IFERROR(VALUE(TRIM(SUBSTITUTE(W107,CHAR(160),""))),0) + IFERROR(VALUE(TRIM(SUBSTITUTE(X107,CHAR(160),""))),0))</f>
        <v/>
      </c>
      <c r="Z107" s="136"/>
      <c r="AA107" s="764" t="str">
        <f t="shared" si="67"/>
        <v/>
      </c>
      <c r="AB107" s="764" t="str">
        <f t="shared" si="68"/>
        <v/>
      </c>
      <c r="AC107" s="764" t="str">
        <f t="shared" si="69"/>
        <v/>
      </c>
      <c r="AD107" s="764" t="str">
        <f t="shared" si="70"/>
        <v/>
      </c>
      <c r="AE107" s="764" t="str">
        <f t="shared" si="71"/>
        <v/>
      </c>
      <c r="AF107" s="764" t="str">
        <f t="shared" si="72"/>
        <v/>
      </c>
      <c r="AG107" s="764" t="str">
        <f t="shared" si="73"/>
        <v/>
      </c>
      <c r="AH107" s="764" t="str">
        <f t="shared" si="74"/>
        <v/>
      </c>
      <c r="AI107" s="764" t="str">
        <f t="shared" si="75"/>
        <v/>
      </c>
      <c r="AJ107" s="764" t="str">
        <f t="shared" si="76"/>
        <v/>
      </c>
      <c r="AK107" s="764" t="str">
        <f t="shared" si="77"/>
        <v/>
      </c>
      <c r="AL107" s="45" t="str">
        <f t="shared" si="78"/>
        <v/>
      </c>
      <c r="AM107" s="20" t="str">
        <f t="shared" si="79"/>
        <v/>
      </c>
      <c r="AN107" s="42" t="str">
        <f t="shared" ref="AN107:AN111" si="98">IF(OR(AL107="", AM107=""), "", IFERROR(VALUE(TRIM(SUBSTITUTE(AL107,CHAR(160),""))),0) + IFERROR(VALUE(TRIM(SUBSTITUTE(AM107,CHAR(160),""))),0))</f>
        <v/>
      </c>
      <c r="AO107" s="46" t="str">
        <f t="shared" si="81"/>
        <v/>
      </c>
      <c r="AP107" s="20" t="str">
        <f t="shared" si="82"/>
        <v/>
      </c>
      <c r="AQ107" s="42" t="str">
        <f t="shared" ref="AQ107:AQ111" si="99">IF(OR(AO107="",AP107=""),"",IFERROR(VALUE(TRIM(SUBSTITUTE(AO107,CHAR(160),""))),0)+IFERROR(VALUE(TRIM(SUBSTITUTE(AP107,CHAR(160),""))),0))</f>
        <v/>
      </c>
      <c r="AR107" s="47" t="str">
        <f t="shared" si="84"/>
        <v/>
      </c>
      <c r="AS107" s="20" t="str">
        <f t="shared" si="85"/>
        <v/>
      </c>
      <c r="AT107" s="48" t="str">
        <f t="shared" ref="AT107:AT111" si="100">IF(OR(AR107="",AS107=""),"",IFERROR(VALUE(TRIM(SUBSTITUTE(AR107,CHAR(160),""))),0)+IFERROR(VALUE(TRIM(SUBSTITUTE(AS107,CHAR(160),""))),0))</f>
        <v/>
      </c>
      <c r="AU107" s="44" t="str">
        <f t="shared" si="87"/>
        <v/>
      </c>
      <c r="AV107" s="744"/>
      <c r="AW107" s="49" t="str">
        <f t="shared" si="88"/>
        <v/>
      </c>
      <c r="AX107" s="49" t="str">
        <f t="shared" ref="AX107:AX111" si="101">IF(AW107="","",IF( AND(IFERROR(VALUE(TRIM(SUBSTITUTE(AM107,CHAR(160),""))),0)=0,IFERROR(VALUE(TRIM(SUBSTITUTE(AP107,CHAR(160),""))),0)=0,IFERROR(VALUE(TRIM(SUBSTITUTE(AS107,CHAR(160),""))),0)=0),0,1.15*MIN(IF(IFERROR(VALUE(TRIM(SUBSTITUTE(AM107,CHAR(160),""))),0)=0, 1E+30, IFERROR(VALUE(TRIM(SUBSTITUTE(AM107,CHAR(160),""))),0)),IF(IFERROR(VALUE(TRIM(SUBSTITUTE(AP107,CHAR(160),""))),0)=0, 1E+30, IFERROR(VALUE(TRIM(SUBSTITUTE(AP107,CHAR(160),""))),0)),IF(IFERROR(VALUE(TRIM(SUBSTITUTE(AS107,CHAR(160),""))),0)=0, 1E+30, IFERROR(VALUE(TRIM(SUBSTITUTE(AS107,CHAR(160),""))),0))) *IFERROR(VALUE(TRIM(SUBSTITUTE(AC107,CHAR(160),""))),0)))</f>
        <v/>
      </c>
      <c r="AY107" s="49" t="str">
        <f t="shared" ref="AY107:AY111" si="102">IF(AW107="","",AW107+AX107)</f>
        <v/>
      </c>
      <c r="AZ107" s="67" t="str" cm="1">
        <f t="array" ref="AZ107">IF($AC107="","",IF((IFERROR(_xlfn.IFS($AU107="Devis 1",(IFERROR(VALUE(TRIM(SUBSTITUTE(AL107,CHAR(160),""))),0)),$AU107="Devis 2",(IFERROR(VALUE(TRIM(SUBSTITUTE(AO107,CHAR(160),""))),0)),$AU107="Devis 3",(IFERROR(VALUE(TRIM(SUBSTITUTE(AR107,CHAR(160),""))),0))),0))*(IFERROR(VALUE(TRIM(SUBSTITUTE($AC107,CHAR(160),""))),0))=0,"",(IFERROR(_xlfn.IFS($AU107="Devis 1",(IFERROR(VALUE(TRIM(SUBSTITUTE(AL107,CHAR(160),""))),0)),$AU107="Devis 2",(IFERROR(VALUE(TRIM(SUBSTITUTE(AO107,CHAR(160),""))),0)),$AU107="Devis 3",(IFERROR(VALUE(TRIM(SUBSTITUTE(AR107,CHAR(160),""))),0))),0))*(IFERROR(VALUE(TRIM(SUBSTITUTE($AC107,CHAR(160),""))),0))))</f>
        <v/>
      </c>
      <c r="BA107" s="67" t="str" cm="1">
        <f t="array" ref="BA107">IF($AC107="","",IF((IFERROR(_xlfn.IFS(TRIM(SUBSTITUTE($AU107,CHAR(160),""))="Devis 1", IFERROR(VALUE(TRIM(SUBSTITUTE(AM107,CHAR(160),""))),0),TRIM(SUBSTITUTE($AU107,CHAR(160),""))="Devis 2", IFERROR(VALUE(TRIM(SUBSTITUTE(AP107,CHAR(160),""))),0),TRIM(SUBSTITUTE($AU107,CHAR(160),""))="Devis 3", IFERROR(VALUE(TRIM(SUBSTITUTE(AS107,CHAR(160),""))),0)),0) * IFERROR(VALUE(TRIM(SUBSTITUTE($AC107,CHAR(160),""))),0)) = 0,IF(AZ107&lt;&gt;"",0,""),(IFERROR(_xlfn.IFS(TRIM(SUBSTITUTE($AU107,CHAR(160),""))="Devis 1", IFERROR(VALUE(TRIM(SUBSTITUTE(AM107,CHAR(160),""))),0),TRIM(SUBSTITUTE($AU107,CHAR(160),""))="Devis 2", IFERROR(VALUE(TRIM(SUBSTITUTE(AP107,CHAR(160),""))),0),TRIM(SUBSTITUTE($AU107,CHAR(160),""))="Devis 3", IFERROR(VALUE(TRIM(SUBSTITUTE(AS107,CHAR(160),""))),0)),0) * IFERROR(VALUE(TRIM(SUBSTITUTE($AC107,CHAR(160),""))),0))))</f>
        <v/>
      </c>
      <c r="BB107" s="67" t="str" cm="1">
        <f t="array" ref="BB107">IF($AC107="","",IF(IFERROR(_xlfn.IFS($AU107="Devis 1",IFERROR(VALUE(TRIM(SUBSTITUTE(AN107,CHAR(160),""))),0),$AU107="Devis 2",IFERROR(VALUE(TRIM(SUBSTITUTE(AQ107,CHAR(160),""))),0),$AU107="Devis 3",IFERROR(VALUE(TRIM(SUBSTITUTE(AT107,CHAR(160),""))),0)),0)*IFERROR(VALUE(TRIM(SUBSTITUTE($AC107,CHAR(160),""))),0)=0,"",IFERROR(_xlfn.IFS($AU107="Devis 1",IFERROR(VALUE(TRIM(SUBSTITUTE(AN107,CHAR(160),""))),0),$AU107="Devis 2",IFERROR(VALUE(TRIM(SUBSTITUTE(AQ107,CHAR(160),""))),0),$AU107="Devis 3",IFERROR(VALUE(TRIM(SUBSTITUTE(AT107,CHAR(160),""))),0)),0)*IFERROR(VALUE(TRIM(SUBSTITUTE($AC107,CHAR(160),""))),0)))</f>
        <v/>
      </c>
      <c r="BC107" s="254"/>
      <c r="BD107" s="14" t="str" cm="1">
        <f t="array" ref="BD107">IF(OR(BB107="",AY107="",AZ107="",AW107="",BA107="",AX107=""),"",_xlfn.IFS((IFERROR(VALUE(TRIM(SUBSTITUTE(BB107,CHAR(160),""))),0))&gt;(IFERROR(VALUE(TRIM(SUBSTITUTE(AY107,CHAR(160),""))),0)),"KO : Le montant retenu TTC est supérieur au montant raisonnable TTC. Merci de revoir la ligne de dépense ou plafonner son montant.",(IFERROR(VALUE(TRIM(SUBSTITUTE(AZ107,CHAR(160),""))),0))&gt;(IFERROR(VALUE(TRIM(SUBSTITUTE(AW107,CHAR(160),""))),0)),"Attention : Le montant retenu HT est supérieur au montant HT raisonnable. Merci de revoir la ligne de dépense, plafonner son montant, ou justifier la reventillation HT / TVA.",(IFERROR(VALUE(TRIM(SUBSTITUTE(BA107,CHAR(160),""))),0))&gt;(IFERROR(VALUE(TRIM(SUBSTITUTE(AX107,CHAR(160),""))),0)),"Attention : Le montant TVA retenu est supérieur au montant TVA raisonnable. Merci de revoir la ligne de dépense, plafonner son montant, ou justifier la reventillation HT / TVA.",(IFERROR(VALUE(TRIM(SUBSTITUTE(BB107,CHAR(160),""))),0))=0,"",(IFERROR(VALUE(TRIM(SUBSTITUTE(AY107,CHAR(160),""))),0))=(IFERROR(VALUE(TRIM(SUBSTITUTE(BB107,CHAR(160),""))),0)),"OK",(IFERROR(VALUE(TRIM(SUBSTITUTE(AY107,CHAR(160),""))),0))&gt;(IFERROR(VALUE(TRIM(SUBSTITUTE(BB107,CHAR(160),""))),0))," OK : Montant instruit inférieur au montant raisonnable.",TRUE,""))</f>
        <v/>
      </c>
      <c r="BE107" s="762" t="str" cm="1">
        <f t="array" ref="BE107">IF(OR(BB107="",Y107="",AZ107="",W107="",BA107="",X107=""),"",_xlfn.IFS((IFERROR(VALUE(TRIM(SUBSTITUTE(BB107,CHAR(160),""))),0))&gt;(IFERROR(VALUE(TRIM(SUBSTITUTE(Y107,CHAR(160),""))),0)),"KO : Le montant retenu TTC est supérieur au montant présenté TTC. Merci de revoir la ligne de dépense ou plafonner son montant.",(IFERROR(VALUE(TRIM(SUBSTITUTE(AZ107,CHAR(160),""))),0))&gt;(IFERROR(VALUE(TRIM(SUBSTITUTE(W107,CHAR(160),""))),0)),"Attention : Le montant retenu HT est supérieur au montant HT présenté. Merci de revoir la ligne de dépense,plafonner son montant,ou justifier la reventillation HT/TVA.",(IFERROR(VALUE(TRIM(SUBSTITUTE(BA107,CHAR(160),""))),0))&gt;(IFERROR(VALUE(TRIM(SUBSTITUTE(X107,CHAR(160),""))),0)),"Attention : Le montant TVA retenu est supérieur au montant TVA présenté. Merci de revoir la ligne de dépense,plafonner son montant,ou justifier la reventillation HT/TVA.",(IFERROR(VALUE(TRIM(SUBSTITUTE(Y107,CHAR(160),""))),0))=0,"",(IFERROR(VALUE(TRIM(SUBSTITUTE(BB107,CHAR(160),""))),0))=(IFERROR(VALUE(TRIM(SUBSTITUTE(Y107,CHAR(160),""))),0)),"OK",
OR((IFERROR(VALUE(TRIM(SUBSTITUTE(BB107,CHAR(160),""))),0))=0,(IFERROR(VALUE(TRIM(SUBSTITUTE(AZ107,CHAR(160),""))),0))=0),"Attention : montant présenté entièrement écarté",(IFERROR(VALUE(TRIM(SUBSTITUTE(BB107,CHAR(160),""))),0))&lt;(IFERROR(VALUE(TRIM(SUBSTITUTE(Y107,CHAR(160),""))),0)),"Attention : montant présenté partiellement écarté",TRUE,""))</f>
        <v/>
      </c>
      <c r="BF107" s="49" t="str">
        <f t="shared" si="91"/>
        <v/>
      </c>
      <c r="BG107" s="49" t="str">
        <f t="shared" si="92"/>
        <v/>
      </c>
      <c r="BH107" s="21" t="str">
        <f t="shared" si="93"/>
        <v/>
      </c>
    </row>
    <row r="108" spans="1:60" ht="15" customHeight="1">
      <c r="A108" s="63">
        <v>97</v>
      </c>
      <c r="B108" s="144"/>
      <c r="C108" s="144"/>
      <c r="D108" s="145"/>
      <c r="E108" s="144"/>
      <c r="F108" s="144"/>
      <c r="G108" s="144"/>
      <c r="H108" s="144"/>
      <c r="I108" s="144"/>
      <c r="J108" s="144"/>
      <c r="K108" s="144"/>
      <c r="L108" s="144"/>
      <c r="M108" s="123"/>
      <c r="N108" s="7"/>
      <c r="O108" s="42" t="str">
        <f t="shared" si="94"/>
        <v/>
      </c>
      <c r="P108" s="9"/>
      <c r="Q108" s="7"/>
      <c r="R108" s="42" t="str">
        <f t="shared" si="95"/>
        <v/>
      </c>
      <c r="S108" s="10"/>
      <c r="T108" s="7"/>
      <c r="U108" s="124" t="str">
        <f t="shared" si="96"/>
        <v/>
      </c>
      <c r="V108" s="133"/>
      <c r="W108" s="132" t="str" cm="1">
        <f t="array" ref="W108">IF((_xlfn.IFS(TRIM(SUBSTITUTE(V108,CHAR(160),""))="Devis 1",IFERROR(VALUE(TRIM(SUBSTITUTE(M108,CHAR(160),""))),0),TRIM(SUBSTITUTE(V108,CHAR(160),""))="Devis 2",IFERROR(VALUE(TRIM(SUBSTITUTE(P108,CHAR(160),""))),0),TRIM(SUBSTITUTE(V108,CHAR(160),""))="Devis 3",IFERROR(VALUE(TRIM(SUBSTITUTE(S108,CHAR(160),""))),0),TRUE,0)*IFERROR(VALUE(TRIM(SUBSTITUTE(D108,CHAR(160),""))),0))=0,"",_xlfn.IFS(TRIM(SUBSTITUTE(V108,CHAR(160),""))="Devis 1",IFERROR(VALUE(TRIM(SUBSTITUTE(M108,CHAR(160),""))),0),TRIM(SUBSTITUTE(V108,CHAR(160),""))="Devis 2",IFERROR(VALUE(TRIM(SUBSTITUTE(P108,CHAR(160),""))),0),TRIM(SUBSTITUTE(V108,CHAR(160),""))="Devis 3",IFERROR(VALUE(TRIM(SUBSTITUTE(S108,CHAR(160),""))),0),TRUE,0)*IFERROR(VALUE(TRIM(SUBSTITUTE(D108,CHAR(160),""))),0))</f>
        <v/>
      </c>
      <c r="X108" s="66" t="str" cm="1">
        <f t="array" ref="X108">IF(_xlfn.IFS(TRIM(SUBSTITUTE(V108,CHAR(160),""))="Devis 1",IFERROR(VALUE(TRIM(SUBSTITUTE(N108,CHAR(160),""))),0),TRIM(SUBSTITUTE(V108,CHAR(160),""))="Devis 2",IFERROR(VALUE(TRIM(SUBSTITUTE(Q108,CHAR(160),""))),0),TRIM(SUBSTITUTE(V108,CHAR(160),""))="Devis 3",IFERROR(VALUE(TRIM(SUBSTITUTE(T108,CHAR(160),""))),0),TRUE,0)*IFERROR(VALUE(TRIM(SUBSTITUTE(D108,CHAR(160),""))),0)=0,IF(W108&lt;&gt;"",0,""),_xlfn.IFS(TRIM(SUBSTITUTE(V108,CHAR(160),""))="Devis 1",IFERROR(VALUE(TRIM(SUBSTITUTE(N108,CHAR(160),""))),0),TRIM(SUBSTITUTE(V108,CHAR(160),""))="Devis 2",IFERROR(VALUE(TRIM(SUBSTITUTE(Q108,CHAR(160),""))),0),TRIM(SUBSTITUTE(V108,CHAR(160),""))="Devis 3",IFERROR(VALUE(TRIM(SUBSTITUTE(T108,CHAR(160),""))),0),TRUE,0)*IFERROR(VALUE(TRIM(SUBSTITUTE(D108,CHAR(160),""))),0))</f>
        <v/>
      </c>
      <c r="Y108" s="135" t="str">
        <f t="shared" si="97"/>
        <v/>
      </c>
      <c r="Z108" s="136"/>
      <c r="AA108" s="764" t="str">
        <f t="shared" si="67"/>
        <v/>
      </c>
      <c r="AB108" s="764" t="str">
        <f t="shared" si="68"/>
        <v/>
      </c>
      <c r="AC108" s="764" t="str">
        <f t="shared" si="69"/>
        <v/>
      </c>
      <c r="AD108" s="764" t="str">
        <f t="shared" si="70"/>
        <v/>
      </c>
      <c r="AE108" s="764" t="str">
        <f t="shared" si="71"/>
        <v/>
      </c>
      <c r="AF108" s="764" t="str">
        <f t="shared" si="72"/>
        <v/>
      </c>
      <c r="AG108" s="764" t="str">
        <f t="shared" si="73"/>
        <v/>
      </c>
      <c r="AH108" s="764" t="str">
        <f t="shared" si="74"/>
        <v/>
      </c>
      <c r="AI108" s="764" t="str">
        <f t="shared" si="75"/>
        <v/>
      </c>
      <c r="AJ108" s="764" t="str">
        <f t="shared" si="76"/>
        <v/>
      </c>
      <c r="AK108" s="764" t="str">
        <f t="shared" si="77"/>
        <v/>
      </c>
      <c r="AL108" s="45" t="str">
        <f t="shared" si="78"/>
        <v/>
      </c>
      <c r="AM108" s="20" t="str">
        <f t="shared" si="79"/>
        <v/>
      </c>
      <c r="AN108" s="42" t="str">
        <f t="shared" si="98"/>
        <v/>
      </c>
      <c r="AO108" s="46" t="str">
        <f t="shared" si="81"/>
        <v/>
      </c>
      <c r="AP108" s="20" t="str">
        <f t="shared" si="82"/>
        <v/>
      </c>
      <c r="AQ108" s="42" t="str">
        <f t="shared" si="99"/>
        <v/>
      </c>
      <c r="AR108" s="47" t="str">
        <f t="shared" si="84"/>
        <v/>
      </c>
      <c r="AS108" s="20" t="str">
        <f t="shared" si="85"/>
        <v/>
      </c>
      <c r="AT108" s="48" t="str">
        <f t="shared" si="100"/>
        <v/>
      </c>
      <c r="AU108" s="44" t="str">
        <f t="shared" si="87"/>
        <v/>
      </c>
      <c r="AV108" s="744"/>
      <c r="AW108" s="49" t="str">
        <f t="shared" si="88"/>
        <v/>
      </c>
      <c r="AX108" s="49" t="str">
        <f t="shared" si="101"/>
        <v/>
      </c>
      <c r="AY108" s="49" t="str">
        <f t="shared" si="102"/>
        <v/>
      </c>
      <c r="AZ108" s="67" t="str" cm="1">
        <f t="array" ref="AZ108">IF($AC108="","",IF((IFERROR(_xlfn.IFS($AU108="Devis 1",(IFERROR(VALUE(TRIM(SUBSTITUTE(AL108,CHAR(160),""))),0)),$AU108="Devis 2",(IFERROR(VALUE(TRIM(SUBSTITUTE(AO108,CHAR(160),""))),0)),$AU108="Devis 3",(IFERROR(VALUE(TRIM(SUBSTITUTE(AR108,CHAR(160),""))),0))),0))*(IFERROR(VALUE(TRIM(SUBSTITUTE($AC108,CHAR(160),""))),0))=0,"",(IFERROR(_xlfn.IFS($AU108="Devis 1",(IFERROR(VALUE(TRIM(SUBSTITUTE(AL108,CHAR(160),""))),0)),$AU108="Devis 2",(IFERROR(VALUE(TRIM(SUBSTITUTE(AO108,CHAR(160),""))),0)),$AU108="Devis 3",(IFERROR(VALUE(TRIM(SUBSTITUTE(AR108,CHAR(160),""))),0))),0))*(IFERROR(VALUE(TRIM(SUBSTITUTE($AC108,CHAR(160),""))),0))))</f>
        <v/>
      </c>
      <c r="BA108" s="67" t="str" cm="1">
        <f t="array" ref="BA108">IF($AC108="","",IF((IFERROR(_xlfn.IFS(TRIM(SUBSTITUTE($AU108,CHAR(160),""))="Devis 1", IFERROR(VALUE(TRIM(SUBSTITUTE(AM108,CHAR(160),""))),0),TRIM(SUBSTITUTE($AU108,CHAR(160),""))="Devis 2", IFERROR(VALUE(TRIM(SUBSTITUTE(AP108,CHAR(160),""))),0),TRIM(SUBSTITUTE($AU108,CHAR(160),""))="Devis 3", IFERROR(VALUE(TRIM(SUBSTITUTE(AS108,CHAR(160),""))),0)),0) * IFERROR(VALUE(TRIM(SUBSTITUTE($AC108,CHAR(160),""))),0)) = 0,IF(AZ108&lt;&gt;"",0,""),(IFERROR(_xlfn.IFS(TRIM(SUBSTITUTE($AU108,CHAR(160),""))="Devis 1", IFERROR(VALUE(TRIM(SUBSTITUTE(AM108,CHAR(160),""))),0),TRIM(SUBSTITUTE($AU108,CHAR(160),""))="Devis 2", IFERROR(VALUE(TRIM(SUBSTITUTE(AP108,CHAR(160),""))),0),TRIM(SUBSTITUTE($AU108,CHAR(160),""))="Devis 3", IFERROR(VALUE(TRIM(SUBSTITUTE(AS108,CHAR(160),""))),0)),0) * IFERROR(VALUE(TRIM(SUBSTITUTE($AC108,CHAR(160),""))),0))))</f>
        <v/>
      </c>
      <c r="BB108" s="67" t="str" cm="1">
        <f t="array" ref="BB108">IF($AC108="","",IF(IFERROR(_xlfn.IFS($AU108="Devis 1",IFERROR(VALUE(TRIM(SUBSTITUTE(AN108,CHAR(160),""))),0),$AU108="Devis 2",IFERROR(VALUE(TRIM(SUBSTITUTE(AQ108,CHAR(160),""))),0),$AU108="Devis 3",IFERROR(VALUE(TRIM(SUBSTITUTE(AT108,CHAR(160),""))),0)),0)*IFERROR(VALUE(TRIM(SUBSTITUTE($AC108,CHAR(160),""))),0)=0,"",IFERROR(_xlfn.IFS($AU108="Devis 1",IFERROR(VALUE(TRIM(SUBSTITUTE(AN108,CHAR(160),""))),0),$AU108="Devis 2",IFERROR(VALUE(TRIM(SUBSTITUTE(AQ108,CHAR(160),""))),0),$AU108="Devis 3",IFERROR(VALUE(TRIM(SUBSTITUTE(AT108,CHAR(160),""))),0)),0)*IFERROR(VALUE(TRIM(SUBSTITUTE($AC108,CHAR(160),""))),0)))</f>
        <v/>
      </c>
      <c r="BC108" s="254"/>
      <c r="BD108" s="14" t="str" cm="1">
        <f t="array" ref="BD108">IF(OR(BB108="",AY108="",AZ108="",AW108="",BA108="",AX108=""),"",_xlfn.IFS((IFERROR(VALUE(TRIM(SUBSTITUTE(BB108,CHAR(160),""))),0))&gt;(IFERROR(VALUE(TRIM(SUBSTITUTE(AY108,CHAR(160),""))),0)),"KO : Le montant retenu TTC est supérieur au montant raisonnable TTC. Merci de revoir la ligne de dépense ou plafonner son montant.",(IFERROR(VALUE(TRIM(SUBSTITUTE(AZ108,CHAR(160),""))),0))&gt;(IFERROR(VALUE(TRIM(SUBSTITUTE(AW108,CHAR(160),""))),0)),"Attention : Le montant retenu HT est supérieur au montant HT raisonnable. Merci de revoir la ligne de dépense, plafonner son montant, ou justifier la reventillation HT / TVA.",(IFERROR(VALUE(TRIM(SUBSTITUTE(BA108,CHAR(160),""))),0))&gt;(IFERROR(VALUE(TRIM(SUBSTITUTE(AX108,CHAR(160),""))),0)),"Attention : Le montant TVA retenu est supérieur au montant TVA raisonnable. Merci de revoir la ligne de dépense, plafonner son montant, ou justifier la reventillation HT / TVA.",(IFERROR(VALUE(TRIM(SUBSTITUTE(BB108,CHAR(160),""))),0))=0,"",(IFERROR(VALUE(TRIM(SUBSTITUTE(AY108,CHAR(160),""))),0))=(IFERROR(VALUE(TRIM(SUBSTITUTE(BB108,CHAR(160),""))),0)),"OK",(IFERROR(VALUE(TRIM(SUBSTITUTE(AY108,CHAR(160),""))),0))&gt;(IFERROR(VALUE(TRIM(SUBSTITUTE(BB108,CHAR(160),""))),0))," OK : Montant instruit inférieur au montant raisonnable.",TRUE,""))</f>
        <v/>
      </c>
      <c r="BE108" s="762" t="str" cm="1">
        <f t="array" ref="BE108">IF(OR(BB108="",Y108="",AZ108="",W108="",BA108="",X108=""),"",_xlfn.IFS((IFERROR(VALUE(TRIM(SUBSTITUTE(BB108,CHAR(160),""))),0))&gt;(IFERROR(VALUE(TRIM(SUBSTITUTE(Y108,CHAR(160),""))),0)),"KO : Le montant retenu TTC est supérieur au montant présenté TTC. Merci de revoir la ligne de dépense ou plafonner son montant.",(IFERROR(VALUE(TRIM(SUBSTITUTE(AZ108,CHAR(160),""))),0))&gt;(IFERROR(VALUE(TRIM(SUBSTITUTE(W108,CHAR(160),""))),0)),"Attention : Le montant retenu HT est supérieur au montant HT présenté. Merci de revoir la ligne de dépense,plafonner son montant,ou justifier la reventillation HT/TVA.",(IFERROR(VALUE(TRIM(SUBSTITUTE(BA108,CHAR(160),""))),0))&gt;(IFERROR(VALUE(TRIM(SUBSTITUTE(X108,CHAR(160),""))),0)),"Attention : Le montant TVA retenu est supérieur au montant TVA présenté. Merci de revoir la ligne de dépense,plafonner son montant,ou justifier la reventillation HT/TVA.",(IFERROR(VALUE(TRIM(SUBSTITUTE(Y108,CHAR(160),""))),0))=0,"",(IFERROR(VALUE(TRIM(SUBSTITUTE(BB108,CHAR(160),""))),0))=(IFERROR(VALUE(TRIM(SUBSTITUTE(Y108,CHAR(160),""))),0)),"OK",
OR((IFERROR(VALUE(TRIM(SUBSTITUTE(BB108,CHAR(160),""))),0))=0,(IFERROR(VALUE(TRIM(SUBSTITUTE(AZ108,CHAR(160),""))),0))=0),"Attention : montant présenté entièrement écarté",(IFERROR(VALUE(TRIM(SUBSTITUTE(BB108,CHAR(160),""))),0))&lt;(IFERROR(VALUE(TRIM(SUBSTITUTE(Y108,CHAR(160),""))),0)),"Attention : montant présenté partiellement écarté",TRUE,""))</f>
        <v/>
      </c>
      <c r="BF108" s="49" t="str">
        <f t="shared" si="91"/>
        <v/>
      </c>
      <c r="BG108" s="49" t="str">
        <f t="shared" si="92"/>
        <v/>
      </c>
      <c r="BH108" s="21" t="str">
        <f t="shared" si="93"/>
        <v/>
      </c>
    </row>
    <row r="109" spans="1:60" ht="15" customHeight="1">
      <c r="A109" s="63">
        <v>98</v>
      </c>
      <c r="B109" s="144"/>
      <c r="C109" s="144"/>
      <c r="D109" s="145"/>
      <c r="E109" s="144"/>
      <c r="F109" s="144"/>
      <c r="G109" s="144"/>
      <c r="H109" s="144"/>
      <c r="I109" s="144"/>
      <c r="J109" s="144"/>
      <c r="K109" s="144"/>
      <c r="L109" s="144"/>
      <c r="M109" s="123"/>
      <c r="N109" s="7"/>
      <c r="O109" s="42" t="str">
        <f t="shared" si="94"/>
        <v/>
      </c>
      <c r="P109" s="9"/>
      <c r="Q109" s="7"/>
      <c r="R109" s="42" t="str">
        <f t="shared" si="95"/>
        <v/>
      </c>
      <c r="S109" s="10"/>
      <c r="T109" s="7"/>
      <c r="U109" s="124" t="str">
        <f t="shared" si="96"/>
        <v/>
      </c>
      <c r="V109" s="133"/>
      <c r="W109" s="132" t="str" cm="1">
        <f t="array" ref="W109">IF((_xlfn.IFS(TRIM(SUBSTITUTE(V109,CHAR(160),""))="Devis 1",IFERROR(VALUE(TRIM(SUBSTITUTE(M109,CHAR(160),""))),0),TRIM(SUBSTITUTE(V109,CHAR(160),""))="Devis 2",IFERROR(VALUE(TRIM(SUBSTITUTE(P109,CHAR(160),""))),0),TRIM(SUBSTITUTE(V109,CHAR(160),""))="Devis 3",IFERROR(VALUE(TRIM(SUBSTITUTE(S109,CHAR(160),""))),0),TRUE,0)*IFERROR(VALUE(TRIM(SUBSTITUTE(D109,CHAR(160),""))),0))=0,"",_xlfn.IFS(TRIM(SUBSTITUTE(V109,CHAR(160),""))="Devis 1",IFERROR(VALUE(TRIM(SUBSTITUTE(M109,CHAR(160),""))),0),TRIM(SUBSTITUTE(V109,CHAR(160),""))="Devis 2",IFERROR(VALUE(TRIM(SUBSTITUTE(P109,CHAR(160),""))),0),TRIM(SUBSTITUTE(V109,CHAR(160),""))="Devis 3",IFERROR(VALUE(TRIM(SUBSTITUTE(S109,CHAR(160),""))),0),TRUE,0)*IFERROR(VALUE(TRIM(SUBSTITUTE(D109,CHAR(160),""))),0))</f>
        <v/>
      </c>
      <c r="X109" s="66" t="str" cm="1">
        <f t="array" ref="X109">IF(_xlfn.IFS(TRIM(SUBSTITUTE(V109,CHAR(160),""))="Devis 1",IFERROR(VALUE(TRIM(SUBSTITUTE(N109,CHAR(160),""))),0),TRIM(SUBSTITUTE(V109,CHAR(160),""))="Devis 2",IFERROR(VALUE(TRIM(SUBSTITUTE(Q109,CHAR(160),""))),0),TRIM(SUBSTITUTE(V109,CHAR(160),""))="Devis 3",IFERROR(VALUE(TRIM(SUBSTITUTE(T109,CHAR(160),""))),0),TRUE,0)*IFERROR(VALUE(TRIM(SUBSTITUTE(D109,CHAR(160),""))),0)=0,IF(W109&lt;&gt;"",0,""),_xlfn.IFS(TRIM(SUBSTITUTE(V109,CHAR(160),""))="Devis 1",IFERROR(VALUE(TRIM(SUBSTITUTE(N109,CHAR(160),""))),0),TRIM(SUBSTITUTE(V109,CHAR(160),""))="Devis 2",IFERROR(VALUE(TRIM(SUBSTITUTE(Q109,CHAR(160),""))),0),TRIM(SUBSTITUTE(V109,CHAR(160),""))="Devis 3",IFERROR(VALUE(TRIM(SUBSTITUTE(T109,CHAR(160),""))),0),TRUE,0)*IFERROR(VALUE(TRIM(SUBSTITUTE(D109,CHAR(160),""))),0))</f>
        <v/>
      </c>
      <c r="Y109" s="135" t="str">
        <f t="shared" si="97"/>
        <v/>
      </c>
      <c r="Z109" s="136"/>
      <c r="AA109" s="764" t="str">
        <f t="shared" si="67"/>
        <v/>
      </c>
      <c r="AB109" s="764" t="str">
        <f t="shared" si="68"/>
        <v/>
      </c>
      <c r="AC109" s="764" t="str">
        <f t="shared" si="69"/>
        <v/>
      </c>
      <c r="AD109" s="764" t="str">
        <f t="shared" si="70"/>
        <v/>
      </c>
      <c r="AE109" s="764" t="str">
        <f t="shared" si="71"/>
        <v/>
      </c>
      <c r="AF109" s="764" t="str">
        <f t="shared" si="72"/>
        <v/>
      </c>
      <c r="AG109" s="764" t="str">
        <f t="shared" si="73"/>
        <v/>
      </c>
      <c r="AH109" s="764" t="str">
        <f t="shared" si="74"/>
        <v/>
      </c>
      <c r="AI109" s="764" t="str">
        <f t="shared" si="75"/>
        <v/>
      </c>
      <c r="AJ109" s="764" t="str">
        <f t="shared" si="76"/>
        <v/>
      </c>
      <c r="AK109" s="764" t="str">
        <f t="shared" si="77"/>
        <v/>
      </c>
      <c r="AL109" s="45" t="str">
        <f t="shared" si="78"/>
        <v/>
      </c>
      <c r="AM109" s="20" t="str">
        <f t="shared" si="79"/>
        <v/>
      </c>
      <c r="AN109" s="42" t="str">
        <f t="shared" si="98"/>
        <v/>
      </c>
      <c r="AO109" s="46" t="str">
        <f t="shared" si="81"/>
        <v/>
      </c>
      <c r="AP109" s="20" t="str">
        <f t="shared" si="82"/>
        <v/>
      </c>
      <c r="AQ109" s="42" t="str">
        <f t="shared" si="99"/>
        <v/>
      </c>
      <c r="AR109" s="47" t="str">
        <f t="shared" si="84"/>
        <v/>
      </c>
      <c r="AS109" s="20" t="str">
        <f t="shared" si="85"/>
        <v/>
      </c>
      <c r="AT109" s="48" t="str">
        <f t="shared" si="100"/>
        <v/>
      </c>
      <c r="AU109" s="44" t="str">
        <f t="shared" si="87"/>
        <v/>
      </c>
      <c r="AV109" s="744"/>
      <c r="AW109" s="49" t="str">
        <f t="shared" si="88"/>
        <v/>
      </c>
      <c r="AX109" s="49" t="str">
        <f t="shared" si="101"/>
        <v/>
      </c>
      <c r="AY109" s="49" t="str">
        <f t="shared" si="102"/>
        <v/>
      </c>
      <c r="AZ109" s="67" t="str" cm="1">
        <f t="array" ref="AZ109">IF($AC109="","",IF((IFERROR(_xlfn.IFS($AU109="Devis 1",(IFERROR(VALUE(TRIM(SUBSTITUTE(AL109,CHAR(160),""))),0)),$AU109="Devis 2",(IFERROR(VALUE(TRIM(SUBSTITUTE(AO109,CHAR(160),""))),0)),$AU109="Devis 3",(IFERROR(VALUE(TRIM(SUBSTITUTE(AR109,CHAR(160),""))),0))),0))*(IFERROR(VALUE(TRIM(SUBSTITUTE($AC109,CHAR(160),""))),0))=0,"",(IFERROR(_xlfn.IFS($AU109="Devis 1",(IFERROR(VALUE(TRIM(SUBSTITUTE(AL109,CHAR(160),""))),0)),$AU109="Devis 2",(IFERROR(VALUE(TRIM(SUBSTITUTE(AO109,CHAR(160),""))),0)),$AU109="Devis 3",(IFERROR(VALUE(TRIM(SUBSTITUTE(AR109,CHAR(160),""))),0))),0))*(IFERROR(VALUE(TRIM(SUBSTITUTE($AC109,CHAR(160),""))),0))))</f>
        <v/>
      </c>
      <c r="BA109" s="67" t="str" cm="1">
        <f t="array" ref="BA109">IF($AC109="","",IF((IFERROR(_xlfn.IFS(TRIM(SUBSTITUTE($AU109,CHAR(160),""))="Devis 1", IFERROR(VALUE(TRIM(SUBSTITUTE(AM109,CHAR(160),""))),0),TRIM(SUBSTITUTE($AU109,CHAR(160),""))="Devis 2", IFERROR(VALUE(TRIM(SUBSTITUTE(AP109,CHAR(160),""))),0),TRIM(SUBSTITUTE($AU109,CHAR(160),""))="Devis 3", IFERROR(VALUE(TRIM(SUBSTITUTE(AS109,CHAR(160),""))),0)),0) * IFERROR(VALUE(TRIM(SUBSTITUTE($AC109,CHAR(160),""))),0)) = 0,IF(AZ109&lt;&gt;"",0,""),(IFERROR(_xlfn.IFS(TRIM(SUBSTITUTE($AU109,CHAR(160),""))="Devis 1", IFERROR(VALUE(TRIM(SUBSTITUTE(AM109,CHAR(160),""))),0),TRIM(SUBSTITUTE($AU109,CHAR(160),""))="Devis 2", IFERROR(VALUE(TRIM(SUBSTITUTE(AP109,CHAR(160),""))),0),TRIM(SUBSTITUTE($AU109,CHAR(160),""))="Devis 3", IFERROR(VALUE(TRIM(SUBSTITUTE(AS109,CHAR(160),""))),0)),0) * IFERROR(VALUE(TRIM(SUBSTITUTE($AC109,CHAR(160),""))),0))))</f>
        <v/>
      </c>
      <c r="BB109" s="67" t="str" cm="1">
        <f t="array" ref="BB109">IF($AC109="","",IF(IFERROR(_xlfn.IFS($AU109="Devis 1",IFERROR(VALUE(TRIM(SUBSTITUTE(AN109,CHAR(160),""))),0),$AU109="Devis 2",IFERROR(VALUE(TRIM(SUBSTITUTE(AQ109,CHAR(160),""))),0),$AU109="Devis 3",IFERROR(VALUE(TRIM(SUBSTITUTE(AT109,CHAR(160),""))),0)),0)*IFERROR(VALUE(TRIM(SUBSTITUTE($AC109,CHAR(160),""))),0)=0,"",IFERROR(_xlfn.IFS($AU109="Devis 1",IFERROR(VALUE(TRIM(SUBSTITUTE(AN109,CHAR(160),""))),0),$AU109="Devis 2",IFERROR(VALUE(TRIM(SUBSTITUTE(AQ109,CHAR(160),""))),0),$AU109="Devis 3",IFERROR(VALUE(TRIM(SUBSTITUTE(AT109,CHAR(160),""))),0)),0)*IFERROR(VALUE(TRIM(SUBSTITUTE($AC109,CHAR(160),""))),0)))</f>
        <v/>
      </c>
      <c r="BC109" s="254"/>
      <c r="BD109" s="14" t="str" cm="1">
        <f t="array" ref="BD109">IF(OR(BB109="",AY109="",AZ109="",AW109="",BA109="",AX109=""),"",_xlfn.IFS((IFERROR(VALUE(TRIM(SUBSTITUTE(BB109,CHAR(160),""))),0))&gt;(IFERROR(VALUE(TRIM(SUBSTITUTE(AY109,CHAR(160),""))),0)),"KO : Le montant retenu TTC est supérieur au montant raisonnable TTC. Merci de revoir la ligne de dépense ou plafonner son montant.",(IFERROR(VALUE(TRIM(SUBSTITUTE(AZ109,CHAR(160),""))),0))&gt;(IFERROR(VALUE(TRIM(SUBSTITUTE(AW109,CHAR(160),""))),0)),"Attention : Le montant retenu HT est supérieur au montant HT raisonnable. Merci de revoir la ligne de dépense, plafonner son montant, ou justifier la reventillation HT / TVA.",(IFERROR(VALUE(TRIM(SUBSTITUTE(BA109,CHAR(160),""))),0))&gt;(IFERROR(VALUE(TRIM(SUBSTITUTE(AX109,CHAR(160),""))),0)),"Attention : Le montant TVA retenu est supérieur au montant TVA raisonnable. Merci de revoir la ligne de dépense, plafonner son montant, ou justifier la reventillation HT / TVA.",(IFERROR(VALUE(TRIM(SUBSTITUTE(BB109,CHAR(160),""))),0))=0,"",(IFERROR(VALUE(TRIM(SUBSTITUTE(AY109,CHAR(160),""))),0))=(IFERROR(VALUE(TRIM(SUBSTITUTE(BB109,CHAR(160),""))),0)),"OK",(IFERROR(VALUE(TRIM(SUBSTITUTE(AY109,CHAR(160),""))),0))&gt;(IFERROR(VALUE(TRIM(SUBSTITUTE(BB109,CHAR(160),""))),0))," OK : Montant instruit inférieur au montant raisonnable.",TRUE,""))</f>
        <v/>
      </c>
      <c r="BE109" s="762" t="str" cm="1">
        <f t="array" ref="BE109">IF(OR(BB109="",Y109="",AZ109="",W109="",BA109="",X109=""),"",_xlfn.IFS((IFERROR(VALUE(TRIM(SUBSTITUTE(BB109,CHAR(160),""))),0))&gt;(IFERROR(VALUE(TRIM(SUBSTITUTE(Y109,CHAR(160),""))),0)),"KO : Le montant retenu TTC est supérieur au montant présenté TTC. Merci de revoir la ligne de dépense ou plafonner son montant.",(IFERROR(VALUE(TRIM(SUBSTITUTE(AZ109,CHAR(160),""))),0))&gt;(IFERROR(VALUE(TRIM(SUBSTITUTE(W109,CHAR(160),""))),0)),"Attention : Le montant retenu HT est supérieur au montant HT présenté. Merci de revoir la ligne de dépense,plafonner son montant,ou justifier la reventillation HT/TVA.",(IFERROR(VALUE(TRIM(SUBSTITUTE(BA109,CHAR(160),""))),0))&gt;(IFERROR(VALUE(TRIM(SUBSTITUTE(X109,CHAR(160),""))),0)),"Attention : Le montant TVA retenu est supérieur au montant TVA présenté. Merci de revoir la ligne de dépense,plafonner son montant,ou justifier la reventillation HT/TVA.",(IFERROR(VALUE(TRIM(SUBSTITUTE(Y109,CHAR(160),""))),0))=0,"",(IFERROR(VALUE(TRIM(SUBSTITUTE(BB109,CHAR(160),""))),0))=(IFERROR(VALUE(TRIM(SUBSTITUTE(Y109,CHAR(160),""))),0)),"OK",
OR((IFERROR(VALUE(TRIM(SUBSTITUTE(BB109,CHAR(160),""))),0))=0,(IFERROR(VALUE(TRIM(SUBSTITUTE(AZ109,CHAR(160),""))),0))=0),"Attention : montant présenté entièrement écarté",(IFERROR(VALUE(TRIM(SUBSTITUTE(BB109,CHAR(160),""))),0))&lt;(IFERROR(VALUE(TRIM(SUBSTITUTE(Y109,CHAR(160),""))),0)),"Attention : montant présenté partiellement écarté",TRUE,""))</f>
        <v/>
      </c>
      <c r="BF109" s="49" t="str">
        <f t="shared" si="91"/>
        <v/>
      </c>
      <c r="BG109" s="49" t="str">
        <f t="shared" si="92"/>
        <v/>
      </c>
      <c r="BH109" s="21" t="str">
        <f t="shared" si="93"/>
        <v/>
      </c>
    </row>
    <row r="110" spans="1:60" ht="15" customHeight="1">
      <c r="A110" s="63">
        <v>99</v>
      </c>
      <c r="B110" s="144"/>
      <c r="C110" s="144"/>
      <c r="D110" s="145"/>
      <c r="E110" s="144"/>
      <c r="F110" s="144"/>
      <c r="G110" s="144"/>
      <c r="H110" s="144"/>
      <c r="I110" s="144"/>
      <c r="J110" s="144"/>
      <c r="K110" s="144"/>
      <c r="L110" s="144"/>
      <c r="M110" s="123"/>
      <c r="N110" s="7"/>
      <c r="O110" s="42" t="str">
        <f t="shared" si="94"/>
        <v/>
      </c>
      <c r="P110" s="9"/>
      <c r="Q110" s="7"/>
      <c r="R110" s="42" t="str">
        <f t="shared" si="95"/>
        <v/>
      </c>
      <c r="S110" s="10"/>
      <c r="T110" s="7"/>
      <c r="U110" s="124" t="str">
        <f t="shared" si="96"/>
        <v/>
      </c>
      <c r="V110" s="133"/>
      <c r="W110" s="132" t="str" cm="1">
        <f t="array" ref="W110">IF((_xlfn.IFS(TRIM(SUBSTITUTE(V110,CHAR(160),""))="Devis 1",IFERROR(VALUE(TRIM(SUBSTITUTE(M110,CHAR(160),""))),0),TRIM(SUBSTITUTE(V110,CHAR(160),""))="Devis 2",IFERROR(VALUE(TRIM(SUBSTITUTE(P110,CHAR(160),""))),0),TRIM(SUBSTITUTE(V110,CHAR(160),""))="Devis 3",IFERROR(VALUE(TRIM(SUBSTITUTE(S110,CHAR(160),""))),0),TRUE,0)*IFERROR(VALUE(TRIM(SUBSTITUTE(D110,CHAR(160),""))),0))=0,"",_xlfn.IFS(TRIM(SUBSTITUTE(V110,CHAR(160),""))="Devis 1",IFERROR(VALUE(TRIM(SUBSTITUTE(M110,CHAR(160),""))),0),TRIM(SUBSTITUTE(V110,CHAR(160),""))="Devis 2",IFERROR(VALUE(TRIM(SUBSTITUTE(P110,CHAR(160),""))),0),TRIM(SUBSTITUTE(V110,CHAR(160),""))="Devis 3",IFERROR(VALUE(TRIM(SUBSTITUTE(S110,CHAR(160),""))),0),TRUE,0)*IFERROR(VALUE(TRIM(SUBSTITUTE(D110,CHAR(160),""))),0))</f>
        <v/>
      </c>
      <c r="X110" s="66" t="str" cm="1">
        <f t="array" ref="X110">IF(_xlfn.IFS(TRIM(SUBSTITUTE(V110,CHAR(160),""))="Devis 1",IFERROR(VALUE(TRIM(SUBSTITUTE(N110,CHAR(160),""))),0),TRIM(SUBSTITUTE(V110,CHAR(160),""))="Devis 2",IFERROR(VALUE(TRIM(SUBSTITUTE(Q110,CHAR(160),""))),0),TRIM(SUBSTITUTE(V110,CHAR(160),""))="Devis 3",IFERROR(VALUE(TRIM(SUBSTITUTE(T110,CHAR(160),""))),0),TRUE,0)*IFERROR(VALUE(TRIM(SUBSTITUTE(D110,CHAR(160),""))),0)=0,IF(W110&lt;&gt;"",0,""),_xlfn.IFS(TRIM(SUBSTITUTE(V110,CHAR(160),""))="Devis 1",IFERROR(VALUE(TRIM(SUBSTITUTE(N110,CHAR(160),""))),0),TRIM(SUBSTITUTE(V110,CHAR(160),""))="Devis 2",IFERROR(VALUE(TRIM(SUBSTITUTE(Q110,CHAR(160),""))),0),TRIM(SUBSTITUTE(V110,CHAR(160),""))="Devis 3",IFERROR(VALUE(TRIM(SUBSTITUTE(T110,CHAR(160),""))),0),TRUE,0)*IFERROR(VALUE(TRIM(SUBSTITUTE(D110,CHAR(160),""))),0))</f>
        <v/>
      </c>
      <c r="Y110" s="135" t="str">
        <f t="shared" si="97"/>
        <v/>
      </c>
      <c r="Z110" s="136"/>
      <c r="AA110" s="764" t="str">
        <f t="shared" si="67"/>
        <v/>
      </c>
      <c r="AB110" s="764" t="str">
        <f t="shared" si="68"/>
        <v/>
      </c>
      <c r="AC110" s="764" t="str">
        <f t="shared" si="69"/>
        <v/>
      </c>
      <c r="AD110" s="764" t="str">
        <f t="shared" si="70"/>
        <v/>
      </c>
      <c r="AE110" s="764" t="str">
        <f t="shared" si="71"/>
        <v/>
      </c>
      <c r="AF110" s="764" t="str">
        <f t="shared" si="72"/>
        <v/>
      </c>
      <c r="AG110" s="764" t="str">
        <f t="shared" si="73"/>
        <v/>
      </c>
      <c r="AH110" s="764" t="str">
        <f t="shared" si="74"/>
        <v/>
      </c>
      <c r="AI110" s="764" t="str">
        <f t="shared" si="75"/>
        <v/>
      </c>
      <c r="AJ110" s="764" t="str">
        <f t="shared" si="76"/>
        <v/>
      </c>
      <c r="AK110" s="764" t="str">
        <f t="shared" si="77"/>
        <v/>
      </c>
      <c r="AL110" s="45" t="str">
        <f t="shared" si="78"/>
        <v/>
      </c>
      <c r="AM110" s="20" t="str">
        <f t="shared" si="79"/>
        <v/>
      </c>
      <c r="AN110" s="42" t="str">
        <f t="shared" si="98"/>
        <v/>
      </c>
      <c r="AO110" s="46" t="str">
        <f t="shared" si="81"/>
        <v/>
      </c>
      <c r="AP110" s="20" t="str">
        <f t="shared" si="82"/>
        <v/>
      </c>
      <c r="AQ110" s="42" t="str">
        <f t="shared" si="99"/>
        <v/>
      </c>
      <c r="AR110" s="47" t="str">
        <f t="shared" si="84"/>
        <v/>
      </c>
      <c r="AS110" s="20" t="str">
        <f t="shared" si="85"/>
        <v/>
      </c>
      <c r="AT110" s="48" t="str">
        <f t="shared" si="100"/>
        <v/>
      </c>
      <c r="AU110" s="44" t="str">
        <f t="shared" si="87"/>
        <v/>
      </c>
      <c r="AV110" s="744"/>
      <c r="AW110" s="49" t="str">
        <f t="shared" si="88"/>
        <v/>
      </c>
      <c r="AX110" s="49" t="str">
        <f t="shared" si="101"/>
        <v/>
      </c>
      <c r="AY110" s="49" t="str">
        <f t="shared" si="102"/>
        <v/>
      </c>
      <c r="AZ110" s="67" t="str" cm="1">
        <f t="array" ref="AZ110">IF($AC110="","",IF((IFERROR(_xlfn.IFS($AU110="Devis 1",(IFERROR(VALUE(TRIM(SUBSTITUTE(AL110,CHAR(160),""))),0)),$AU110="Devis 2",(IFERROR(VALUE(TRIM(SUBSTITUTE(AO110,CHAR(160),""))),0)),$AU110="Devis 3",(IFERROR(VALUE(TRIM(SUBSTITUTE(AR110,CHAR(160),""))),0))),0))*(IFERROR(VALUE(TRIM(SUBSTITUTE($AC110,CHAR(160),""))),0))=0,"",(IFERROR(_xlfn.IFS($AU110="Devis 1",(IFERROR(VALUE(TRIM(SUBSTITUTE(AL110,CHAR(160),""))),0)),$AU110="Devis 2",(IFERROR(VALUE(TRIM(SUBSTITUTE(AO110,CHAR(160),""))),0)),$AU110="Devis 3",(IFERROR(VALUE(TRIM(SUBSTITUTE(AR110,CHAR(160),""))),0))),0))*(IFERROR(VALUE(TRIM(SUBSTITUTE($AC110,CHAR(160),""))),0))))</f>
        <v/>
      </c>
      <c r="BA110" s="67" t="str" cm="1">
        <f t="array" ref="BA110">IF($AC110="","",IF((IFERROR(_xlfn.IFS(TRIM(SUBSTITUTE($AU110,CHAR(160),""))="Devis 1", IFERROR(VALUE(TRIM(SUBSTITUTE(AM110,CHAR(160),""))),0),TRIM(SUBSTITUTE($AU110,CHAR(160),""))="Devis 2", IFERROR(VALUE(TRIM(SUBSTITUTE(AP110,CHAR(160),""))),0),TRIM(SUBSTITUTE($AU110,CHAR(160),""))="Devis 3", IFERROR(VALUE(TRIM(SUBSTITUTE(AS110,CHAR(160),""))),0)),0) * IFERROR(VALUE(TRIM(SUBSTITUTE($AC110,CHAR(160),""))),0)) = 0,IF(AZ110&lt;&gt;"",0,""),(IFERROR(_xlfn.IFS(TRIM(SUBSTITUTE($AU110,CHAR(160),""))="Devis 1", IFERROR(VALUE(TRIM(SUBSTITUTE(AM110,CHAR(160),""))),0),TRIM(SUBSTITUTE($AU110,CHAR(160),""))="Devis 2", IFERROR(VALUE(TRIM(SUBSTITUTE(AP110,CHAR(160),""))),0),TRIM(SUBSTITUTE($AU110,CHAR(160),""))="Devis 3", IFERROR(VALUE(TRIM(SUBSTITUTE(AS110,CHAR(160),""))),0)),0) * IFERROR(VALUE(TRIM(SUBSTITUTE($AC110,CHAR(160),""))),0))))</f>
        <v/>
      </c>
      <c r="BB110" s="67" t="str" cm="1">
        <f t="array" ref="BB110">IF($AC110="","",IF(IFERROR(_xlfn.IFS($AU110="Devis 1",IFERROR(VALUE(TRIM(SUBSTITUTE(AN110,CHAR(160),""))),0),$AU110="Devis 2",IFERROR(VALUE(TRIM(SUBSTITUTE(AQ110,CHAR(160),""))),0),$AU110="Devis 3",IFERROR(VALUE(TRIM(SUBSTITUTE(AT110,CHAR(160),""))),0)),0)*IFERROR(VALUE(TRIM(SUBSTITUTE($AC110,CHAR(160),""))),0)=0,"",IFERROR(_xlfn.IFS($AU110="Devis 1",IFERROR(VALUE(TRIM(SUBSTITUTE(AN110,CHAR(160),""))),0),$AU110="Devis 2",IFERROR(VALUE(TRIM(SUBSTITUTE(AQ110,CHAR(160),""))),0),$AU110="Devis 3",IFERROR(VALUE(TRIM(SUBSTITUTE(AT110,CHAR(160),""))),0)),0)*IFERROR(VALUE(TRIM(SUBSTITUTE($AC110,CHAR(160),""))),0)))</f>
        <v/>
      </c>
      <c r="BC110" s="254"/>
      <c r="BD110" s="14" t="str" cm="1">
        <f t="array" ref="BD110">IF(OR(BB110="",AY110="",AZ110="",AW110="",BA110="",AX110=""),"",_xlfn.IFS((IFERROR(VALUE(TRIM(SUBSTITUTE(BB110,CHAR(160),""))),0))&gt;(IFERROR(VALUE(TRIM(SUBSTITUTE(AY110,CHAR(160),""))),0)),"KO : Le montant retenu TTC est supérieur au montant raisonnable TTC. Merci de revoir la ligne de dépense ou plafonner son montant.",(IFERROR(VALUE(TRIM(SUBSTITUTE(AZ110,CHAR(160),""))),0))&gt;(IFERROR(VALUE(TRIM(SUBSTITUTE(AW110,CHAR(160),""))),0)),"Attention : Le montant retenu HT est supérieur au montant HT raisonnable. Merci de revoir la ligne de dépense, plafonner son montant, ou justifier la reventillation HT / TVA.",(IFERROR(VALUE(TRIM(SUBSTITUTE(BA110,CHAR(160),""))),0))&gt;(IFERROR(VALUE(TRIM(SUBSTITUTE(AX110,CHAR(160),""))),0)),"Attention : Le montant TVA retenu est supérieur au montant TVA raisonnable. Merci de revoir la ligne de dépense, plafonner son montant, ou justifier la reventillation HT / TVA.",(IFERROR(VALUE(TRIM(SUBSTITUTE(BB110,CHAR(160),""))),0))=0,"",(IFERROR(VALUE(TRIM(SUBSTITUTE(AY110,CHAR(160),""))),0))=(IFERROR(VALUE(TRIM(SUBSTITUTE(BB110,CHAR(160),""))),0)),"OK",(IFERROR(VALUE(TRIM(SUBSTITUTE(AY110,CHAR(160),""))),0))&gt;(IFERROR(VALUE(TRIM(SUBSTITUTE(BB110,CHAR(160),""))),0))," OK : Montant instruit inférieur au montant raisonnable.",TRUE,""))</f>
        <v/>
      </c>
      <c r="BE110" s="762" t="str" cm="1">
        <f t="array" ref="BE110">IF(OR(BB110="",Y110="",AZ110="",W110="",BA110="",X110=""),"",_xlfn.IFS((IFERROR(VALUE(TRIM(SUBSTITUTE(BB110,CHAR(160),""))),0))&gt;(IFERROR(VALUE(TRIM(SUBSTITUTE(Y110,CHAR(160),""))),0)),"KO : Le montant retenu TTC est supérieur au montant présenté TTC. Merci de revoir la ligne de dépense ou plafonner son montant.",(IFERROR(VALUE(TRIM(SUBSTITUTE(AZ110,CHAR(160),""))),0))&gt;(IFERROR(VALUE(TRIM(SUBSTITUTE(W110,CHAR(160),""))),0)),"Attention : Le montant retenu HT est supérieur au montant HT présenté. Merci de revoir la ligne de dépense,plafonner son montant,ou justifier la reventillation HT/TVA.",(IFERROR(VALUE(TRIM(SUBSTITUTE(BA110,CHAR(160),""))),0))&gt;(IFERROR(VALUE(TRIM(SUBSTITUTE(X110,CHAR(160),""))),0)),"Attention : Le montant TVA retenu est supérieur au montant TVA présenté. Merci de revoir la ligne de dépense,plafonner son montant,ou justifier la reventillation HT/TVA.",(IFERROR(VALUE(TRIM(SUBSTITUTE(Y110,CHAR(160),""))),0))=0,"",(IFERROR(VALUE(TRIM(SUBSTITUTE(BB110,CHAR(160),""))),0))=(IFERROR(VALUE(TRIM(SUBSTITUTE(Y110,CHAR(160),""))),0)),"OK",
OR((IFERROR(VALUE(TRIM(SUBSTITUTE(BB110,CHAR(160),""))),0))=0,(IFERROR(VALUE(TRIM(SUBSTITUTE(AZ110,CHAR(160),""))),0))=0),"Attention : montant présenté entièrement écarté",(IFERROR(VALUE(TRIM(SUBSTITUTE(BB110,CHAR(160),""))),0))&lt;(IFERROR(VALUE(TRIM(SUBSTITUTE(Y110,CHAR(160),""))),0)),"Attention : montant présenté partiellement écarté",TRUE,""))</f>
        <v/>
      </c>
      <c r="BF110" s="49" t="str">
        <f t="shared" si="91"/>
        <v/>
      </c>
      <c r="BG110" s="49" t="str">
        <f t="shared" si="92"/>
        <v/>
      </c>
      <c r="BH110" s="21" t="str">
        <f t="shared" si="93"/>
        <v/>
      </c>
    </row>
    <row r="111" spans="1:60" ht="15" customHeight="1" thickBot="1">
      <c r="A111" s="121">
        <v>100</v>
      </c>
      <c r="B111" s="287"/>
      <c r="C111" s="144"/>
      <c r="D111" s="288"/>
      <c r="E111" s="287"/>
      <c r="F111" s="287"/>
      <c r="G111" s="144"/>
      <c r="H111" s="287"/>
      <c r="I111" s="287"/>
      <c r="J111" s="287"/>
      <c r="K111" s="287"/>
      <c r="L111" s="287"/>
      <c r="M111" s="125"/>
      <c r="N111" s="126"/>
      <c r="O111" s="127" t="str">
        <f t="shared" si="94"/>
        <v/>
      </c>
      <c r="P111" s="128"/>
      <c r="Q111" s="126"/>
      <c r="R111" s="129" t="str">
        <f t="shared" si="95"/>
        <v/>
      </c>
      <c r="S111" s="130"/>
      <c r="T111" s="126"/>
      <c r="U111" s="131" t="str">
        <f t="shared" si="96"/>
        <v/>
      </c>
      <c r="V111" s="134"/>
      <c r="W111" s="289" t="str" cm="1">
        <f t="array" ref="W111">IF((_xlfn.IFS(TRIM(SUBSTITUTE(V111,CHAR(160),""))="Devis 1",IFERROR(VALUE(TRIM(SUBSTITUTE(M111,CHAR(160),""))),0),TRIM(SUBSTITUTE(V111,CHAR(160),""))="Devis 2",IFERROR(VALUE(TRIM(SUBSTITUTE(P111,CHAR(160),""))),0),TRIM(SUBSTITUTE(V111,CHAR(160),""))="Devis 3",IFERROR(VALUE(TRIM(SUBSTITUTE(S111,CHAR(160),""))),0),TRUE,0)*IFERROR(VALUE(TRIM(SUBSTITUTE(D111,CHAR(160),""))),0))=0,"",_xlfn.IFS(TRIM(SUBSTITUTE(V111,CHAR(160),""))="Devis 1",IFERROR(VALUE(TRIM(SUBSTITUTE(M111,CHAR(160),""))),0),TRIM(SUBSTITUTE(V111,CHAR(160),""))="Devis 2",IFERROR(VALUE(TRIM(SUBSTITUTE(P111,CHAR(160),""))),0),TRIM(SUBSTITUTE(V111,CHAR(160),""))="Devis 3",IFERROR(VALUE(TRIM(SUBSTITUTE(S111,CHAR(160),""))),0),TRUE,0)*IFERROR(VALUE(TRIM(SUBSTITUTE(D111,CHAR(160),""))),0))</f>
        <v/>
      </c>
      <c r="X111" s="290" t="str" cm="1">
        <f t="array" ref="X111">IF(_xlfn.IFS(TRIM(SUBSTITUTE(V111,CHAR(160),""))="Devis 1",IFERROR(VALUE(TRIM(SUBSTITUTE(N111,CHAR(160),""))),0),TRIM(SUBSTITUTE(V111,CHAR(160),""))="Devis 2",IFERROR(VALUE(TRIM(SUBSTITUTE(Q111,CHAR(160),""))),0),TRIM(SUBSTITUTE(V111,CHAR(160),""))="Devis 3",IFERROR(VALUE(TRIM(SUBSTITUTE(T111,CHAR(160),""))),0),TRUE,0)*IFERROR(VALUE(TRIM(SUBSTITUTE(D111,CHAR(160),""))),0)=0,IF(W111&lt;&gt;"",0,""),_xlfn.IFS(TRIM(SUBSTITUTE(V111,CHAR(160),""))="Devis 1",IFERROR(VALUE(TRIM(SUBSTITUTE(N111,CHAR(160),""))),0),TRIM(SUBSTITUTE(V111,CHAR(160),""))="Devis 2",IFERROR(VALUE(TRIM(SUBSTITUTE(Q111,CHAR(160),""))),0),TRIM(SUBSTITUTE(V111,CHAR(160),""))="Devis 3",IFERROR(VALUE(TRIM(SUBSTITUTE(T111,CHAR(160),""))),0),TRUE,0)*IFERROR(VALUE(TRIM(SUBSTITUTE(D111,CHAR(160),""))),0))</f>
        <v/>
      </c>
      <c r="Y111" s="291" t="str">
        <f t="shared" si="97"/>
        <v/>
      </c>
      <c r="Z111" s="137"/>
      <c r="AA111" s="764" t="str">
        <f t="shared" si="67"/>
        <v/>
      </c>
      <c r="AB111" s="764" t="str">
        <f t="shared" si="68"/>
        <v/>
      </c>
      <c r="AC111" s="764" t="str">
        <f t="shared" si="69"/>
        <v/>
      </c>
      <c r="AD111" s="764" t="str">
        <f t="shared" si="70"/>
        <v/>
      </c>
      <c r="AE111" s="764" t="str">
        <f t="shared" si="71"/>
        <v/>
      </c>
      <c r="AF111" s="764" t="str">
        <f t="shared" si="72"/>
        <v/>
      </c>
      <c r="AG111" s="764" t="str">
        <f t="shared" si="73"/>
        <v/>
      </c>
      <c r="AH111" s="764" t="str">
        <f t="shared" si="74"/>
        <v/>
      </c>
      <c r="AI111" s="764" t="str">
        <f t="shared" si="75"/>
        <v/>
      </c>
      <c r="AJ111" s="764" t="str">
        <f t="shared" si="76"/>
        <v/>
      </c>
      <c r="AK111" s="764" t="str">
        <f t="shared" si="77"/>
        <v/>
      </c>
      <c r="AL111" s="773" t="str">
        <f t="shared" si="78"/>
        <v/>
      </c>
      <c r="AM111" s="774" t="str">
        <f t="shared" si="79"/>
        <v/>
      </c>
      <c r="AN111" s="775" t="str">
        <f t="shared" si="98"/>
        <v/>
      </c>
      <c r="AO111" s="776" t="str">
        <f t="shared" si="81"/>
        <v/>
      </c>
      <c r="AP111" s="777" t="str">
        <f t="shared" si="82"/>
        <v/>
      </c>
      <c r="AQ111" s="778" t="str">
        <f t="shared" si="99"/>
        <v/>
      </c>
      <c r="AR111" s="779" t="str">
        <f t="shared" si="84"/>
        <v/>
      </c>
      <c r="AS111" s="780" t="str">
        <f t="shared" si="85"/>
        <v/>
      </c>
      <c r="AT111" s="48" t="str">
        <f t="shared" si="100"/>
        <v/>
      </c>
      <c r="AU111" s="44" t="str">
        <f t="shared" si="87"/>
        <v/>
      </c>
      <c r="AV111" s="744"/>
      <c r="AW111" s="49" t="str">
        <f t="shared" si="88"/>
        <v/>
      </c>
      <c r="AX111" s="49" t="str">
        <f t="shared" si="101"/>
        <v/>
      </c>
      <c r="AY111" s="49" t="str">
        <f t="shared" si="102"/>
        <v/>
      </c>
      <c r="AZ111" s="67" t="str" cm="1">
        <f t="array" ref="AZ111">IF($AC111="","",IF((IFERROR(_xlfn.IFS($AU111="Devis 1",(IFERROR(VALUE(TRIM(SUBSTITUTE(AL111,CHAR(160),""))),0)),$AU111="Devis 2",(IFERROR(VALUE(TRIM(SUBSTITUTE(AO111,CHAR(160),""))),0)),$AU111="Devis 3",(IFERROR(VALUE(TRIM(SUBSTITUTE(AR111,CHAR(160),""))),0))),0))*(IFERROR(VALUE(TRIM(SUBSTITUTE($AC111,CHAR(160),""))),0))=0,"",(IFERROR(_xlfn.IFS($AU111="Devis 1",(IFERROR(VALUE(TRIM(SUBSTITUTE(AL111,CHAR(160),""))),0)),$AU111="Devis 2",(IFERROR(VALUE(TRIM(SUBSTITUTE(AO111,CHAR(160),""))),0)),$AU111="Devis 3",(IFERROR(VALUE(TRIM(SUBSTITUTE(AR111,CHAR(160),""))),0))),0))*(IFERROR(VALUE(TRIM(SUBSTITUTE($AC111,CHAR(160),""))),0))))</f>
        <v/>
      </c>
      <c r="BA111" s="67" t="str" cm="1">
        <f t="array" ref="BA111">IF($AC111="","",IF((IFERROR(_xlfn.IFS(TRIM(SUBSTITUTE($AU111,CHAR(160),""))="Devis 1", IFERROR(VALUE(TRIM(SUBSTITUTE(AM111,CHAR(160),""))),0),TRIM(SUBSTITUTE($AU111,CHAR(160),""))="Devis 2", IFERROR(VALUE(TRIM(SUBSTITUTE(AP111,CHAR(160),""))),0),TRIM(SUBSTITUTE($AU111,CHAR(160),""))="Devis 3", IFERROR(VALUE(TRIM(SUBSTITUTE(AS111,CHAR(160),""))),0)),0) * IFERROR(VALUE(TRIM(SUBSTITUTE($AC111,CHAR(160),""))),0)) = 0,IF(AZ111&lt;&gt;"",0,""),(IFERROR(_xlfn.IFS(TRIM(SUBSTITUTE($AU111,CHAR(160),""))="Devis 1", IFERROR(VALUE(TRIM(SUBSTITUTE(AM111,CHAR(160),""))),0),TRIM(SUBSTITUTE($AU111,CHAR(160),""))="Devis 2", IFERROR(VALUE(TRIM(SUBSTITUTE(AP111,CHAR(160),""))),0),TRIM(SUBSTITUTE($AU111,CHAR(160),""))="Devis 3", IFERROR(VALUE(TRIM(SUBSTITUTE(AS111,CHAR(160),""))),0)),0) * IFERROR(VALUE(TRIM(SUBSTITUTE($AC111,CHAR(160),""))),0))))</f>
        <v/>
      </c>
      <c r="BB111" s="67" t="str" cm="1">
        <f t="array" ref="BB111">IF($AC111="","",IF(IFERROR(_xlfn.IFS($AU111="Devis 1",IFERROR(VALUE(TRIM(SUBSTITUTE(AN111,CHAR(160),""))),0),$AU111="Devis 2",IFERROR(VALUE(TRIM(SUBSTITUTE(AQ111,CHAR(160),""))),0),$AU111="Devis 3",IFERROR(VALUE(TRIM(SUBSTITUTE(AT111,CHAR(160),""))),0)),0)*IFERROR(VALUE(TRIM(SUBSTITUTE($AC111,CHAR(160),""))),0)=0,"",IFERROR(_xlfn.IFS($AU111="Devis 1",IFERROR(VALUE(TRIM(SUBSTITUTE(AN111,CHAR(160),""))),0),$AU111="Devis 2",IFERROR(VALUE(TRIM(SUBSTITUTE(AQ111,CHAR(160),""))),0),$AU111="Devis 3",IFERROR(VALUE(TRIM(SUBSTITUTE(AT111,CHAR(160),""))),0)),0)*IFERROR(VALUE(TRIM(SUBSTITUTE($AC111,CHAR(160),""))),0)))</f>
        <v/>
      </c>
      <c r="BC111" s="254"/>
      <c r="BD111" s="14" t="str" cm="1">
        <f t="array" ref="BD111">IF(OR(BB111="",AY111="",AZ111="",AW111="",BA111="",AX111=""),"",_xlfn.IFS((IFERROR(VALUE(TRIM(SUBSTITUTE(BB111,CHAR(160),""))),0))&gt;(IFERROR(VALUE(TRIM(SUBSTITUTE(AY111,CHAR(160),""))),0)),"KO : Le montant retenu TTC est supérieur au montant raisonnable TTC. Merci de revoir la ligne de dépense ou plafonner son montant.",(IFERROR(VALUE(TRIM(SUBSTITUTE(AZ111,CHAR(160),""))),0))&gt;(IFERROR(VALUE(TRIM(SUBSTITUTE(AW111,CHAR(160),""))),0)),"Attention : Le montant retenu HT est supérieur au montant HT raisonnable. Merci de revoir la ligne de dépense, plafonner son montant, ou justifier la reventillation HT / TVA.",(IFERROR(VALUE(TRIM(SUBSTITUTE(BA111,CHAR(160),""))),0))&gt;(IFERROR(VALUE(TRIM(SUBSTITUTE(AX111,CHAR(160),""))),0)),"Attention : Le montant TVA retenu est supérieur au montant TVA raisonnable. Merci de revoir la ligne de dépense, plafonner son montant, ou justifier la reventillation HT / TVA.",(IFERROR(VALUE(TRIM(SUBSTITUTE(BB111,CHAR(160),""))),0))=0,"",(IFERROR(VALUE(TRIM(SUBSTITUTE(AY111,CHAR(160),""))),0))=(IFERROR(VALUE(TRIM(SUBSTITUTE(BB111,CHAR(160),""))),0)),"OK",(IFERROR(VALUE(TRIM(SUBSTITUTE(AY111,CHAR(160),""))),0))&gt;(IFERROR(VALUE(TRIM(SUBSTITUTE(BB111,CHAR(160),""))),0))," OK : Montant instruit inférieur au montant raisonnable.",TRUE,""))</f>
        <v/>
      </c>
      <c r="BE111" s="762" t="str" cm="1">
        <f t="array" ref="BE111">IF(OR(BB111="",Y111="",AZ111="",W111="",BA111="",X111=""),"",_xlfn.IFS((IFERROR(VALUE(TRIM(SUBSTITUTE(BB111,CHAR(160),""))),0))&gt;(IFERROR(VALUE(TRIM(SUBSTITUTE(Y111,CHAR(160),""))),0)),"KO : Le montant retenu TTC est supérieur au montant présenté TTC. Merci de revoir la ligne de dépense ou plafonner son montant.",(IFERROR(VALUE(TRIM(SUBSTITUTE(AZ111,CHAR(160),""))),0))&gt;(IFERROR(VALUE(TRIM(SUBSTITUTE(W111,CHAR(160),""))),0)),"Attention : Le montant retenu HT est supérieur au montant HT présenté. Merci de revoir la ligne de dépense,plafonner son montant,ou justifier la reventillation HT/TVA.",(IFERROR(VALUE(TRIM(SUBSTITUTE(BA111,CHAR(160),""))),0))&gt;(IFERROR(VALUE(TRIM(SUBSTITUTE(X111,CHAR(160),""))),0)),"Attention : Le montant TVA retenu est supérieur au montant TVA présenté. Merci de revoir la ligne de dépense,plafonner son montant,ou justifier la reventillation HT/TVA.",(IFERROR(VALUE(TRIM(SUBSTITUTE(Y111,CHAR(160),""))),0))=0,"",(IFERROR(VALUE(TRIM(SUBSTITUTE(BB111,CHAR(160),""))),0))=(IFERROR(VALUE(TRIM(SUBSTITUTE(Y111,CHAR(160),""))),0)),"OK",
OR((IFERROR(VALUE(TRIM(SUBSTITUTE(BB111,CHAR(160),""))),0))=0,(IFERROR(VALUE(TRIM(SUBSTITUTE(AZ111,CHAR(160),""))),0))=0),"Attention : montant présenté entièrement écarté",(IFERROR(VALUE(TRIM(SUBSTITUTE(BB111,CHAR(160),""))),0))&lt;(IFERROR(VALUE(TRIM(SUBSTITUTE(Y111,CHAR(160),""))),0)),"Attention : montant présenté partiellement écarté",TRUE,""))</f>
        <v/>
      </c>
      <c r="BF111" s="49" t="str">
        <f t="shared" si="91"/>
        <v/>
      </c>
      <c r="BG111" s="49" t="str">
        <f t="shared" si="92"/>
        <v/>
      </c>
      <c r="BH111" s="21" t="str">
        <f t="shared" si="93"/>
        <v/>
      </c>
    </row>
    <row r="112" spans="1:60" ht="15.95" thickBot="1">
      <c r="A112" s="912" t="s">
        <v>144</v>
      </c>
      <c r="B112" s="913"/>
      <c r="C112" s="913"/>
      <c r="D112" s="913"/>
      <c r="E112" s="913"/>
      <c r="F112" s="913"/>
      <c r="G112" s="913"/>
      <c r="H112" s="913"/>
      <c r="I112" s="913"/>
      <c r="J112" s="913"/>
      <c r="K112" s="913"/>
      <c r="L112" s="913"/>
      <c r="M112" s="913"/>
      <c r="N112" s="913"/>
      <c r="O112" s="913"/>
      <c r="P112" s="913"/>
      <c r="Q112" s="913"/>
      <c r="R112" s="913"/>
      <c r="S112" s="913"/>
      <c r="T112" s="913"/>
      <c r="U112" s="913"/>
      <c r="V112" s="914"/>
      <c r="W112" s="64">
        <f>SUM(W12:W111)</f>
        <v>0</v>
      </c>
      <c r="X112" s="64">
        <f>SUM(X12:X111)</f>
        <v>0</v>
      </c>
      <c r="Y112" s="64">
        <f>SUM(Y12:Y111)</f>
        <v>0</v>
      </c>
      <c r="Z112" s="292"/>
      <c r="AA112" s="781"/>
      <c r="AB112" s="781"/>
      <c r="AC112" s="781"/>
      <c r="AD112" s="781"/>
      <c r="AE112" s="781"/>
      <c r="AF112" s="781"/>
      <c r="AG112" s="781"/>
      <c r="AH112" s="781"/>
      <c r="AI112" s="781"/>
      <c r="AJ112" s="781"/>
      <c r="AK112" s="781"/>
      <c r="AL112" s="781"/>
      <c r="AM112" s="781"/>
      <c r="AN112" s="781"/>
      <c r="AO112" s="781"/>
      <c r="AP112" s="781"/>
      <c r="AQ112" s="781"/>
      <c r="AR112" s="781"/>
      <c r="AS112" s="781"/>
      <c r="AT112" s="781"/>
      <c r="AU112" s="781"/>
      <c r="AV112" s="781"/>
      <c r="AW112" s="781"/>
      <c r="AX112" s="782"/>
      <c r="AY112" s="742" t="s">
        <v>145</v>
      </c>
      <c r="AZ112" s="64">
        <f>SUM(AZ12:AZ111)</f>
        <v>0</v>
      </c>
      <c r="BA112" s="64">
        <f>SUM(BA12:BA111)</f>
        <v>0</v>
      </c>
      <c r="BB112" s="64">
        <f>SUM(BB12:BB111)</f>
        <v>0</v>
      </c>
      <c r="BC112" s="783"/>
      <c r="BD112" s="784"/>
      <c r="BE112" s="742" t="s">
        <v>146</v>
      </c>
      <c r="BF112" s="64">
        <f>SUM(BF12:BF111)</f>
        <v>0</v>
      </c>
      <c r="BG112" s="64">
        <f>SUM(BG12:BG111)</f>
        <v>0</v>
      </c>
      <c r="BH112" s="285">
        <f>SUM(BH12:BH111)</f>
        <v>0</v>
      </c>
    </row>
    <row r="114" spans="54:54">
      <c r="BB114" s="192"/>
    </row>
    <row r="116" spans="54:54">
      <c r="BB116" s="192"/>
    </row>
  </sheetData>
  <sheetProtection sheet="1" objects="1" scenarios="1" formatColumns="0" formatRows="0" insertRows="0" autoFilter="0"/>
  <mergeCells count="23">
    <mergeCell ref="A112:V112"/>
    <mergeCell ref="M7:U7"/>
    <mergeCell ref="A5:Z5"/>
    <mergeCell ref="AA5:BH5"/>
    <mergeCell ref="A9:A10"/>
    <mergeCell ref="A7:L8"/>
    <mergeCell ref="M8:O8"/>
    <mergeCell ref="P8:R8"/>
    <mergeCell ref="S8:U8"/>
    <mergeCell ref="V7:V8"/>
    <mergeCell ref="Z7:Z8"/>
    <mergeCell ref="W7:Y8"/>
    <mergeCell ref="AV7:AV8"/>
    <mergeCell ref="AL7:AU8"/>
    <mergeCell ref="AA7:AK8"/>
    <mergeCell ref="A2:F2"/>
    <mergeCell ref="A3:F3"/>
    <mergeCell ref="BC7:BC8"/>
    <mergeCell ref="BF7:BH8"/>
    <mergeCell ref="BD7:BE8"/>
    <mergeCell ref="AW8:AY8"/>
    <mergeCell ref="AZ8:BB8"/>
    <mergeCell ref="AW7:BB7"/>
  </mergeCells>
  <phoneticPr fontId="11" type="noConversion"/>
  <conditionalFormatting sqref="C12:C111">
    <cfRule type="expression" dxfId="43" priority="294">
      <formula>AND(#REF!="Les opérations hors systèmes agro-forestiers",C12="Oui")</formula>
    </cfRule>
  </conditionalFormatting>
  <conditionalFormatting sqref="AA12:AU111">
    <cfRule type="expression" dxfId="42" priority="1">
      <formula>AA12&lt;&gt;B12</formula>
    </cfRule>
  </conditionalFormatting>
  <conditionalFormatting sqref="AV12:AV111">
    <cfRule type="containsText" dxfId="41" priority="4" stopIfTrue="1" operator="containsText" text="NON">
      <formula>NOT(ISERROR(SEARCH("NON",AV12)))</formula>
    </cfRule>
  </conditionalFormatting>
  <conditionalFormatting sqref="BD11:BE111">
    <cfRule type="containsText" dxfId="40" priority="6" operator="containsText" text="OK">
      <formula>NOT(ISERROR(SEARCH("OK",BD11)))</formula>
    </cfRule>
    <cfRule type="containsText" dxfId="39" priority="7" stopIfTrue="1" operator="containsText" text="KO">
      <formula>NOT(ISERROR(SEARCH("KO",BD11)))</formula>
    </cfRule>
    <cfRule type="containsText" dxfId="38" priority="8" stopIfTrue="1" operator="containsText" text="Attention">
      <formula>NOT(ISERROR(SEARCH("Attention",BD11)))</formula>
    </cfRule>
  </conditionalFormatting>
  <dataValidations count="7">
    <dataValidation type="list" allowBlank="1" showInputMessage="1" showErrorMessage="1" sqref="AG11:AH11 H11:H111" xr:uid="{25833405-3747-4587-8C50-8FFCAF027227}">
      <formula1>"Pas de marché public , Marché à procédure adaptée (MAPA) , Marché innovant , Marché à procédure formalisée"</formula1>
    </dataValidation>
    <dataValidation type="list" allowBlank="1" showInputMessage="1" showErrorMessage="1" sqref="AV11" xr:uid="{F5C749B0-F8C0-4843-9284-FD76A1CBDD83}">
      <formula1>"OUI,NON,SO"</formula1>
    </dataValidation>
    <dataValidation type="list" allowBlank="1" showInputMessage="1" showErrorMessage="1" sqref="V11 AU11:AU111" xr:uid="{F035D3B8-8A14-4EB8-9877-E1FC394EFD7F}">
      <formula1>"Devis 1,Devis 2,Devis 3"</formula1>
    </dataValidation>
    <dataValidation type="list" allowBlank="1" showInputMessage="1" showErrorMessage="1" sqref="V12:V111" xr:uid="{833F0F20-2B2C-4D70-B336-716FD9C41032}">
      <formula1>"Devis 1,,Devis 2,Devis 3"</formula1>
    </dataValidation>
    <dataValidation type="list" allowBlank="1" showInputMessage="1" showErrorMessage="1" sqref="I12:I111" xr:uid="{90970AF6-8FBB-6144-A214-2D4729ED6328}">
      <formula1>"Oui,Non,Non concerné"</formula1>
    </dataValidation>
    <dataValidation type="list" allowBlank="1" showInputMessage="1" showErrorMessage="1" sqref="C12:C111" xr:uid="{C5F5B76F-6BEB-5246-8A53-F1778ABD0853}">
      <formula1>"Oui,Non"</formula1>
    </dataValidation>
    <dataValidation type="list" allowBlank="1" showInputMessage="1" showErrorMessage="1" sqref="AV12:AV111" xr:uid="{DEE78D65-AECA-E146-AA4D-BFF02878D0D0}">
      <formula1>"Oui,Non,Non concerné "</formula1>
    </dataValidation>
  </dataValidations>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2">
        <x14:dataValidation type="list" allowBlank="1" showErrorMessage="1" promptTitle="Sélectionnez un type d'action" xr:uid="{C8C80939-AD34-DD4A-8443-CC7CE90FDC6B}">
          <x14:formula1>
            <xm:f>'0-Présentation typeaction'!#REF!</xm:f>
          </x14:formula1>
          <xm:sqref>G11</xm:sqref>
        </x14:dataValidation>
        <x14:dataValidation type="list" allowBlank="1" showErrorMessage="1" promptTitle="Sélectionnez un type d'action" xr:uid="{CDF90159-B14F-4CC0-B474-BC76E1A47AD2}">
          <x14:formula1>
            <xm:f>'0-Présentation typeaction'!$B$7:$B$8</xm:f>
          </x14:formula1>
          <xm:sqref>G12:G111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752457-CBD2-6544-8FF6-7B6FC56C3CBF}">
  <sheetPr>
    <tabColor rgb="FF227A56"/>
    <pageSetUpPr fitToPage="1"/>
  </sheetPr>
  <dimension ref="A1:BQ112"/>
  <sheetViews>
    <sheetView showGridLines="0" topLeftCell="K1" zoomScale="59" zoomScaleNormal="100" workbookViewId="0">
      <selection activeCell="S3" sqref="S3"/>
    </sheetView>
  </sheetViews>
  <sheetFormatPr defaultColWidth="11.42578125" defaultRowHeight="15" outlineLevelCol="2"/>
  <cols>
    <col min="1" max="1" width="10.42578125" style="50" customWidth="1"/>
    <col min="2" max="2" width="27.42578125" style="50" customWidth="1"/>
    <col min="3" max="3" width="38.42578125" style="50" customWidth="1"/>
    <col min="4" max="4" width="27.42578125" style="50" customWidth="1"/>
    <col min="5" max="5" width="22.42578125" style="50" customWidth="1"/>
    <col min="6" max="6" width="23.85546875" style="50" bestFit="1" customWidth="1"/>
    <col min="7" max="7" width="19.42578125" style="50" customWidth="1"/>
    <col min="8" max="9" width="23.42578125" style="50" customWidth="1"/>
    <col min="10" max="10" width="27.42578125" style="50" customWidth="1" outlineLevel="1"/>
    <col min="11" max="11" width="27.42578125" style="279" customWidth="1"/>
    <col min="12" max="12" width="19.42578125" style="50" customWidth="1"/>
    <col min="13" max="13" width="23" style="50" bestFit="1" customWidth="1" outlineLevel="1"/>
    <col min="14" max="14" width="36.42578125" style="279" customWidth="1"/>
    <col min="15" max="15" width="53.140625" style="50" customWidth="1"/>
    <col min="16" max="17" width="22.42578125" style="50" hidden="1" customWidth="1" outlineLevel="1"/>
    <col min="18" max="19" width="22.42578125" style="50" hidden="1" customWidth="1" outlineLevel="2"/>
    <col min="20" max="20" width="22.42578125" style="440" hidden="1" customWidth="1" outlineLevel="2"/>
    <col min="21" max="24" width="22.42578125" style="50" hidden="1" customWidth="1" outlineLevel="2"/>
    <col min="25" max="25" width="22.42578125" style="445" hidden="1" customWidth="1" outlineLevel="2"/>
    <col min="26" max="27" width="22.42578125" style="50" hidden="1" customWidth="1" outlineLevel="2"/>
    <col min="28" max="28" width="22.42578125" style="50" hidden="1" customWidth="1" outlineLevel="1"/>
    <col min="29" max="30" width="31" style="50" hidden="1" customWidth="1" outlineLevel="1"/>
    <col min="31" max="31" width="38.140625" style="50" hidden="1" customWidth="1" outlineLevel="1"/>
    <col min="32" max="32" width="31" style="50" hidden="1" customWidth="1" outlineLevel="1"/>
    <col min="33" max="33" width="11.42578125" style="50" collapsed="1"/>
    <col min="34" max="16384" width="11.42578125" style="50"/>
  </cols>
  <sheetData>
    <row r="1" spans="1:69" s="142" customFormat="1">
      <c r="K1" s="433"/>
      <c r="N1" s="433"/>
      <c r="T1" s="436"/>
      <c r="Y1" s="443"/>
    </row>
    <row r="2" spans="1:69" s="142" customFormat="1">
      <c r="K2" s="433"/>
      <c r="N2" s="433"/>
      <c r="T2" s="436"/>
      <c r="Y2" s="443"/>
    </row>
    <row r="3" spans="1:69" s="142" customFormat="1">
      <c r="K3" s="433"/>
      <c r="N3" s="433"/>
      <c r="T3" s="436"/>
      <c r="Y3" s="443"/>
    </row>
    <row r="4" spans="1:69" s="142" customFormat="1" ht="18.95">
      <c r="D4" s="280"/>
      <c r="E4" s="280"/>
      <c r="F4" s="280"/>
      <c r="G4" s="280"/>
      <c r="K4" s="433"/>
      <c r="L4" s="280"/>
      <c r="N4" s="433"/>
      <c r="T4" s="436"/>
      <c r="Y4" s="443"/>
    </row>
    <row r="5" spans="1:69" s="73" customFormat="1" ht="33.950000000000003" customHeight="1">
      <c r="A5" s="967" t="s">
        <v>147</v>
      </c>
      <c r="B5" s="967"/>
      <c r="C5" s="967"/>
      <c r="D5" s="967"/>
      <c r="E5" s="967"/>
      <c r="F5" s="967"/>
      <c r="G5" s="967"/>
      <c r="H5" s="967"/>
      <c r="I5" s="967"/>
      <c r="J5" s="967"/>
      <c r="K5" s="967"/>
      <c r="L5" s="967"/>
      <c r="M5" s="967"/>
      <c r="N5" s="967"/>
      <c r="O5" s="967"/>
      <c r="P5" s="966" t="s">
        <v>148</v>
      </c>
      <c r="Q5" s="966"/>
      <c r="R5" s="966"/>
      <c r="S5" s="966"/>
      <c r="T5" s="966"/>
      <c r="U5" s="966"/>
      <c r="V5" s="966"/>
      <c r="W5" s="966"/>
      <c r="X5" s="966"/>
      <c r="Y5" s="966"/>
      <c r="Z5" s="966"/>
      <c r="AA5" s="966"/>
      <c r="AB5" s="966"/>
      <c r="AC5" s="966"/>
      <c r="AD5" s="966"/>
      <c r="AE5" s="966"/>
      <c r="AF5" s="966"/>
    </row>
    <row r="6" spans="1:69" s="142" customFormat="1" ht="33" customHeight="1" thickBot="1">
      <c r="D6" s="281"/>
      <c r="E6" s="281"/>
      <c r="F6" s="281"/>
      <c r="G6" s="281"/>
      <c r="K6" s="433"/>
      <c r="L6" s="281"/>
      <c r="N6" s="433"/>
      <c r="T6" s="436"/>
      <c r="Y6" s="443"/>
    </row>
    <row r="7" spans="1:69" s="142" customFormat="1" ht="71.099999999999994" customHeight="1">
      <c r="A7" s="920" t="s">
        <v>51</v>
      </c>
      <c r="B7" s="921"/>
      <c r="C7" s="921"/>
      <c r="D7" s="921"/>
      <c r="E7" s="921"/>
      <c r="F7" s="922"/>
      <c r="G7" s="955" t="s">
        <v>149</v>
      </c>
      <c r="H7" s="956"/>
      <c r="I7" s="956"/>
      <c r="J7" s="956"/>
      <c r="K7" s="957"/>
      <c r="L7" s="951" t="s">
        <v>150</v>
      </c>
      <c r="M7" s="952"/>
      <c r="N7" s="961" t="s">
        <v>54</v>
      </c>
      <c r="O7" s="949" t="s">
        <v>151</v>
      </c>
      <c r="P7" s="975" t="s">
        <v>152</v>
      </c>
      <c r="Q7" s="976"/>
      <c r="R7" s="976"/>
      <c r="S7" s="976"/>
      <c r="T7" s="976"/>
      <c r="U7" s="976"/>
      <c r="V7" s="976"/>
      <c r="W7" s="976"/>
      <c r="X7" s="976"/>
      <c r="Y7" s="977"/>
      <c r="Z7" s="968" t="s">
        <v>153</v>
      </c>
      <c r="AA7" s="968"/>
      <c r="AB7" s="968"/>
      <c r="AC7" s="971" t="s">
        <v>154</v>
      </c>
      <c r="AD7" s="968" t="s">
        <v>155</v>
      </c>
      <c r="AE7" s="968" t="s">
        <v>61</v>
      </c>
      <c r="AF7" s="973" t="s">
        <v>156</v>
      </c>
    </row>
    <row r="8" spans="1:69" s="2" customFormat="1" ht="69.95" customHeight="1">
      <c r="A8" s="963"/>
      <c r="B8" s="964"/>
      <c r="C8" s="964"/>
      <c r="D8" s="964"/>
      <c r="E8" s="964"/>
      <c r="F8" s="965"/>
      <c r="G8" s="958"/>
      <c r="H8" s="959"/>
      <c r="I8" s="959"/>
      <c r="J8" s="959"/>
      <c r="K8" s="960"/>
      <c r="L8" s="953"/>
      <c r="M8" s="954"/>
      <c r="N8" s="962"/>
      <c r="O8" s="950"/>
      <c r="P8" s="978" t="s">
        <v>157</v>
      </c>
      <c r="Q8" s="979"/>
      <c r="R8" s="979"/>
      <c r="S8" s="979"/>
      <c r="T8" s="980"/>
      <c r="U8" s="970" t="s">
        <v>158</v>
      </c>
      <c r="V8" s="970"/>
      <c r="W8" s="970"/>
      <c r="X8" s="970"/>
      <c r="Y8" s="970"/>
      <c r="Z8" s="969"/>
      <c r="AA8" s="969"/>
      <c r="AB8" s="969"/>
      <c r="AC8" s="972"/>
      <c r="AD8" s="969"/>
      <c r="AE8" s="969"/>
      <c r="AF8" s="974"/>
    </row>
    <row r="9" spans="1:69" s="2" customFormat="1" ht="73.5" customHeight="1">
      <c r="A9" s="947" t="s">
        <v>68</v>
      </c>
      <c r="B9" s="139" t="s">
        <v>159</v>
      </c>
      <c r="C9" s="139" t="s">
        <v>74</v>
      </c>
      <c r="D9" s="139" t="s">
        <v>160</v>
      </c>
      <c r="E9" s="139" t="s">
        <v>161</v>
      </c>
      <c r="F9" s="139" t="s">
        <v>162</v>
      </c>
      <c r="G9" s="139" t="s">
        <v>163</v>
      </c>
      <c r="H9" s="139" t="s">
        <v>164</v>
      </c>
      <c r="I9" s="139" t="s">
        <v>165</v>
      </c>
      <c r="J9" s="139" t="s">
        <v>166</v>
      </c>
      <c r="K9" s="139" t="s">
        <v>167</v>
      </c>
      <c r="L9" s="262" t="s">
        <v>168</v>
      </c>
      <c r="M9" s="261" t="s">
        <v>169</v>
      </c>
      <c r="N9" s="139" t="s">
        <v>170</v>
      </c>
      <c r="O9" s="484" t="s">
        <v>93</v>
      </c>
      <c r="P9" s="449" t="s">
        <v>159</v>
      </c>
      <c r="Q9" s="449" t="s">
        <v>74</v>
      </c>
      <c r="R9" s="449" t="s">
        <v>160</v>
      </c>
      <c r="S9" s="449" t="s">
        <v>161</v>
      </c>
      <c r="T9" s="450" t="s">
        <v>171</v>
      </c>
      <c r="U9" s="19" t="s">
        <v>163</v>
      </c>
      <c r="V9" s="19" t="s">
        <v>164</v>
      </c>
      <c r="W9" s="19" t="s">
        <v>165</v>
      </c>
      <c r="X9" s="19" t="s">
        <v>166</v>
      </c>
      <c r="Y9" s="451" t="s">
        <v>172</v>
      </c>
      <c r="Z9" s="449" t="s">
        <v>168</v>
      </c>
      <c r="AA9" s="19" t="s">
        <v>169</v>
      </c>
      <c r="AB9" s="449" t="s">
        <v>173</v>
      </c>
      <c r="AC9" s="449" t="s">
        <v>67</v>
      </c>
      <c r="AD9" s="449" t="s">
        <v>103</v>
      </c>
      <c r="AE9" s="449" t="s">
        <v>105</v>
      </c>
      <c r="AF9" s="459" t="s">
        <v>174</v>
      </c>
    </row>
    <row r="10" spans="1:69" s="2" customFormat="1" ht="128.25" customHeight="1">
      <c r="A10" s="948"/>
      <c r="B10" s="138" t="s">
        <v>175</v>
      </c>
      <c r="C10" s="138" t="s">
        <v>176</v>
      </c>
      <c r="D10" s="138" t="s">
        <v>177</v>
      </c>
      <c r="E10" s="138" t="s">
        <v>178</v>
      </c>
      <c r="F10" s="138" t="s">
        <v>179</v>
      </c>
      <c r="G10" s="138" t="s">
        <v>180</v>
      </c>
      <c r="H10" s="138" t="s">
        <v>181</v>
      </c>
      <c r="I10" s="138" t="s">
        <v>180</v>
      </c>
      <c r="J10" s="138" t="s">
        <v>182</v>
      </c>
      <c r="K10" s="138" t="s">
        <v>183</v>
      </c>
      <c r="L10" s="263" t="s">
        <v>184</v>
      </c>
      <c r="M10" s="264" t="s">
        <v>185</v>
      </c>
      <c r="N10" s="138" t="s">
        <v>186</v>
      </c>
      <c r="O10" s="485" t="s">
        <v>127</v>
      </c>
      <c r="P10" s="265" t="s">
        <v>130</v>
      </c>
      <c r="Q10" s="265" t="s">
        <v>126</v>
      </c>
      <c r="R10" s="265" t="s">
        <v>130</v>
      </c>
      <c r="S10" s="265" t="s">
        <v>130</v>
      </c>
      <c r="T10" s="437" t="s">
        <v>130</v>
      </c>
      <c r="U10" s="3" t="s">
        <v>130</v>
      </c>
      <c r="V10" s="3" t="s">
        <v>130</v>
      </c>
      <c r="W10" s="3" t="s">
        <v>130</v>
      </c>
      <c r="X10" s="3" t="s">
        <v>130</v>
      </c>
      <c r="Y10" s="444" t="s">
        <v>130</v>
      </c>
      <c r="Z10" s="265" t="s">
        <v>130</v>
      </c>
      <c r="AA10" s="3" t="s">
        <v>130</v>
      </c>
      <c r="AB10" s="265" t="s">
        <v>187</v>
      </c>
      <c r="AC10" s="265" t="s">
        <v>130</v>
      </c>
      <c r="AD10" s="265" t="s">
        <v>188</v>
      </c>
      <c r="AE10" s="265" t="s">
        <v>134</v>
      </c>
      <c r="AF10" s="460" t="s">
        <v>126</v>
      </c>
    </row>
    <row r="11" spans="1:69" s="2" customFormat="1" ht="33" thickBot="1">
      <c r="A11" s="461" t="s">
        <v>32</v>
      </c>
      <c r="B11" s="488" t="s">
        <v>189</v>
      </c>
      <c r="C11" s="488" t="s">
        <v>29</v>
      </c>
      <c r="D11" s="488" t="s">
        <v>190</v>
      </c>
      <c r="E11" s="488" t="s">
        <v>191</v>
      </c>
      <c r="F11" s="489">
        <v>1</v>
      </c>
      <c r="G11" s="488" t="s">
        <v>192</v>
      </c>
      <c r="H11" s="488" t="s">
        <v>193</v>
      </c>
      <c r="I11" s="488" t="s">
        <v>194</v>
      </c>
      <c r="J11" s="490" t="s">
        <v>192</v>
      </c>
      <c r="K11" s="491">
        <v>80000</v>
      </c>
      <c r="L11" s="488" t="s">
        <v>195</v>
      </c>
      <c r="M11" s="490" t="s">
        <v>196</v>
      </c>
      <c r="N11" s="492">
        <f t="shared" ref="N11:N42" si="0">IF(I11=0,"",((K11/I11)*J11)*F11)</f>
        <v>20000</v>
      </c>
      <c r="O11" s="427" t="s">
        <v>32</v>
      </c>
      <c r="P11" s="266"/>
      <c r="Q11" s="266"/>
      <c r="R11" s="266"/>
      <c r="S11" s="266"/>
      <c r="T11" s="267"/>
      <c r="U11" s="268"/>
      <c r="V11" s="441"/>
      <c r="W11" s="493"/>
      <c r="X11" s="493"/>
      <c r="Y11" s="494"/>
      <c r="Z11" s="442"/>
      <c r="AA11" s="442"/>
      <c r="AB11" s="398"/>
      <c r="AC11" s="495"/>
      <c r="AD11" s="408"/>
      <c r="AE11" s="496"/>
      <c r="AF11" s="497"/>
      <c r="AY11" s="452"/>
      <c r="AZ11" s="452"/>
      <c r="BA11" s="452"/>
      <c r="BB11" s="452"/>
      <c r="BC11" s="452"/>
      <c r="BD11" s="453"/>
      <c r="BE11" s="452"/>
      <c r="BF11" s="454"/>
      <c r="BG11" s="452"/>
      <c r="BH11" s="454"/>
      <c r="BI11" s="454"/>
      <c r="BJ11" s="455"/>
      <c r="BK11" s="455"/>
      <c r="BL11" s="452"/>
      <c r="BM11" s="456"/>
      <c r="BN11" s="457"/>
      <c r="BO11" s="458"/>
      <c r="BP11" s="458"/>
      <c r="BQ11" s="457"/>
    </row>
    <row r="12" spans="1:69" s="2" customFormat="1" ht="27.95" customHeight="1">
      <c r="A12" s="498">
        <v>1</v>
      </c>
      <c r="B12" s="348"/>
      <c r="C12" s="348"/>
      <c r="D12" s="501"/>
      <c r="E12" s="348"/>
      <c r="F12" s="502"/>
      <c r="G12" s="503"/>
      <c r="H12" s="504"/>
      <c r="I12" s="503"/>
      <c r="J12" s="503"/>
      <c r="K12" s="505"/>
      <c r="L12" s="348"/>
      <c r="M12" s="348"/>
      <c r="N12" s="506" t="str">
        <f>IF(I12=0,"",((K12/I12)*J12)*F12)</f>
        <v/>
      </c>
      <c r="O12" s="507"/>
      <c r="P12" s="273" t="str">
        <f t="shared" ref="P12:P43" si="1">IF(B12="","",B12)</f>
        <v/>
      </c>
      <c r="Q12" s="273" t="str">
        <f t="shared" ref="Q12:Q43" si="2">IF(C12="","",C12)</f>
        <v/>
      </c>
      <c r="R12" s="273" t="str">
        <f t="shared" ref="R12:R43" si="3">IF(D12="","",D12)</f>
        <v/>
      </c>
      <c r="S12" s="273" t="str">
        <f t="shared" ref="S12:S43" si="4">IF(E12="","",E12)</f>
        <v/>
      </c>
      <c r="T12" s="439" t="str">
        <f t="shared" ref="T12:T43" si="5">IF(F12="","",F12)</f>
        <v/>
      </c>
      <c r="U12" s="514" t="str">
        <f t="shared" ref="U12:U43" si="6">IF(G12="","",G12)</f>
        <v/>
      </c>
      <c r="V12" s="509" t="str">
        <f t="shared" ref="V12:V43" si="7">IF(H12="","",H12)</f>
        <v/>
      </c>
      <c r="W12" s="508" t="str">
        <f t="shared" ref="W12:W43" si="8">IF(I12="","",I12)</f>
        <v/>
      </c>
      <c r="X12" s="508" t="str">
        <f t="shared" ref="X12:X43" si="9">IF(J12="","",J12)</f>
        <v/>
      </c>
      <c r="Y12" s="510" t="str">
        <f t="shared" ref="Y12:Y43" si="10">IF(K12="","",K12)</f>
        <v/>
      </c>
      <c r="Z12" s="510" t="str">
        <f t="shared" ref="Z12:Z43" si="11">IF(L12="","",L12)</f>
        <v/>
      </c>
      <c r="AA12" s="510" t="str">
        <f t="shared" ref="AA12:AA43" si="12">IF(M12="","",M12)</f>
        <v/>
      </c>
      <c r="AB12" s="511"/>
      <c r="AC12" s="506" t="str">
        <f t="shared" ref="AC12:AC43" si="13">IF(W12="","",((Y12/W12)*X12)*T12)</f>
        <v/>
      </c>
      <c r="AD12" s="512"/>
      <c r="AE12" s="327" t="str" cm="1">
        <f t="array" ref="AE12">IF(OR(AC12="",N12=""),"",_xlfn.IFS(
(IFERROR(VALUE(TRIM(SUBSTITUTE(AC12,CHAR(160),""))),0))=0,"Attention : montant présenté entièrement écarté",
ROUND(IFERROR(VALUE(TRIM(SUBSTITUTE(AC12,CHAR(160),""))),0),2)&gt;ROUND(IFERROR(VALUE(TRIM(SUBSTITUTE(N12,CHAR(160),""))),0),2),"KO : Le montant retenu est supérieur au montant présenté. Merci de revoir la ligne de contributions ou plafonner son montant.",
ROUND(IFERROR(VALUE(TRIM(SUBSTITUTE(N12,CHAR(160),""))),0),2)=0,"",ROUND(IFERROR(VALUE(TRIM(SUBSTITUTE(AC12,CHAR(160),""))),0),2)=ROUND(IFERROR(VALUE(TRIM(SUBSTITUTE(N12,CHAR(160),""))),0),2),"OK",
ROUND(IFERROR(VALUE(TRIM(SUBSTITUTE(AC12,CHAR(160),""))),0),2)&lt;ROUND(IFERROR(VALUE(TRIM(SUBSTITUTE(N12,CHAR(160),""))),0),2),"Attention : montant présenté partiellement écarté",TRUE,""))</f>
        <v/>
      </c>
      <c r="AF12" s="513" t="str">
        <f t="shared" ref="AF12:AF43" si="14">IF(OR(N12="",AC12=""),"",ROUND(IFERROR(VALUE(TRIM(SUBSTITUTE(N12,CHAR(160),""))),0),2)-ROUND(IFERROR(VALUE(TRIM(SUBSTITUTE(AC12,CHAR(160),""))),0),2))</f>
        <v/>
      </c>
    </row>
    <row r="13" spans="1:69" s="2" customFormat="1" ht="15.95">
      <c r="A13" s="499">
        <v>2</v>
      </c>
      <c r="B13" s="5"/>
      <c r="C13" s="5"/>
      <c r="D13" s="270"/>
      <c r="E13" s="5"/>
      <c r="F13" s="274"/>
      <c r="G13" s="271"/>
      <c r="H13" s="272"/>
      <c r="I13" s="271"/>
      <c r="J13" s="271"/>
      <c r="K13" s="434"/>
      <c r="L13" s="5"/>
      <c r="M13" s="5"/>
      <c r="N13" s="435" t="str">
        <f t="shared" si="0"/>
        <v/>
      </c>
      <c r="O13" s="278"/>
      <c r="P13" s="275" t="str">
        <f t="shared" si="1"/>
        <v/>
      </c>
      <c r="Q13" s="275" t="str">
        <f t="shared" si="2"/>
        <v/>
      </c>
      <c r="R13" s="275" t="str">
        <f t="shared" si="3"/>
        <v/>
      </c>
      <c r="S13" s="275" t="str">
        <f t="shared" si="4"/>
        <v/>
      </c>
      <c r="T13" s="438" t="str">
        <f t="shared" si="5"/>
        <v/>
      </c>
      <c r="U13" s="447" t="str">
        <f t="shared" si="6"/>
        <v/>
      </c>
      <c r="V13" s="448" t="str">
        <f t="shared" si="7"/>
        <v/>
      </c>
      <c r="W13" s="447" t="str">
        <f t="shared" si="8"/>
        <v/>
      </c>
      <c r="X13" s="447" t="str">
        <f t="shared" si="9"/>
        <v/>
      </c>
      <c r="Y13" s="446" t="str">
        <f t="shared" si="10"/>
        <v/>
      </c>
      <c r="Z13" s="446" t="str">
        <f t="shared" si="11"/>
        <v/>
      </c>
      <c r="AA13" s="446" t="str">
        <f t="shared" si="12"/>
        <v/>
      </c>
      <c r="AB13" s="235"/>
      <c r="AC13" s="435" t="str">
        <f t="shared" si="13"/>
        <v/>
      </c>
      <c r="AD13" s="276"/>
      <c r="AE13" s="14" t="str" cm="1">
        <f t="array" ref="AE13">IF(OR(AC13="",N13=""),"",_xlfn.IFS(
(IFERROR(VALUE(TRIM(SUBSTITUTE(AC13,CHAR(160),""))),0))=0,"Attention : montant présenté entièrement écarté",
ROUND(IFERROR(VALUE(TRIM(SUBSTITUTE(AC13,CHAR(160),""))),0),2)&gt;ROUND(IFERROR(VALUE(TRIM(SUBSTITUTE(N13,CHAR(160),""))),0),2),"KO : Le montant retenu est supérieur au montant présenté. Merci de revoir la ligne de contributions ou plafonner son montant.",
ROUND(IFERROR(VALUE(TRIM(SUBSTITUTE(N13,CHAR(160),""))),0),2)=0,"",ROUND(IFERROR(VALUE(TRIM(SUBSTITUTE(AC13,CHAR(160),""))),0),2)=ROUND(IFERROR(VALUE(TRIM(SUBSTITUTE(N13,CHAR(160),""))),0),2),"OK",
ROUND(IFERROR(VALUE(TRIM(SUBSTITUTE(AC13,CHAR(160),""))),0),2)&lt;ROUND(IFERROR(VALUE(TRIM(SUBSTITUTE(N13,CHAR(160),""))),0),2),"Attention : montant présenté partiellement écarté",TRUE,""))</f>
        <v/>
      </c>
      <c r="AF13" s="462" t="str">
        <f t="shared" si="14"/>
        <v/>
      </c>
    </row>
    <row r="14" spans="1:69" s="2" customFormat="1" ht="15.95">
      <c r="A14" s="499">
        <v>3</v>
      </c>
      <c r="B14" s="5"/>
      <c r="C14" s="5"/>
      <c r="D14" s="270"/>
      <c r="E14" s="5"/>
      <c r="F14" s="274"/>
      <c r="G14" s="271"/>
      <c r="H14" s="272"/>
      <c r="I14" s="271"/>
      <c r="J14" s="271"/>
      <c r="K14" s="434"/>
      <c r="L14" s="5"/>
      <c r="M14" s="5"/>
      <c r="N14" s="435" t="str">
        <f t="shared" si="0"/>
        <v/>
      </c>
      <c r="O14" s="278"/>
      <c r="P14" s="275" t="str">
        <f t="shared" si="1"/>
        <v/>
      </c>
      <c r="Q14" s="275" t="str">
        <f t="shared" si="2"/>
        <v/>
      </c>
      <c r="R14" s="275" t="str">
        <f t="shared" si="3"/>
        <v/>
      </c>
      <c r="S14" s="275" t="str">
        <f t="shared" si="4"/>
        <v/>
      </c>
      <c r="T14" s="438" t="str">
        <f t="shared" si="5"/>
        <v/>
      </c>
      <c r="U14" s="447" t="str">
        <f t="shared" si="6"/>
        <v/>
      </c>
      <c r="V14" s="448" t="str">
        <f t="shared" si="7"/>
        <v/>
      </c>
      <c r="W14" s="447" t="str">
        <f t="shared" si="8"/>
        <v/>
      </c>
      <c r="X14" s="447" t="str">
        <f t="shared" si="9"/>
        <v/>
      </c>
      <c r="Y14" s="446" t="str">
        <f t="shared" si="10"/>
        <v/>
      </c>
      <c r="Z14" s="446" t="str">
        <f t="shared" si="11"/>
        <v/>
      </c>
      <c r="AA14" s="446" t="str">
        <f t="shared" si="12"/>
        <v/>
      </c>
      <c r="AB14" s="235"/>
      <c r="AC14" s="435" t="str">
        <f t="shared" si="13"/>
        <v/>
      </c>
      <c r="AD14" s="276"/>
      <c r="AE14" s="14" t="str" cm="1">
        <f t="array" ref="AE14">IF(OR(AC14="",N14=""),"",_xlfn.IFS(
(IFERROR(VALUE(TRIM(SUBSTITUTE(AC14,CHAR(160),""))),0))=0,"Attention : montant présenté entièrement écarté",
ROUND(IFERROR(VALUE(TRIM(SUBSTITUTE(AC14,CHAR(160),""))),0),2)&gt;ROUND(IFERROR(VALUE(TRIM(SUBSTITUTE(N14,CHAR(160),""))),0),2),"KO : Le montant retenu est supérieur au montant présenté. Merci de revoir la ligne de contributions ou plafonner son montant.",
ROUND(IFERROR(VALUE(TRIM(SUBSTITUTE(N14,CHAR(160),""))),0),2)=0,"",ROUND(IFERROR(VALUE(TRIM(SUBSTITUTE(AC14,CHAR(160),""))),0),2)=ROUND(IFERROR(VALUE(TRIM(SUBSTITUTE(N14,CHAR(160),""))),0),2),"OK",
ROUND(IFERROR(VALUE(TRIM(SUBSTITUTE(AC14,CHAR(160),""))),0),2)&lt;ROUND(IFERROR(VALUE(TRIM(SUBSTITUTE(N14,CHAR(160),""))),0),2),"Attention : montant présenté partiellement écarté",TRUE,""))</f>
        <v/>
      </c>
      <c r="AF14" s="462" t="str">
        <f t="shared" si="14"/>
        <v/>
      </c>
    </row>
    <row r="15" spans="1:69" s="2" customFormat="1" ht="15.95">
      <c r="A15" s="499">
        <v>4</v>
      </c>
      <c r="B15" s="5"/>
      <c r="C15" s="5"/>
      <c r="D15" s="270"/>
      <c r="E15" s="5"/>
      <c r="F15" s="274"/>
      <c r="G15" s="271"/>
      <c r="H15" s="272"/>
      <c r="I15" s="271"/>
      <c r="J15" s="271"/>
      <c r="K15" s="434"/>
      <c r="L15" s="5"/>
      <c r="M15" s="5"/>
      <c r="N15" s="435" t="str">
        <f t="shared" si="0"/>
        <v/>
      </c>
      <c r="O15" s="278"/>
      <c r="P15" s="275" t="str">
        <f t="shared" si="1"/>
        <v/>
      </c>
      <c r="Q15" s="275" t="str">
        <f t="shared" si="2"/>
        <v/>
      </c>
      <c r="R15" s="275" t="str">
        <f t="shared" si="3"/>
        <v/>
      </c>
      <c r="S15" s="275" t="str">
        <f t="shared" si="4"/>
        <v/>
      </c>
      <c r="T15" s="438" t="str">
        <f t="shared" si="5"/>
        <v/>
      </c>
      <c r="U15" s="447" t="str">
        <f t="shared" si="6"/>
        <v/>
      </c>
      <c r="V15" s="448" t="str">
        <f t="shared" si="7"/>
        <v/>
      </c>
      <c r="W15" s="447" t="str">
        <f t="shared" si="8"/>
        <v/>
      </c>
      <c r="X15" s="447" t="str">
        <f t="shared" si="9"/>
        <v/>
      </c>
      <c r="Y15" s="446" t="str">
        <f t="shared" si="10"/>
        <v/>
      </c>
      <c r="Z15" s="446" t="str">
        <f t="shared" si="11"/>
        <v/>
      </c>
      <c r="AA15" s="446" t="str">
        <f t="shared" si="12"/>
        <v/>
      </c>
      <c r="AB15" s="235"/>
      <c r="AC15" s="435" t="str">
        <f t="shared" si="13"/>
        <v/>
      </c>
      <c r="AD15" s="276"/>
      <c r="AE15" s="14" t="str" cm="1">
        <f t="array" ref="AE15">IF(OR(AC15="",N15=""),"",_xlfn.IFS(
(IFERROR(VALUE(TRIM(SUBSTITUTE(AC15,CHAR(160),""))),0))=0,"Attention : montant présenté entièrement écarté",
ROUND(IFERROR(VALUE(TRIM(SUBSTITUTE(AC15,CHAR(160),""))),0),2)&gt;ROUND(IFERROR(VALUE(TRIM(SUBSTITUTE(N15,CHAR(160),""))),0),2),"KO : Le montant retenu est supérieur au montant présenté. Merci de revoir la ligne de contributions ou plafonner son montant.",
ROUND(IFERROR(VALUE(TRIM(SUBSTITUTE(N15,CHAR(160),""))),0),2)=0,"",ROUND(IFERROR(VALUE(TRIM(SUBSTITUTE(AC15,CHAR(160),""))),0),2)=ROUND(IFERROR(VALUE(TRIM(SUBSTITUTE(N15,CHAR(160),""))),0),2),"OK",
ROUND(IFERROR(VALUE(TRIM(SUBSTITUTE(AC15,CHAR(160),""))),0),2)&lt;ROUND(IFERROR(VALUE(TRIM(SUBSTITUTE(N15,CHAR(160),""))),0),2),"Attention : montant présenté partiellement écarté",TRUE,""))</f>
        <v/>
      </c>
      <c r="AF15" s="462" t="str">
        <f t="shared" si="14"/>
        <v/>
      </c>
    </row>
    <row r="16" spans="1:69" s="2" customFormat="1" ht="15.95">
      <c r="A16" s="499">
        <v>5</v>
      </c>
      <c r="B16" s="5"/>
      <c r="C16" s="5"/>
      <c r="D16" s="270"/>
      <c r="E16" s="5"/>
      <c r="F16" s="274"/>
      <c r="G16" s="271"/>
      <c r="H16" s="272"/>
      <c r="I16" s="271"/>
      <c r="J16" s="271"/>
      <c r="K16" s="434"/>
      <c r="L16" s="5"/>
      <c r="M16" s="5"/>
      <c r="N16" s="435" t="str">
        <f t="shared" si="0"/>
        <v/>
      </c>
      <c r="O16" s="278"/>
      <c r="P16" s="275" t="str">
        <f t="shared" si="1"/>
        <v/>
      </c>
      <c r="Q16" s="275" t="str">
        <f t="shared" si="2"/>
        <v/>
      </c>
      <c r="R16" s="275" t="str">
        <f t="shared" si="3"/>
        <v/>
      </c>
      <c r="S16" s="275" t="str">
        <f t="shared" si="4"/>
        <v/>
      </c>
      <c r="T16" s="438" t="str">
        <f t="shared" si="5"/>
        <v/>
      </c>
      <c r="U16" s="447" t="str">
        <f t="shared" si="6"/>
        <v/>
      </c>
      <c r="V16" s="448" t="str">
        <f t="shared" si="7"/>
        <v/>
      </c>
      <c r="W16" s="447" t="str">
        <f t="shared" si="8"/>
        <v/>
      </c>
      <c r="X16" s="447" t="str">
        <f t="shared" si="9"/>
        <v/>
      </c>
      <c r="Y16" s="446" t="str">
        <f t="shared" si="10"/>
        <v/>
      </c>
      <c r="Z16" s="446" t="str">
        <f t="shared" si="11"/>
        <v/>
      </c>
      <c r="AA16" s="446" t="str">
        <f t="shared" si="12"/>
        <v/>
      </c>
      <c r="AB16" s="235"/>
      <c r="AC16" s="435" t="str">
        <f t="shared" si="13"/>
        <v/>
      </c>
      <c r="AD16" s="276"/>
      <c r="AE16" s="14" t="str" cm="1">
        <f t="array" ref="AE16">IF(OR(AC16="",N16=""),"",_xlfn.IFS(
(IFERROR(VALUE(TRIM(SUBSTITUTE(AC16,CHAR(160),""))),0))=0,"Attention : montant présenté entièrement écarté",
ROUND(IFERROR(VALUE(TRIM(SUBSTITUTE(AC16,CHAR(160),""))),0),2)&gt;ROUND(IFERROR(VALUE(TRIM(SUBSTITUTE(N16,CHAR(160),""))),0),2),"KO : Le montant retenu est supérieur au montant présenté. Merci de revoir la ligne de contributions ou plafonner son montant.",
ROUND(IFERROR(VALUE(TRIM(SUBSTITUTE(N16,CHAR(160),""))),0),2)=0,"",ROUND(IFERROR(VALUE(TRIM(SUBSTITUTE(AC16,CHAR(160),""))),0),2)=ROUND(IFERROR(VALUE(TRIM(SUBSTITUTE(N16,CHAR(160),""))),0),2),"OK",
ROUND(IFERROR(VALUE(TRIM(SUBSTITUTE(AC16,CHAR(160),""))),0),2)&lt;ROUND(IFERROR(VALUE(TRIM(SUBSTITUTE(N16,CHAR(160),""))),0),2),"Attention : montant présenté partiellement écarté",TRUE,""))</f>
        <v/>
      </c>
      <c r="AF16" s="462" t="str">
        <f t="shared" si="14"/>
        <v/>
      </c>
    </row>
    <row r="17" spans="1:32" s="2" customFormat="1" ht="15.95">
      <c r="A17" s="499">
        <v>6</v>
      </c>
      <c r="B17" s="5"/>
      <c r="C17" s="5"/>
      <c r="D17" s="270"/>
      <c r="E17" s="5"/>
      <c r="F17" s="274"/>
      <c r="G17" s="271"/>
      <c r="H17" s="272"/>
      <c r="I17" s="271"/>
      <c r="J17" s="271"/>
      <c r="K17" s="434"/>
      <c r="L17" s="5"/>
      <c r="M17" s="5"/>
      <c r="N17" s="435" t="str">
        <f t="shared" si="0"/>
        <v/>
      </c>
      <c r="O17" s="278"/>
      <c r="P17" s="275" t="str">
        <f t="shared" si="1"/>
        <v/>
      </c>
      <c r="Q17" s="275" t="str">
        <f t="shared" si="2"/>
        <v/>
      </c>
      <c r="R17" s="275" t="str">
        <f t="shared" si="3"/>
        <v/>
      </c>
      <c r="S17" s="275" t="str">
        <f t="shared" si="4"/>
        <v/>
      </c>
      <c r="T17" s="438" t="str">
        <f t="shared" si="5"/>
        <v/>
      </c>
      <c r="U17" s="447" t="str">
        <f t="shared" si="6"/>
        <v/>
      </c>
      <c r="V17" s="448" t="str">
        <f t="shared" si="7"/>
        <v/>
      </c>
      <c r="W17" s="447" t="str">
        <f t="shared" si="8"/>
        <v/>
      </c>
      <c r="X17" s="447" t="str">
        <f t="shared" si="9"/>
        <v/>
      </c>
      <c r="Y17" s="446" t="str">
        <f t="shared" si="10"/>
        <v/>
      </c>
      <c r="Z17" s="446" t="str">
        <f t="shared" si="11"/>
        <v/>
      </c>
      <c r="AA17" s="446" t="str">
        <f t="shared" si="12"/>
        <v/>
      </c>
      <c r="AB17" s="235"/>
      <c r="AC17" s="435" t="str">
        <f t="shared" si="13"/>
        <v/>
      </c>
      <c r="AD17" s="276"/>
      <c r="AE17" s="14" t="str" cm="1">
        <f t="array" ref="AE17">IF(OR(AC17="",N17=""),"",_xlfn.IFS(
(IFERROR(VALUE(TRIM(SUBSTITUTE(AC17,CHAR(160),""))),0))=0,"Attention : montant présenté entièrement écarté",
ROUND(IFERROR(VALUE(TRIM(SUBSTITUTE(AC17,CHAR(160),""))),0),2)&gt;ROUND(IFERROR(VALUE(TRIM(SUBSTITUTE(N17,CHAR(160),""))),0),2),"KO : Le montant retenu est supérieur au montant présenté. Merci de revoir la ligne de contributions ou plafonner son montant.",
ROUND(IFERROR(VALUE(TRIM(SUBSTITUTE(N17,CHAR(160),""))),0),2)=0,"",ROUND(IFERROR(VALUE(TRIM(SUBSTITUTE(AC17,CHAR(160),""))),0),2)=ROUND(IFERROR(VALUE(TRIM(SUBSTITUTE(N17,CHAR(160),""))),0),2),"OK",
ROUND(IFERROR(VALUE(TRIM(SUBSTITUTE(AC17,CHAR(160),""))),0),2)&lt;ROUND(IFERROR(VALUE(TRIM(SUBSTITUTE(N17,CHAR(160),""))),0),2),"Attention : montant présenté partiellement écarté",TRUE,""))</f>
        <v/>
      </c>
      <c r="AF17" s="462" t="str">
        <f t="shared" si="14"/>
        <v/>
      </c>
    </row>
    <row r="18" spans="1:32" s="2" customFormat="1" ht="15.95">
      <c r="A18" s="499">
        <v>7</v>
      </c>
      <c r="B18" s="5"/>
      <c r="C18" s="5"/>
      <c r="D18" s="270"/>
      <c r="E18" s="5"/>
      <c r="F18" s="274"/>
      <c r="G18" s="271"/>
      <c r="H18" s="272"/>
      <c r="I18" s="271"/>
      <c r="J18" s="271"/>
      <c r="K18" s="434"/>
      <c r="L18" s="5"/>
      <c r="M18" s="5"/>
      <c r="N18" s="435" t="str">
        <f t="shared" si="0"/>
        <v/>
      </c>
      <c r="O18" s="278"/>
      <c r="P18" s="275" t="str">
        <f t="shared" si="1"/>
        <v/>
      </c>
      <c r="Q18" s="275" t="str">
        <f t="shared" si="2"/>
        <v/>
      </c>
      <c r="R18" s="275" t="str">
        <f t="shared" si="3"/>
        <v/>
      </c>
      <c r="S18" s="275" t="str">
        <f t="shared" si="4"/>
        <v/>
      </c>
      <c r="T18" s="438" t="str">
        <f t="shared" si="5"/>
        <v/>
      </c>
      <c r="U18" s="447" t="str">
        <f t="shared" si="6"/>
        <v/>
      </c>
      <c r="V18" s="448" t="str">
        <f t="shared" si="7"/>
        <v/>
      </c>
      <c r="W18" s="447" t="str">
        <f t="shared" si="8"/>
        <v/>
      </c>
      <c r="X18" s="447" t="str">
        <f t="shared" si="9"/>
        <v/>
      </c>
      <c r="Y18" s="446" t="str">
        <f t="shared" si="10"/>
        <v/>
      </c>
      <c r="Z18" s="446" t="str">
        <f t="shared" si="11"/>
        <v/>
      </c>
      <c r="AA18" s="446" t="str">
        <f t="shared" si="12"/>
        <v/>
      </c>
      <c r="AB18" s="235"/>
      <c r="AC18" s="435" t="str">
        <f t="shared" si="13"/>
        <v/>
      </c>
      <c r="AD18" s="276"/>
      <c r="AE18" s="14" t="str" cm="1">
        <f t="array" ref="AE18">IF(OR(AC18="",N18=""),"",_xlfn.IFS(
(IFERROR(VALUE(TRIM(SUBSTITUTE(AC18,CHAR(160),""))),0))=0,"Attention : montant présenté entièrement écarté",
ROUND(IFERROR(VALUE(TRIM(SUBSTITUTE(AC18,CHAR(160),""))),0),2)&gt;ROUND(IFERROR(VALUE(TRIM(SUBSTITUTE(N18,CHAR(160),""))),0),2),"KO : Le montant retenu est supérieur au montant présenté. Merci de revoir la ligne de contributions ou plafonner son montant.",
ROUND(IFERROR(VALUE(TRIM(SUBSTITUTE(N18,CHAR(160),""))),0),2)=0,"",ROUND(IFERROR(VALUE(TRIM(SUBSTITUTE(AC18,CHAR(160),""))),0),2)=ROUND(IFERROR(VALUE(TRIM(SUBSTITUTE(N18,CHAR(160),""))),0),2),"OK",
ROUND(IFERROR(VALUE(TRIM(SUBSTITUTE(AC18,CHAR(160),""))),0),2)&lt;ROUND(IFERROR(VALUE(TRIM(SUBSTITUTE(N18,CHAR(160),""))),0),2),"Attention : montant présenté partiellement écarté",TRUE,""))</f>
        <v/>
      </c>
      <c r="AF18" s="462" t="str">
        <f t="shared" si="14"/>
        <v/>
      </c>
    </row>
    <row r="19" spans="1:32" s="2" customFormat="1" ht="15.95">
      <c r="A19" s="499">
        <v>8</v>
      </c>
      <c r="B19" s="5"/>
      <c r="C19" s="5"/>
      <c r="D19" s="270"/>
      <c r="E19" s="5"/>
      <c r="F19" s="274"/>
      <c r="G19" s="271"/>
      <c r="H19" s="272"/>
      <c r="I19" s="271"/>
      <c r="J19" s="271"/>
      <c r="K19" s="434"/>
      <c r="L19" s="5"/>
      <c r="M19" s="5"/>
      <c r="N19" s="435" t="str">
        <f t="shared" si="0"/>
        <v/>
      </c>
      <c r="O19" s="278"/>
      <c r="P19" s="275" t="str">
        <f t="shared" si="1"/>
        <v/>
      </c>
      <c r="Q19" s="275" t="str">
        <f t="shared" si="2"/>
        <v/>
      </c>
      <c r="R19" s="275" t="str">
        <f t="shared" si="3"/>
        <v/>
      </c>
      <c r="S19" s="275" t="str">
        <f t="shared" si="4"/>
        <v/>
      </c>
      <c r="T19" s="438" t="str">
        <f t="shared" si="5"/>
        <v/>
      </c>
      <c r="U19" s="447" t="str">
        <f t="shared" si="6"/>
        <v/>
      </c>
      <c r="V19" s="448" t="str">
        <f t="shared" si="7"/>
        <v/>
      </c>
      <c r="W19" s="447" t="str">
        <f t="shared" si="8"/>
        <v/>
      </c>
      <c r="X19" s="447" t="str">
        <f t="shared" si="9"/>
        <v/>
      </c>
      <c r="Y19" s="446" t="str">
        <f t="shared" si="10"/>
        <v/>
      </c>
      <c r="Z19" s="446" t="str">
        <f t="shared" si="11"/>
        <v/>
      </c>
      <c r="AA19" s="446" t="str">
        <f t="shared" si="12"/>
        <v/>
      </c>
      <c r="AB19" s="235"/>
      <c r="AC19" s="435" t="str">
        <f t="shared" si="13"/>
        <v/>
      </c>
      <c r="AD19" s="276"/>
      <c r="AE19" s="14" t="str" cm="1">
        <f t="array" ref="AE19">IF(OR(AC19="",N19=""),"",_xlfn.IFS(
(IFERROR(VALUE(TRIM(SUBSTITUTE(AC19,CHAR(160),""))),0))=0,"Attention : montant présenté entièrement écarté",
ROUND(IFERROR(VALUE(TRIM(SUBSTITUTE(AC19,CHAR(160),""))),0),2)&gt;ROUND(IFERROR(VALUE(TRIM(SUBSTITUTE(N19,CHAR(160),""))),0),2),"KO : Le montant retenu est supérieur au montant présenté. Merci de revoir la ligne de contributions ou plafonner son montant.",
ROUND(IFERROR(VALUE(TRIM(SUBSTITUTE(N19,CHAR(160),""))),0),2)=0,"",ROUND(IFERROR(VALUE(TRIM(SUBSTITUTE(AC19,CHAR(160),""))),0),2)=ROUND(IFERROR(VALUE(TRIM(SUBSTITUTE(N19,CHAR(160),""))),0),2),"OK",
ROUND(IFERROR(VALUE(TRIM(SUBSTITUTE(AC19,CHAR(160),""))),0),2)&lt;ROUND(IFERROR(VALUE(TRIM(SUBSTITUTE(N19,CHAR(160),""))),0),2),"Attention : montant présenté partiellement écarté",TRUE,""))</f>
        <v/>
      </c>
      <c r="AF19" s="462" t="str">
        <f t="shared" si="14"/>
        <v/>
      </c>
    </row>
    <row r="20" spans="1:32" s="2" customFormat="1" ht="15.95">
      <c r="A20" s="499">
        <v>9</v>
      </c>
      <c r="B20" s="5"/>
      <c r="C20" s="5"/>
      <c r="D20" s="270"/>
      <c r="E20" s="5"/>
      <c r="F20" s="274"/>
      <c r="G20" s="271"/>
      <c r="H20" s="272"/>
      <c r="I20" s="271"/>
      <c r="J20" s="271"/>
      <c r="K20" s="434"/>
      <c r="L20" s="5"/>
      <c r="M20" s="5"/>
      <c r="N20" s="435" t="str">
        <f t="shared" si="0"/>
        <v/>
      </c>
      <c r="O20" s="278"/>
      <c r="P20" s="275" t="str">
        <f t="shared" si="1"/>
        <v/>
      </c>
      <c r="Q20" s="275" t="str">
        <f t="shared" si="2"/>
        <v/>
      </c>
      <c r="R20" s="275" t="str">
        <f t="shared" si="3"/>
        <v/>
      </c>
      <c r="S20" s="275" t="str">
        <f t="shared" si="4"/>
        <v/>
      </c>
      <c r="T20" s="438" t="str">
        <f t="shared" si="5"/>
        <v/>
      </c>
      <c r="U20" s="447" t="str">
        <f t="shared" si="6"/>
        <v/>
      </c>
      <c r="V20" s="448" t="str">
        <f t="shared" si="7"/>
        <v/>
      </c>
      <c r="W20" s="447" t="str">
        <f t="shared" si="8"/>
        <v/>
      </c>
      <c r="X20" s="447" t="str">
        <f t="shared" si="9"/>
        <v/>
      </c>
      <c r="Y20" s="446" t="str">
        <f t="shared" si="10"/>
        <v/>
      </c>
      <c r="Z20" s="446" t="str">
        <f t="shared" si="11"/>
        <v/>
      </c>
      <c r="AA20" s="446" t="str">
        <f t="shared" si="12"/>
        <v/>
      </c>
      <c r="AB20" s="235"/>
      <c r="AC20" s="435" t="str">
        <f t="shared" si="13"/>
        <v/>
      </c>
      <c r="AD20" s="276"/>
      <c r="AE20" s="14" t="str" cm="1">
        <f t="array" ref="AE20">IF(OR(AC20="",N20=""),"",_xlfn.IFS(
(IFERROR(VALUE(TRIM(SUBSTITUTE(AC20,CHAR(160),""))),0))=0,"Attention : montant présenté entièrement écarté",
ROUND(IFERROR(VALUE(TRIM(SUBSTITUTE(AC20,CHAR(160),""))),0),2)&gt;ROUND(IFERROR(VALUE(TRIM(SUBSTITUTE(N20,CHAR(160),""))),0),2),"KO : Le montant retenu est supérieur au montant présenté. Merci de revoir la ligne de contributions ou plafonner son montant.",
ROUND(IFERROR(VALUE(TRIM(SUBSTITUTE(N20,CHAR(160),""))),0),2)=0,"",ROUND(IFERROR(VALUE(TRIM(SUBSTITUTE(AC20,CHAR(160),""))),0),2)=ROUND(IFERROR(VALUE(TRIM(SUBSTITUTE(N20,CHAR(160),""))),0),2),"OK",
ROUND(IFERROR(VALUE(TRIM(SUBSTITUTE(AC20,CHAR(160),""))),0),2)&lt;ROUND(IFERROR(VALUE(TRIM(SUBSTITUTE(N20,CHAR(160),""))),0),2),"Attention : montant présenté partiellement écarté",TRUE,""))</f>
        <v/>
      </c>
      <c r="AF20" s="462" t="str">
        <f t="shared" si="14"/>
        <v/>
      </c>
    </row>
    <row r="21" spans="1:32" s="2" customFormat="1" ht="15.95">
      <c r="A21" s="499">
        <v>10</v>
      </c>
      <c r="B21" s="5"/>
      <c r="C21" s="5"/>
      <c r="D21" s="270"/>
      <c r="E21" s="5"/>
      <c r="F21" s="274"/>
      <c r="G21" s="271"/>
      <c r="H21" s="272"/>
      <c r="I21" s="271"/>
      <c r="J21" s="271"/>
      <c r="K21" s="434"/>
      <c r="L21" s="5"/>
      <c r="M21" s="5"/>
      <c r="N21" s="435" t="str">
        <f t="shared" si="0"/>
        <v/>
      </c>
      <c r="O21" s="278"/>
      <c r="P21" s="275" t="str">
        <f t="shared" si="1"/>
        <v/>
      </c>
      <c r="Q21" s="275" t="str">
        <f t="shared" si="2"/>
        <v/>
      </c>
      <c r="R21" s="275" t="str">
        <f t="shared" si="3"/>
        <v/>
      </c>
      <c r="S21" s="275" t="str">
        <f t="shared" si="4"/>
        <v/>
      </c>
      <c r="T21" s="438" t="str">
        <f t="shared" si="5"/>
        <v/>
      </c>
      <c r="U21" s="447" t="str">
        <f t="shared" si="6"/>
        <v/>
      </c>
      <c r="V21" s="448" t="str">
        <f t="shared" si="7"/>
        <v/>
      </c>
      <c r="W21" s="447" t="str">
        <f t="shared" si="8"/>
        <v/>
      </c>
      <c r="X21" s="447" t="str">
        <f t="shared" si="9"/>
        <v/>
      </c>
      <c r="Y21" s="446" t="str">
        <f t="shared" si="10"/>
        <v/>
      </c>
      <c r="Z21" s="446" t="str">
        <f t="shared" si="11"/>
        <v/>
      </c>
      <c r="AA21" s="446" t="str">
        <f t="shared" si="12"/>
        <v/>
      </c>
      <c r="AB21" s="235"/>
      <c r="AC21" s="435" t="str">
        <f t="shared" si="13"/>
        <v/>
      </c>
      <c r="AD21" s="276"/>
      <c r="AE21" s="14" t="str" cm="1">
        <f t="array" ref="AE21">IF(OR(AC21="",N21=""),"",_xlfn.IFS(
(IFERROR(VALUE(TRIM(SUBSTITUTE(AC21,CHAR(160),""))),0))=0,"Attention : montant présenté entièrement écarté",
ROUND(IFERROR(VALUE(TRIM(SUBSTITUTE(AC21,CHAR(160),""))),0),2)&gt;ROUND(IFERROR(VALUE(TRIM(SUBSTITUTE(N21,CHAR(160),""))),0),2),"KO : Le montant retenu est supérieur au montant présenté. Merci de revoir la ligne de contributions ou plafonner son montant.",
ROUND(IFERROR(VALUE(TRIM(SUBSTITUTE(N21,CHAR(160),""))),0),2)=0,"",ROUND(IFERROR(VALUE(TRIM(SUBSTITUTE(AC21,CHAR(160),""))),0),2)=ROUND(IFERROR(VALUE(TRIM(SUBSTITUTE(N21,CHAR(160),""))),0),2),"OK",
ROUND(IFERROR(VALUE(TRIM(SUBSTITUTE(AC21,CHAR(160),""))),0),2)&lt;ROUND(IFERROR(VALUE(TRIM(SUBSTITUTE(N21,CHAR(160),""))),0),2),"Attention : montant présenté partiellement écarté",TRUE,""))</f>
        <v/>
      </c>
      <c r="AF21" s="462" t="str">
        <f t="shared" si="14"/>
        <v/>
      </c>
    </row>
    <row r="22" spans="1:32" s="2" customFormat="1" ht="15.95">
      <c r="A22" s="499">
        <v>11</v>
      </c>
      <c r="B22" s="5"/>
      <c r="C22" s="5"/>
      <c r="D22" s="270"/>
      <c r="E22" s="5"/>
      <c r="F22" s="274"/>
      <c r="G22" s="271"/>
      <c r="H22" s="272"/>
      <c r="I22" s="271"/>
      <c r="J22" s="271"/>
      <c r="K22" s="434"/>
      <c r="L22" s="5"/>
      <c r="M22" s="5"/>
      <c r="N22" s="435" t="str">
        <f t="shared" si="0"/>
        <v/>
      </c>
      <c r="O22" s="278"/>
      <c r="P22" s="275" t="str">
        <f t="shared" si="1"/>
        <v/>
      </c>
      <c r="Q22" s="275" t="str">
        <f t="shared" si="2"/>
        <v/>
      </c>
      <c r="R22" s="275" t="str">
        <f t="shared" si="3"/>
        <v/>
      </c>
      <c r="S22" s="275" t="str">
        <f t="shared" si="4"/>
        <v/>
      </c>
      <c r="T22" s="438" t="str">
        <f t="shared" si="5"/>
        <v/>
      </c>
      <c r="U22" s="447" t="str">
        <f t="shared" si="6"/>
        <v/>
      </c>
      <c r="V22" s="448" t="str">
        <f t="shared" si="7"/>
        <v/>
      </c>
      <c r="W22" s="447" t="str">
        <f t="shared" si="8"/>
        <v/>
      </c>
      <c r="X22" s="447" t="str">
        <f t="shared" si="9"/>
        <v/>
      </c>
      <c r="Y22" s="446" t="str">
        <f t="shared" si="10"/>
        <v/>
      </c>
      <c r="Z22" s="446" t="str">
        <f t="shared" si="11"/>
        <v/>
      </c>
      <c r="AA22" s="446" t="str">
        <f t="shared" si="12"/>
        <v/>
      </c>
      <c r="AB22" s="235"/>
      <c r="AC22" s="435" t="str">
        <f t="shared" si="13"/>
        <v/>
      </c>
      <c r="AD22" s="276"/>
      <c r="AE22" s="14" t="str" cm="1">
        <f t="array" ref="AE22">IF(OR(AC22="",N22=""),"",_xlfn.IFS(
(IFERROR(VALUE(TRIM(SUBSTITUTE(AC22,CHAR(160),""))),0))=0,"Attention : montant présenté entièrement écarté",
ROUND(IFERROR(VALUE(TRIM(SUBSTITUTE(AC22,CHAR(160),""))),0),2)&gt;ROUND(IFERROR(VALUE(TRIM(SUBSTITUTE(N22,CHAR(160),""))),0),2),"KO : Le montant retenu est supérieur au montant présenté. Merci de revoir la ligne de contributions ou plafonner son montant.",
ROUND(IFERROR(VALUE(TRIM(SUBSTITUTE(N22,CHAR(160),""))),0),2)=0,"",ROUND(IFERROR(VALUE(TRIM(SUBSTITUTE(AC22,CHAR(160),""))),0),2)=ROUND(IFERROR(VALUE(TRIM(SUBSTITUTE(N22,CHAR(160),""))),0),2),"OK",
ROUND(IFERROR(VALUE(TRIM(SUBSTITUTE(AC22,CHAR(160),""))),0),2)&lt;ROUND(IFERROR(VALUE(TRIM(SUBSTITUTE(N22,CHAR(160),""))),0),2),"Attention : montant présenté partiellement écarté",TRUE,""))</f>
        <v/>
      </c>
      <c r="AF22" s="462" t="str">
        <f t="shared" si="14"/>
        <v/>
      </c>
    </row>
    <row r="23" spans="1:32" s="2" customFormat="1" ht="15.95">
      <c r="A23" s="499">
        <v>12</v>
      </c>
      <c r="B23" s="5"/>
      <c r="C23" s="5"/>
      <c r="D23" s="270"/>
      <c r="E23" s="5"/>
      <c r="F23" s="274"/>
      <c r="G23" s="271"/>
      <c r="H23" s="272"/>
      <c r="I23" s="271"/>
      <c r="J23" s="271"/>
      <c r="K23" s="434"/>
      <c r="L23" s="5"/>
      <c r="M23" s="5"/>
      <c r="N23" s="435" t="str">
        <f t="shared" si="0"/>
        <v/>
      </c>
      <c r="O23" s="278"/>
      <c r="P23" s="275" t="str">
        <f t="shared" si="1"/>
        <v/>
      </c>
      <c r="Q23" s="275" t="str">
        <f t="shared" si="2"/>
        <v/>
      </c>
      <c r="R23" s="275" t="str">
        <f t="shared" si="3"/>
        <v/>
      </c>
      <c r="S23" s="275" t="str">
        <f t="shared" si="4"/>
        <v/>
      </c>
      <c r="T23" s="438" t="str">
        <f t="shared" si="5"/>
        <v/>
      </c>
      <c r="U23" s="447" t="str">
        <f t="shared" si="6"/>
        <v/>
      </c>
      <c r="V23" s="448" t="str">
        <f t="shared" si="7"/>
        <v/>
      </c>
      <c r="W23" s="447" t="str">
        <f t="shared" si="8"/>
        <v/>
      </c>
      <c r="X23" s="447" t="str">
        <f t="shared" si="9"/>
        <v/>
      </c>
      <c r="Y23" s="446" t="str">
        <f t="shared" si="10"/>
        <v/>
      </c>
      <c r="Z23" s="446" t="str">
        <f t="shared" si="11"/>
        <v/>
      </c>
      <c r="AA23" s="446" t="str">
        <f t="shared" si="12"/>
        <v/>
      </c>
      <c r="AB23" s="235"/>
      <c r="AC23" s="435" t="str">
        <f t="shared" si="13"/>
        <v/>
      </c>
      <c r="AD23" s="276"/>
      <c r="AE23" s="14" t="str" cm="1">
        <f t="array" ref="AE23">IF(OR(AC23="",N23=""),"",_xlfn.IFS(
(IFERROR(VALUE(TRIM(SUBSTITUTE(AC23,CHAR(160),""))),0))=0,"Attention : montant présenté entièrement écarté",
ROUND(IFERROR(VALUE(TRIM(SUBSTITUTE(AC23,CHAR(160),""))),0),2)&gt;ROUND(IFERROR(VALUE(TRIM(SUBSTITUTE(N23,CHAR(160),""))),0),2),"KO : Le montant retenu est supérieur au montant présenté. Merci de revoir la ligne de contributions ou plafonner son montant.",
ROUND(IFERROR(VALUE(TRIM(SUBSTITUTE(N23,CHAR(160),""))),0),2)=0,"",ROUND(IFERROR(VALUE(TRIM(SUBSTITUTE(AC23,CHAR(160),""))),0),2)=ROUND(IFERROR(VALUE(TRIM(SUBSTITUTE(N23,CHAR(160),""))),0),2),"OK",
ROUND(IFERROR(VALUE(TRIM(SUBSTITUTE(AC23,CHAR(160),""))),0),2)&lt;ROUND(IFERROR(VALUE(TRIM(SUBSTITUTE(N23,CHAR(160),""))),0),2),"Attention : montant présenté partiellement écarté",TRUE,""))</f>
        <v/>
      </c>
      <c r="AF23" s="462" t="str">
        <f t="shared" si="14"/>
        <v/>
      </c>
    </row>
    <row r="24" spans="1:32" s="2" customFormat="1" ht="15.95">
      <c r="A24" s="499">
        <v>13</v>
      </c>
      <c r="B24" s="5"/>
      <c r="C24" s="5"/>
      <c r="D24" s="270"/>
      <c r="E24" s="5"/>
      <c r="F24" s="274"/>
      <c r="G24" s="271"/>
      <c r="H24" s="272"/>
      <c r="I24" s="271"/>
      <c r="J24" s="271"/>
      <c r="K24" s="434"/>
      <c r="L24" s="5"/>
      <c r="M24" s="5"/>
      <c r="N24" s="435" t="str">
        <f t="shared" si="0"/>
        <v/>
      </c>
      <c r="O24" s="278"/>
      <c r="P24" s="275" t="str">
        <f t="shared" si="1"/>
        <v/>
      </c>
      <c r="Q24" s="275" t="str">
        <f t="shared" si="2"/>
        <v/>
      </c>
      <c r="R24" s="275" t="str">
        <f t="shared" si="3"/>
        <v/>
      </c>
      <c r="S24" s="275" t="str">
        <f t="shared" si="4"/>
        <v/>
      </c>
      <c r="T24" s="438" t="str">
        <f t="shared" si="5"/>
        <v/>
      </c>
      <c r="U24" s="447" t="str">
        <f t="shared" si="6"/>
        <v/>
      </c>
      <c r="V24" s="448" t="str">
        <f t="shared" si="7"/>
        <v/>
      </c>
      <c r="W24" s="447" t="str">
        <f t="shared" si="8"/>
        <v/>
      </c>
      <c r="X24" s="447" t="str">
        <f t="shared" si="9"/>
        <v/>
      </c>
      <c r="Y24" s="446" t="str">
        <f t="shared" si="10"/>
        <v/>
      </c>
      <c r="Z24" s="446" t="str">
        <f t="shared" si="11"/>
        <v/>
      </c>
      <c r="AA24" s="446" t="str">
        <f t="shared" si="12"/>
        <v/>
      </c>
      <c r="AB24" s="235"/>
      <c r="AC24" s="435" t="str">
        <f t="shared" si="13"/>
        <v/>
      </c>
      <c r="AD24" s="276"/>
      <c r="AE24" s="14" t="str" cm="1">
        <f t="array" ref="AE24">IF(OR(AC24="",N24=""),"",_xlfn.IFS(
(IFERROR(VALUE(TRIM(SUBSTITUTE(AC24,CHAR(160),""))),0))=0,"Attention : montant présenté entièrement écarté",
ROUND(IFERROR(VALUE(TRIM(SUBSTITUTE(AC24,CHAR(160),""))),0),2)&gt;ROUND(IFERROR(VALUE(TRIM(SUBSTITUTE(N24,CHAR(160),""))),0),2),"KO : Le montant retenu est supérieur au montant présenté. Merci de revoir la ligne de contributions ou plafonner son montant.",
ROUND(IFERROR(VALUE(TRIM(SUBSTITUTE(N24,CHAR(160),""))),0),2)=0,"",ROUND(IFERROR(VALUE(TRIM(SUBSTITUTE(AC24,CHAR(160),""))),0),2)=ROUND(IFERROR(VALUE(TRIM(SUBSTITUTE(N24,CHAR(160),""))),0),2),"OK",
ROUND(IFERROR(VALUE(TRIM(SUBSTITUTE(AC24,CHAR(160),""))),0),2)&lt;ROUND(IFERROR(VALUE(TRIM(SUBSTITUTE(N24,CHAR(160),""))),0),2),"Attention : montant présenté partiellement écarté",TRUE,""))</f>
        <v/>
      </c>
      <c r="AF24" s="462" t="str">
        <f t="shared" si="14"/>
        <v/>
      </c>
    </row>
    <row r="25" spans="1:32" s="2" customFormat="1" ht="15.95">
      <c r="A25" s="499">
        <v>14</v>
      </c>
      <c r="B25" s="5"/>
      <c r="C25" s="5"/>
      <c r="D25" s="270"/>
      <c r="E25" s="5"/>
      <c r="F25" s="274"/>
      <c r="G25" s="271"/>
      <c r="H25" s="272"/>
      <c r="I25" s="271"/>
      <c r="J25" s="271"/>
      <c r="K25" s="434"/>
      <c r="L25" s="5"/>
      <c r="M25" s="5"/>
      <c r="N25" s="435" t="str">
        <f t="shared" si="0"/>
        <v/>
      </c>
      <c r="O25" s="278"/>
      <c r="P25" s="275" t="str">
        <f t="shared" si="1"/>
        <v/>
      </c>
      <c r="Q25" s="275" t="str">
        <f t="shared" si="2"/>
        <v/>
      </c>
      <c r="R25" s="275" t="str">
        <f t="shared" si="3"/>
        <v/>
      </c>
      <c r="S25" s="275" t="str">
        <f t="shared" si="4"/>
        <v/>
      </c>
      <c r="T25" s="438" t="str">
        <f t="shared" si="5"/>
        <v/>
      </c>
      <c r="U25" s="447" t="str">
        <f t="shared" si="6"/>
        <v/>
      </c>
      <c r="V25" s="448" t="str">
        <f t="shared" si="7"/>
        <v/>
      </c>
      <c r="W25" s="447" t="str">
        <f t="shared" si="8"/>
        <v/>
      </c>
      <c r="X25" s="447" t="str">
        <f t="shared" si="9"/>
        <v/>
      </c>
      <c r="Y25" s="446" t="str">
        <f t="shared" si="10"/>
        <v/>
      </c>
      <c r="Z25" s="446" t="str">
        <f t="shared" si="11"/>
        <v/>
      </c>
      <c r="AA25" s="446" t="str">
        <f t="shared" si="12"/>
        <v/>
      </c>
      <c r="AB25" s="235"/>
      <c r="AC25" s="435" t="str">
        <f t="shared" si="13"/>
        <v/>
      </c>
      <c r="AD25" s="276"/>
      <c r="AE25" s="14" t="str" cm="1">
        <f t="array" ref="AE25">IF(OR(AC25="",N25=""),"",_xlfn.IFS(
(IFERROR(VALUE(TRIM(SUBSTITUTE(AC25,CHAR(160),""))),0))=0,"Attention : montant présenté entièrement écarté",
ROUND(IFERROR(VALUE(TRIM(SUBSTITUTE(AC25,CHAR(160),""))),0),2)&gt;ROUND(IFERROR(VALUE(TRIM(SUBSTITUTE(N25,CHAR(160),""))),0),2),"KO : Le montant retenu est supérieur au montant présenté. Merci de revoir la ligne de contributions ou plafonner son montant.",
ROUND(IFERROR(VALUE(TRIM(SUBSTITUTE(N25,CHAR(160),""))),0),2)=0,"",ROUND(IFERROR(VALUE(TRIM(SUBSTITUTE(AC25,CHAR(160),""))),0),2)=ROUND(IFERROR(VALUE(TRIM(SUBSTITUTE(N25,CHAR(160),""))),0),2),"OK",
ROUND(IFERROR(VALUE(TRIM(SUBSTITUTE(AC25,CHAR(160),""))),0),2)&lt;ROUND(IFERROR(VALUE(TRIM(SUBSTITUTE(N25,CHAR(160),""))),0),2),"Attention : montant présenté partiellement écarté",TRUE,""))</f>
        <v/>
      </c>
      <c r="AF25" s="462" t="str">
        <f t="shared" si="14"/>
        <v/>
      </c>
    </row>
    <row r="26" spans="1:32" s="2" customFormat="1" ht="15.95">
      <c r="A26" s="499">
        <v>15</v>
      </c>
      <c r="B26" s="5"/>
      <c r="C26" s="5"/>
      <c r="D26" s="270"/>
      <c r="E26" s="5"/>
      <c r="F26" s="274"/>
      <c r="G26" s="271"/>
      <c r="H26" s="272"/>
      <c r="I26" s="271"/>
      <c r="J26" s="271"/>
      <c r="K26" s="434"/>
      <c r="L26" s="5"/>
      <c r="M26" s="5"/>
      <c r="N26" s="435" t="str">
        <f t="shared" si="0"/>
        <v/>
      </c>
      <c r="O26" s="278"/>
      <c r="P26" s="275" t="str">
        <f t="shared" si="1"/>
        <v/>
      </c>
      <c r="Q26" s="275" t="str">
        <f t="shared" si="2"/>
        <v/>
      </c>
      <c r="R26" s="275" t="str">
        <f t="shared" si="3"/>
        <v/>
      </c>
      <c r="S26" s="275" t="str">
        <f t="shared" si="4"/>
        <v/>
      </c>
      <c r="T26" s="438" t="str">
        <f t="shared" si="5"/>
        <v/>
      </c>
      <c r="U26" s="447" t="str">
        <f t="shared" si="6"/>
        <v/>
      </c>
      <c r="V26" s="448" t="str">
        <f t="shared" si="7"/>
        <v/>
      </c>
      <c r="W26" s="447" t="str">
        <f t="shared" si="8"/>
        <v/>
      </c>
      <c r="X26" s="447" t="str">
        <f t="shared" si="9"/>
        <v/>
      </c>
      <c r="Y26" s="446" t="str">
        <f t="shared" si="10"/>
        <v/>
      </c>
      <c r="Z26" s="446" t="str">
        <f t="shared" si="11"/>
        <v/>
      </c>
      <c r="AA26" s="446" t="str">
        <f t="shared" si="12"/>
        <v/>
      </c>
      <c r="AB26" s="235"/>
      <c r="AC26" s="435" t="str">
        <f t="shared" si="13"/>
        <v/>
      </c>
      <c r="AD26" s="276"/>
      <c r="AE26" s="14" t="str" cm="1">
        <f t="array" ref="AE26">IF(OR(AC26="",N26=""),"",_xlfn.IFS(
(IFERROR(VALUE(TRIM(SUBSTITUTE(AC26,CHAR(160),""))),0))=0,"Attention : montant présenté entièrement écarté",
ROUND(IFERROR(VALUE(TRIM(SUBSTITUTE(AC26,CHAR(160),""))),0),2)&gt;ROUND(IFERROR(VALUE(TRIM(SUBSTITUTE(N26,CHAR(160),""))),0),2),"KO : Le montant retenu est supérieur au montant présenté. Merci de revoir la ligne de contributions ou plafonner son montant.",
ROUND(IFERROR(VALUE(TRIM(SUBSTITUTE(N26,CHAR(160),""))),0),2)=0,"",ROUND(IFERROR(VALUE(TRIM(SUBSTITUTE(AC26,CHAR(160),""))),0),2)=ROUND(IFERROR(VALUE(TRIM(SUBSTITUTE(N26,CHAR(160),""))),0),2),"OK",
ROUND(IFERROR(VALUE(TRIM(SUBSTITUTE(AC26,CHAR(160),""))),0),2)&lt;ROUND(IFERROR(VALUE(TRIM(SUBSTITUTE(N26,CHAR(160),""))),0),2),"Attention : montant présenté partiellement écarté",TRUE,""))</f>
        <v/>
      </c>
      <c r="AF26" s="462" t="str">
        <f t="shared" si="14"/>
        <v/>
      </c>
    </row>
    <row r="27" spans="1:32" s="2" customFormat="1" ht="15.95">
      <c r="A27" s="499">
        <v>16</v>
      </c>
      <c r="B27" s="5"/>
      <c r="C27" s="5"/>
      <c r="D27" s="270"/>
      <c r="E27" s="5"/>
      <c r="F27" s="274"/>
      <c r="G27" s="271"/>
      <c r="H27" s="272"/>
      <c r="I27" s="271"/>
      <c r="J27" s="271"/>
      <c r="K27" s="434"/>
      <c r="L27" s="5"/>
      <c r="M27" s="5"/>
      <c r="N27" s="435" t="str">
        <f t="shared" si="0"/>
        <v/>
      </c>
      <c r="O27" s="278"/>
      <c r="P27" s="275" t="str">
        <f t="shared" si="1"/>
        <v/>
      </c>
      <c r="Q27" s="275" t="str">
        <f t="shared" si="2"/>
        <v/>
      </c>
      <c r="R27" s="275" t="str">
        <f t="shared" si="3"/>
        <v/>
      </c>
      <c r="S27" s="275" t="str">
        <f t="shared" si="4"/>
        <v/>
      </c>
      <c r="T27" s="438" t="str">
        <f t="shared" si="5"/>
        <v/>
      </c>
      <c r="U27" s="447" t="str">
        <f t="shared" si="6"/>
        <v/>
      </c>
      <c r="V27" s="448" t="str">
        <f t="shared" si="7"/>
        <v/>
      </c>
      <c r="W27" s="447" t="str">
        <f t="shared" si="8"/>
        <v/>
      </c>
      <c r="X27" s="447" t="str">
        <f t="shared" si="9"/>
        <v/>
      </c>
      <c r="Y27" s="446" t="str">
        <f t="shared" si="10"/>
        <v/>
      </c>
      <c r="Z27" s="446" t="str">
        <f t="shared" si="11"/>
        <v/>
      </c>
      <c r="AA27" s="446" t="str">
        <f t="shared" si="12"/>
        <v/>
      </c>
      <c r="AB27" s="235"/>
      <c r="AC27" s="435" t="str">
        <f t="shared" si="13"/>
        <v/>
      </c>
      <c r="AD27" s="276"/>
      <c r="AE27" s="14" t="str" cm="1">
        <f t="array" ref="AE27">IF(OR(AC27="",N27=""),"",_xlfn.IFS(
(IFERROR(VALUE(TRIM(SUBSTITUTE(AC27,CHAR(160),""))),0))=0,"Attention : montant présenté entièrement écarté",
ROUND(IFERROR(VALUE(TRIM(SUBSTITUTE(AC27,CHAR(160),""))),0),2)&gt;ROUND(IFERROR(VALUE(TRIM(SUBSTITUTE(N27,CHAR(160),""))),0),2),"KO : Le montant retenu est supérieur au montant présenté. Merci de revoir la ligne de contributions ou plafonner son montant.",
ROUND(IFERROR(VALUE(TRIM(SUBSTITUTE(N27,CHAR(160),""))),0),2)=0,"",ROUND(IFERROR(VALUE(TRIM(SUBSTITUTE(AC27,CHAR(160),""))),0),2)=ROUND(IFERROR(VALUE(TRIM(SUBSTITUTE(N27,CHAR(160),""))),0),2),"OK",
ROUND(IFERROR(VALUE(TRIM(SUBSTITUTE(AC27,CHAR(160),""))),0),2)&lt;ROUND(IFERROR(VALUE(TRIM(SUBSTITUTE(N27,CHAR(160),""))),0),2),"Attention : montant présenté partiellement écarté",TRUE,""))</f>
        <v/>
      </c>
      <c r="AF27" s="462" t="str">
        <f t="shared" si="14"/>
        <v/>
      </c>
    </row>
    <row r="28" spans="1:32" s="2" customFormat="1" ht="15.95">
      <c r="A28" s="499">
        <v>17</v>
      </c>
      <c r="B28" s="5"/>
      <c r="C28" s="5"/>
      <c r="D28" s="270"/>
      <c r="E28" s="5"/>
      <c r="F28" s="274"/>
      <c r="G28" s="271"/>
      <c r="H28" s="272"/>
      <c r="I28" s="271"/>
      <c r="J28" s="271"/>
      <c r="K28" s="434"/>
      <c r="L28" s="5"/>
      <c r="M28" s="5"/>
      <c r="N28" s="435" t="str">
        <f t="shared" si="0"/>
        <v/>
      </c>
      <c r="O28" s="278"/>
      <c r="P28" s="275" t="str">
        <f t="shared" si="1"/>
        <v/>
      </c>
      <c r="Q28" s="275" t="str">
        <f t="shared" si="2"/>
        <v/>
      </c>
      <c r="R28" s="275" t="str">
        <f t="shared" si="3"/>
        <v/>
      </c>
      <c r="S28" s="275" t="str">
        <f t="shared" si="4"/>
        <v/>
      </c>
      <c r="T28" s="438" t="str">
        <f t="shared" si="5"/>
        <v/>
      </c>
      <c r="U28" s="447" t="str">
        <f t="shared" si="6"/>
        <v/>
      </c>
      <c r="V28" s="448" t="str">
        <f t="shared" si="7"/>
        <v/>
      </c>
      <c r="W28" s="447" t="str">
        <f t="shared" si="8"/>
        <v/>
      </c>
      <c r="X28" s="447" t="str">
        <f t="shared" si="9"/>
        <v/>
      </c>
      <c r="Y28" s="446" t="str">
        <f t="shared" si="10"/>
        <v/>
      </c>
      <c r="Z28" s="446" t="str">
        <f t="shared" si="11"/>
        <v/>
      </c>
      <c r="AA28" s="446" t="str">
        <f t="shared" si="12"/>
        <v/>
      </c>
      <c r="AB28" s="235"/>
      <c r="AC28" s="435" t="str">
        <f t="shared" si="13"/>
        <v/>
      </c>
      <c r="AD28" s="276"/>
      <c r="AE28" s="14" t="str" cm="1">
        <f t="array" ref="AE28">IF(OR(AC28="",N28=""),"",_xlfn.IFS(
(IFERROR(VALUE(TRIM(SUBSTITUTE(AC28,CHAR(160),""))),0))=0,"Attention : montant présenté entièrement écarté",
ROUND(IFERROR(VALUE(TRIM(SUBSTITUTE(AC28,CHAR(160),""))),0),2)&gt;ROUND(IFERROR(VALUE(TRIM(SUBSTITUTE(N28,CHAR(160),""))),0),2),"KO : Le montant retenu est supérieur au montant présenté. Merci de revoir la ligne de contributions ou plafonner son montant.",
ROUND(IFERROR(VALUE(TRIM(SUBSTITUTE(N28,CHAR(160),""))),0),2)=0,"",ROUND(IFERROR(VALUE(TRIM(SUBSTITUTE(AC28,CHAR(160),""))),0),2)=ROUND(IFERROR(VALUE(TRIM(SUBSTITUTE(N28,CHAR(160),""))),0),2),"OK",
ROUND(IFERROR(VALUE(TRIM(SUBSTITUTE(AC28,CHAR(160),""))),0),2)&lt;ROUND(IFERROR(VALUE(TRIM(SUBSTITUTE(N28,CHAR(160),""))),0),2),"Attention : montant présenté partiellement écarté",TRUE,""))</f>
        <v/>
      </c>
      <c r="AF28" s="462" t="str">
        <f t="shared" si="14"/>
        <v/>
      </c>
    </row>
    <row r="29" spans="1:32" s="2" customFormat="1" ht="15.95">
      <c r="A29" s="499">
        <v>18</v>
      </c>
      <c r="B29" s="5"/>
      <c r="C29" s="5"/>
      <c r="D29" s="270"/>
      <c r="E29" s="5"/>
      <c r="F29" s="274"/>
      <c r="G29" s="271"/>
      <c r="H29" s="272"/>
      <c r="I29" s="271"/>
      <c r="J29" s="271"/>
      <c r="K29" s="434"/>
      <c r="L29" s="5"/>
      <c r="M29" s="5"/>
      <c r="N29" s="435" t="str">
        <f t="shared" si="0"/>
        <v/>
      </c>
      <c r="O29" s="278"/>
      <c r="P29" s="275" t="str">
        <f t="shared" si="1"/>
        <v/>
      </c>
      <c r="Q29" s="275" t="str">
        <f t="shared" si="2"/>
        <v/>
      </c>
      <c r="R29" s="275" t="str">
        <f t="shared" si="3"/>
        <v/>
      </c>
      <c r="S29" s="275" t="str">
        <f t="shared" si="4"/>
        <v/>
      </c>
      <c r="T29" s="438" t="str">
        <f t="shared" si="5"/>
        <v/>
      </c>
      <c r="U29" s="447" t="str">
        <f t="shared" si="6"/>
        <v/>
      </c>
      <c r="V29" s="448" t="str">
        <f t="shared" si="7"/>
        <v/>
      </c>
      <c r="W29" s="447" t="str">
        <f t="shared" si="8"/>
        <v/>
      </c>
      <c r="X29" s="447" t="str">
        <f t="shared" si="9"/>
        <v/>
      </c>
      <c r="Y29" s="446" t="str">
        <f t="shared" si="10"/>
        <v/>
      </c>
      <c r="Z29" s="446" t="str">
        <f t="shared" si="11"/>
        <v/>
      </c>
      <c r="AA29" s="446" t="str">
        <f t="shared" si="12"/>
        <v/>
      </c>
      <c r="AB29" s="235"/>
      <c r="AC29" s="435" t="str">
        <f t="shared" si="13"/>
        <v/>
      </c>
      <c r="AD29" s="276"/>
      <c r="AE29" s="14" t="str" cm="1">
        <f t="array" ref="AE29">IF(OR(AC29="",N29=""),"",_xlfn.IFS(
(IFERROR(VALUE(TRIM(SUBSTITUTE(AC29,CHAR(160),""))),0))=0,"Attention : montant présenté entièrement écarté",
ROUND(IFERROR(VALUE(TRIM(SUBSTITUTE(AC29,CHAR(160),""))),0),2)&gt;ROUND(IFERROR(VALUE(TRIM(SUBSTITUTE(N29,CHAR(160),""))),0),2),"KO : Le montant retenu est supérieur au montant présenté. Merci de revoir la ligne de contributions ou plafonner son montant.",
ROUND(IFERROR(VALUE(TRIM(SUBSTITUTE(N29,CHAR(160),""))),0),2)=0,"",ROUND(IFERROR(VALUE(TRIM(SUBSTITUTE(AC29,CHAR(160),""))),0),2)=ROUND(IFERROR(VALUE(TRIM(SUBSTITUTE(N29,CHAR(160),""))),0),2),"OK",
ROUND(IFERROR(VALUE(TRIM(SUBSTITUTE(AC29,CHAR(160),""))),0),2)&lt;ROUND(IFERROR(VALUE(TRIM(SUBSTITUTE(N29,CHAR(160),""))),0),2),"Attention : montant présenté partiellement écarté",TRUE,""))</f>
        <v/>
      </c>
      <c r="AF29" s="462" t="str">
        <f t="shared" si="14"/>
        <v/>
      </c>
    </row>
    <row r="30" spans="1:32" s="2" customFormat="1" ht="15.95">
      <c r="A30" s="499">
        <v>19</v>
      </c>
      <c r="B30" s="5"/>
      <c r="C30" s="5"/>
      <c r="D30" s="270"/>
      <c r="E30" s="5"/>
      <c r="F30" s="274"/>
      <c r="G30" s="271"/>
      <c r="H30" s="272"/>
      <c r="I30" s="271"/>
      <c r="J30" s="271"/>
      <c r="K30" s="434"/>
      <c r="L30" s="5"/>
      <c r="M30" s="5"/>
      <c r="N30" s="435" t="str">
        <f t="shared" si="0"/>
        <v/>
      </c>
      <c r="O30" s="278"/>
      <c r="P30" s="275" t="str">
        <f t="shared" si="1"/>
        <v/>
      </c>
      <c r="Q30" s="275" t="str">
        <f t="shared" si="2"/>
        <v/>
      </c>
      <c r="R30" s="275" t="str">
        <f t="shared" si="3"/>
        <v/>
      </c>
      <c r="S30" s="275" t="str">
        <f t="shared" si="4"/>
        <v/>
      </c>
      <c r="T30" s="438" t="str">
        <f t="shared" si="5"/>
        <v/>
      </c>
      <c r="U30" s="447" t="str">
        <f t="shared" si="6"/>
        <v/>
      </c>
      <c r="V30" s="448" t="str">
        <f t="shared" si="7"/>
        <v/>
      </c>
      <c r="W30" s="447" t="str">
        <f t="shared" si="8"/>
        <v/>
      </c>
      <c r="X30" s="447" t="str">
        <f t="shared" si="9"/>
        <v/>
      </c>
      <c r="Y30" s="446" t="str">
        <f t="shared" si="10"/>
        <v/>
      </c>
      <c r="Z30" s="446" t="str">
        <f t="shared" si="11"/>
        <v/>
      </c>
      <c r="AA30" s="446" t="str">
        <f t="shared" si="12"/>
        <v/>
      </c>
      <c r="AB30" s="235"/>
      <c r="AC30" s="435" t="str">
        <f t="shared" si="13"/>
        <v/>
      </c>
      <c r="AD30" s="276"/>
      <c r="AE30" s="14" t="str" cm="1">
        <f t="array" ref="AE30">IF(OR(AC30="",N30=""),"",_xlfn.IFS(
(IFERROR(VALUE(TRIM(SUBSTITUTE(AC30,CHAR(160),""))),0))=0,"Attention : montant présenté entièrement écarté",
ROUND(IFERROR(VALUE(TRIM(SUBSTITUTE(AC30,CHAR(160),""))),0),2)&gt;ROUND(IFERROR(VALUE(TRIM(SUBSTITUTE(N30,CHAR(160),""))),0),2),"KO : Le montant retenu est supérieur au montant présenté. Merci de revoir la ligne de contributions ou plafonner son montant.",
ROUND(IFERROR(VALUE(TRIM(SUBSTITUTE(N30,CHAR(160),""))),0),2)=0,"",ROUND(IFERROR(VALUE(TRIM(SUBSTITUTE(AC30,CHAR(160),""))),0),2)=ROUND(IFERROR(VALUE(TRIM(SUBSTITUTE(N30,CHAR(160),""))),0),2),"OK",
ROUND(IFERROR(VALUE(TRIM(SUBSTITUTE(AC30,CHAR(160),""))),0),2)&lt;ROUND(IFERROR(VALUE(TRIM(SUBSTITUTE(N30,CHAR(160),""))),0),2),"Attention : montant présenté partiellement écarté",TRUE,""))</f>
        <v/>
      </c>
      <c r="AF30" s="462" t="str">
        <f t="shared" si="14"/>
        <v/>
      </c>
    </row>
    <row r="31" spans="1:32" s="2" customFormat="1" ht="15.95">
      <c r="A31" s="499">
        <v>20</v>
      </c>
      <c r="B31" s="5"/>
      <c r="C31" s="5"/>
      <c r="D31" s="270"/>
      <c r="E31" s="5"/>
      <c r="F31" s="274"/>
      <c r="G31" s="271"/>
      <c r="H31" s="272"/>
      <c r="I31" s="271"/>
      <c r="J31" s="271"/>
      <c r="K31" s="434"/>
      <c r="L31" s="5"/>
      <c r="M31" s="5"/>
      <c r="N31" s="435" t="str">
        <f t="shared" si="0"/>
        <v/>
      </c>
      <c r="O31" s="278"/>
      <c r="P31" s="275" t="str">
        <f t="shared" si="1"/>
        <v/>
      </c>
      <c r="Q31" s="275" t="str">
        <f t="shared" si="2"/>
        <v/>
      </c>
      <c r="R31" s="275" t="str">
        <f t="shared" si="3"/>
        <v/>
      </c>
      <c r="S31" s="275" t="str">
        <f t="shared" si="4"/>
        <v/>
      </c>
      <c r="T31" s="438" t="str">
        <f t="shared" si="5"/>
        <v/>
      </c>
      <c r="U31" s="447" t="str">
        <f t="shared" si="6"/>
        <v/>
      </c>
      <c r="V31" s="448" t="str">
        <f t="shared" si="7"/>
        <v/>
      </c>
      <c r="W31" s="447" t="str">
        <f t="shared" si="8"/>
        <v/>
      </c>
      <c r="X31" s="447" t="str">
        <f t="shared" si="9"/>
        <v/>
      </c>
      <c r="Y31" s="446" t="str">
        <f t="shared" si="10"/>
        <v/>
      </c>
      <c r="Z31" s="446" t="str">
        <f t="shared" si="11"/>
        <v/>
      </c>
      <c r="AA31" s="446" t="str">
        <f t="shared" si="12"/>
        <v/>
      </c>
      <c r="AB31" s="235"/>
      <c r="AC31" s="435" t="str">
        <f t="shared" si="13"/>
        <v/>
      </c>
      <c r="AD31" s="276"/>
      <c r="AE31" s="14" t="str" cm="1">
        <f t="array" ref="AE31">IF(OR(AC31="",N31=""),"",_xlfn.IFS(
(IFERROR(VALUE(TRIM(SUBSTITUTE(AC31,CHAR(160),""))),0))=0,"Attention : montant présenté entièrement écarté",
ROUND(IFERROR(VALUE(TRIM(SUBSTITUTE(AC31,CHAR(160),""))),0),2)&gt;ROUND(IFERROR(VALUE(TRIM(SUBSTITUTE(N31,CHAR(160),""))),0),2),"KO : Le montant retenu est supérieur au montant présenté. Merci de revoir la ligne de contributions ou plafonner son montant.",
ROUND(IFERROR(VALUE(TRIM(SUBSTITUTE(N31,CHAR(160),""))),0),2)=0,"",ROUND(IFERROR(VALUE(TRIM(SUBSTITUTE(AC31,CHAR(160),""))),0),2)=ROUND(IFERROR(VALUE(TRIM(SUBSTITUTE(N31,CHAR(160),""))),0),2),"OK",
ROUND(IFERROR(VALUE(TRIM(SUBSTITUTE(AC31,CHAR(160),""))),0),2)&lt;ROUND(IFERROR(VALUE(TRIM(SUBSTITUTE(N31,CHAR(160),""))),0),2),"Attention : montant présenté partiellement écarté",TRUE,""))</f>
        <v/>
      </c>
      <c r="AF31" s="462" t="str">
        <f t="shared" si="14"/>
        <v/>
      </c>
    </row>
    <row r="32" spans="1:32" s="2" customFormat="1" ht="15.95">
      <c r="A32" s="499">
        <v>21</v>
      </c>
      <c r="B32" s="5"/>
      <c r="C32" s="5"/>
      <c r="D32" s="270"/>
      <c r="E32" s="5"/>
      <c r="F32" s="274"/>
      <c r="G32" s="271"/>
      <c r="H32" s="272"/>
      <c r="I32" s="271"/>
      <c r="J32" s="271"/>
      <c r="K32" s="434"/>
      <c r="L32" s="5"/>
      <c r="M32" s="5"/>
      <c r="N32" s="435" t="str">
        <f t="shared" si="0"/>
        <v/>
      </c>
      <c r="O32" s="278"/>
      <c r="P32" s="275" t="str">
        <f t="shared" si="1"/>
        <v/>
      </c>
      <c r="Q32" s="275" t="str">
        <f t="shared" si="2"/>
        <v/>
      </c>
      <c r="R32" s="275" t="str">
        <f t="shared" si="3"/>
        <v/>
      </c>
      <c r="S32" s="275" t="str">
        <f t="shared" si="4"/>
        <v/>
      </c>
      <c r="T32" s="438" t="str">
        <f t="shared" si="5"/>
        <v/>
      </c>
      <c r="U32" s="447" t="str">
        <f t="shared" si="6"/>
        <v/>
      </c>
      <c r="V32" s="448" t="str">
        <f t="shared" si="7"/>
        <v/>
      </c>
      <c r="W32" s="447" t="str">
        <f t="shared" si="8"/>
        <v/>
      </c>
      <c r="X32" s="447" t="str">
        <f t="shared" si="9"/>
        <v/>
      </c>
      <c r="Y32" s="446" t="str">
        <f t="shared" si="10"/>
        <v/>
      </c>
      <c r="Z32" s="446" t="str">
        <f t="shared" si="11"/>
        <v/>
      </c>
      <c r="AA32" s="446" t="str">
        <f t="shared" si="12"/>
        <v/>
      </c>
      <c r="AB32" s="235"/>
      <c r="AC32" s="435" t="str">
        <f t="shared" si="13"/>
        <v/>
      </c>
      <c r="AD32" s="276"/>
      <c r="AE32" s="14" t="str" cm="1">
        <f t="array" ref="AE32">IF(OR(AC32="",N32=""),"",_xlfn.IFS(
(IFERROR(VALUE(TRIM(SUBSTITUTE(AC32,CHAR(160),""))),0))=0,"Attention : montant présenté entièrement écarté",
ROUND(IFERROR(VALUE(TRIM(SUBSTITUTE(AC32,CHAR(160),""))),0),2)&gt;ROUND(IFERROR(VALUE(TRIM(SUBSTITUTE(N32,CHAR(160),""))),0),2),"KO : Le montant retenu est supérieur au montant présenté. Merci de revoir la ligne de contributions ou plafonner son montant.",
ROUND(IFERROR(VALUE(TRIM(SUBSTITUTE(N32,CHAR(160),""))),0),2)=0,"",ROUND(IFERROR(VALUE(TRIM(SUBSTITUTE(AC32,CHAR(160),""))),0),2)=ROUND(IFERROR(VALUE(TRIM(SUBSTITUTE(N32,CHAR(160),""))),0),2),"OK",
ROUND(IFERROR(VALUE(TRIM(SUBSTITUTE(AC32,CHAR(160),""))),0),2)&lt;ROUND(IFERROR(VALUE(TRIM(SUBSTITUTE(N32,CHAR(160),""))),0),2),"Attention : montant présenté partiellement écarté",TRUE,""))</f>
        <v/>
      </c>
      <c r="AF32" s="462" t="str">
        <f t="shared" si="14"/>
        <v/>
      </c>
    </row>
    <row r="33" spans="1:32" s="2" customFormat="1" ht="15.95">
      <c r="A33" s="499">
        <v>22</v>
      </c>
      <c r="B33" s="5"/>
      <c r="C33" s="5"/>
      <c r="D33" s="270"/>
      <c r="E33" s="5"/>
      <c r="F33" s="274"/>
      <c r="G33" s="271"/>
      <c r="H33" s="272"/>
      <c r="I33" s="271"/>
      <c r="J33" s="271"/>
      <c r="K33" s="434"/>
      <c r="L33" s="5"/>
      <c r="M33" s="5"/>
      <c r="N33" s="435" t="str">
        <f t="shared" si="0"/>
        <v/>
      </c>
      <c r="O33" s="278"/>
      <c r="P33" s="275" t="str">
        <f t="shared" si="1"/>
        <v/>
      </c>
      <c r="Q33" s="275" t="str">
        <f t="shared" si="2"/>
        <v/>
      </c>
      <c r="R33" s="275" t="str">
        <f t="shared" si="3"/>
        <v/>
      </c>
      <c r="S33" s="275" t="str">
        <f t="shared" si="4"/>
        <v/>
      </c>
      <c r="T33" s="438" t="str">
        <f t="shared" si="5"/>
        <v/>
      </c>
      <c r="U33" s="447" t="str">
        <f t="shared" si="6"/>
        <v/>
      </c>
      <c r="V33" s="448" t="str">
        <f t="shared" si="7"/>
        <v/>
      </c>
      <c r="W33" s="447" t="str">
        <f t="shared" si="8"/>
        <v/>
      </c>
      <c r="X33" s="447" t="str">
        <f t="shared" si="9"/>
        <v/>
      </c>
      <c r="Y33" s="446" t="str">
        <f t="shared" si="10"/>
        <v/>
      </c>
      <c r="Z33" s="446" t="str">
        <f t="shared" si="11"/>
        <v/>
      </c>
      <c r="AA33" s="446" t="str">
        <f t="shared" si="12"/>
        <v/>
      </c>
      <c r="AB33" s="235"/>
      <c r="AC33" s="435" t="str">
        <f t="shared" si="13"/>
        <v/>
      </c>
      <c r="AD33" s="276"/>
      <c r="AE33" s="14" t="str" cm="1">
        <f t="array" ref="AE33">IF(OR(AC33="",N33=""),"",_xlfn.IFS(
(IFERROR(VALUE(TRIM(SUBSTITUTE(AC33,CHAR(160),""))),0))=0,"Attention : montant présenté entièrement écarté",
ROUND(IFERROR(VALUE(TRIM(SUBSTITUTE(AC33,CHAR(160),""))),0),2)&gt;ROUND(IFERROR(VALUE(TRIM(SUBSTITUTE(N33,CHAR(160),""))),0),2),"KO : Le montant retenu est supérieur au montant présenté. Merci de revoir la ligne de contributions ou plafonner son montant.",
ROUND(IFERROR(VALUE(TRIM(SUBSTITUTE(N33,CHAR(160),""))),0),2)=0,"",ROUND(IFERROR(VALUE(TRIM(SUBSTITUTE(AC33,CHAR(160),""))),0),2)=ROUND(IFERROR(VALUE(TRIM(SUBSTITUTE(N33,CHAR(160),""))),0),2),"OK",
ROUND(IFERROR(VALUE(TRIM(SUBSTITUTE(AC33,CHAR(160),""))),0),2)&lt;ROUND(IFERROR(VALUE(TRIM(SUBSTITUTE(N33,CHAR(160),""))),0),2),"Attention : montant présenté partiellement écarté",TRUE,""))</f>
        <v/>
      </c>
      <c r="AF33" s="462" t="str">
        <f t="shared" si="14"/>
        <v/>
      </c>
    </row>
    <row r="34" spans="1:32" s="2" customFormat="1" ht="15.95">
      <c r="A34" s="499">
        <v>23</v>
      </c>
      <c r="B34" s="5"/>
      <c r="C34" s="5"/>
      <c r="D34" s="270"/>
      <c r="E34" s="5"/>
      <c r="F34" s="274"/>
      <c r="G34" s="271"/>
      <c r="H34" s="272"/>
      <c r="I34" s="271"/>
      <c r="J34" s="271"/>
      <c r="K34" s="434"/>
      <c r="L34" s="5"/>
      <c r="M34" s="5"/>
      <c r="N34" s="435" t="str">
        <f t="shared" si="0"/>
        <v/>
      </c>
      <c r="O34" s="278"/>
      <c r="P34" s="275" t="str">
        <f t="shared" si="1"/>
        <v/>
      </c>
      <c r="Q34" s="275" t="str">
        <f t="shared" si="2"/>
        <v/>
      </c>
      <c r="R34" s="275" t="str">
        <f t="shared" si="3"/>
        <v/>
      </c>
      <c r="S34" s="275" t="str">
        <f t="shared" si="4"/>
        <v/>
      </c>
      <c r="T34" s="438" t="str">
        <f t="shared" si="5"/>
        <v/>
      </c>
      <c r="U34" s="447" t="str">
        <f t="shared" si="6"/>
        <v/>
      </c>
      <c r="V34" s="448" t="str">
        <f t="shared" si="7"/>
        <v/>
      </c>
      <c r="W34" s="447" t="str">
        <f t="shared" si="8"/>
        <v/>
      </c>
      <c r="X34" s="447" t="str">
        <f t="shared" si="9"/>
        <v/>
      </c>
      <c r="Y34" s="446" t="str">
        <f t="shared" si="10"/>
        <v/>
      </c>
      <c r="Z34" s="446" t="str">
        <f t="shared" si="11"/>
        <v/>
      </c>
      <c r="AA34" s="446" t="str">
        <f t="shared" si="12"/>
        <v/>
      </c>
      <c r="AB34" s="235"/>
      <c r="AC34" s="435" t="str">
        <f t="shared" si="13"/>
        <v/>
      </c>
      <c r="AD34" s="276"/>
      <c r="AE34" s="14" t="str" cm="1">
        <f t="array" ref="AE34">IF(OR(AC34="",N34=""),"",_xlfn.IFS(
(IFERROR(VALUE(TRIM(SUBSTITUTE(AC34,CHAR(160),""))),0))=0,"Attention : montant présenté entièrement écarté",
ROUND(IFERROR(VALUE(TRIM(SUBSTITUTE(AC34,CHAR(160),""))),0),2)&gt;ROUND(IFERROR(VALUE(TRIM(SUBSTITUTE(N34,CHAR(160),""))),0),2),"KO : Le montant retenu est supérieur au montant présenté. Merci de revoir la ligne de contributions ou plafonner son montant.",
ROUND(IFERROR(VALUE(TRIM(SUBSTITUTE(N34,CHAR(160),""))),0),2)=0,"",ROUND(IFERROR(VALUE(TRIM(SUBSTITUTE(AC34,CHAR(160),""))),0),2)=ROUND(IFERROR(VALUE(TRIM(SUBSTITUTE(N34,CHAR(160),""))),0),2),"OK",
ROUND(IFERROR(VALUE(TRIM(SUBSTITUTE(AC34,CHAR(160),""))),0),2)&lt;ROUND(IFERROR(VALUE(TRIM(SUBSTITUTE(N34,CHAR(160),""))),0),2),"Attention : montant présenté partiellement écarté",TRUE,""))</f>
        <v/>
      </c>
      <c r="AF34" s="462" t="str">
        <f t="shared" si="14"/>
        <v/>
      </c>
    </row>
    <row r="35" spans="1:32" s="2" customFormat="1" ht="15.95">
      <c r="A35" s="499">
        <v>24</v>
      </c>
      <c r="B35" s="5"/>
      <c r="C35" s="5"/>
      <c r="D35" s="270"/>
      <c r="E35" s="5"/>
      <c r="F35" s="274"/>
      <c r="G35" s="271"/>
      <c r="H35" s="272"/>
      <c r="I35" s="271"/>
      <c r="J35" s="271"/>
      <c r="K35" s="434"/>
      <c r="L35" s="5"/>
      <c r="M35" s="5"/>
      <c r="N35" s="435" t="str">
        <f t="shared" si="0"/>
        <v/>
      </c>
      <c r="O35" s="278"/>
      <c r="P35" s="275" t="str">
        <f t="shared" si="1"/>
        <v/>
      </c>
      <c r="Q35" s="275" t="str">
        <f t="shared" si="2"/>
        <v/>
      </c>
      <c r="R35" s="275" t="str">
        <f t="shared" si="3"/>
        <v/>
      </c>
      <c r="S35" s="275" t="str">
        <f t="shared" si="4"/>
        <v/>
      </c>
      <c r="T35" s="438" t="str">
        <f t="shared" si="5"/>
        <v/>
      </c>
      <c r="U35" s="447" t="str">
        <f t="shared" si="6"/>
        <v/>
      </c>
      <c r="V35" s="448" t="str">
        <f t="shared" si="7"/>
        <v/>
      </c>
      <c r="W35" s="447" t="str">
        <f t="shared" si="8"/>
        <v/>
      </c>
      <c r="X35" s="447" t="str">
        <f t="shared" si="9"/>
        <v/>
      </c>
      <c r="Y35" s="446" t="str">
        <f t="shared" si="10"/>
        <v/>
      </c>
      <c r="Z35" s="446" t="str">
        <f t="shared" si="11"/>
        <v/>
      </c>
      <c r="AA35" s="446" t="str">
        <f t="shared" si="12"/>
        <v/>
      </c>
      <c r="AB35" s="235"/>
      <c r="AC35" s="435" t="str">
        <f t="shared" si="13"/>
        <v/>
      </c>
      <c r="AD35" s="276"/>
      <c r="AE35" s="14" t="str" cm="1">
        <f t="array" ref="AE35">IF(OR(AC35="",N35=""),"",_xlfn.IFS(
(IFERROR(VALUE(TRIM(SUBSTITUTE(AC35,CHAR(160),""))),0))=0,"Attention : montant présenté entièrement écarté",
ROUND(IFERROR(VALUE(TRIM(SUBSTITUTE(AC35,CHAR(160),""))),0),2)&gt;ROUND(IFERROR(VALUE(TRIM(SUBSTITUTE(N35,CHAR(160),""))),0),2),"KO : Le montant retenu est supérieur au montant présenté. Merci de revoir la ligne de contributions ou plafonner son montant.",
ROUND(IFERROR(VALUE(TRIM(SUBSTITUTE(N35,CHAR(160),""))),0),2)=0,"",ROUND(IFERROR(VALUE(TRIM(SUBSTITUTE(AC35,CHAR(160),""))),0),2)=ROUND(IFERROR(VALUE(TRIM(SUBSTITUTE(N35,CHAR(160),""))),0),2),"OK",
ROUND(IFERROR(VALUE(TRIM(SUBSTITUTE(AC35,CHAR(160),""))),0),2)&lt;ROUND(IFERROR(VALUE(TRIM(SUBSTITUTE(N35,CHAR(160),""))),0),2),"Attention : montant présenté partiellement écarté",TRUE,""))</f>
        <v/>
      </c>
      <c r="AF35" s="462" t="str">
        <f t="shared" si="14"/>
        <v/>
      </c>
    </row>
    <row r="36" spans="1:32" s="2" customFormat="1" ht="15.95">
      <c r="A36" s="499">
        <v>25</v>
      </c>
      <c r="B36" s="5"/>
      <c r="C36" s="5"/>
      <c r="D36" s="270"/>
      <c r="E36" s="5"/>
      <c r="F36" s="274"/>
      <c r="G36" s="271"/>
      <c r="H36" s="272"/>
      <c r="I36" s="271"/>
      <c r="J36" s="271"/>
      <c r="K36" s="434"/>
      <c r="L36" s="5"/>
      <c r="M36" s="5"/>
      <c r="N36" s="435" t="str">
        <f t="shared" si="0"/>
        <v/>
      </c>
      <c r="O36" s="278"/>
      <c r="P36" s="275" t="str">
        <f t="shared" si="1"/>
        <v/>
      </c>
      <c r="Q36" s="275" t="str">
        <f t="shared" si="2"/>
        <v/>
      </c>
      <c r="R36" s="275" t="str">
        <f t="shared" si="3"/>
        <v/>
      </c>
      <c r="S36" s="275" t="str">
        <f t="shared" si="4"/>
        <v/>
      </c>
      <c r="T36" s="438" t="str">
        <f t="shared" si="5"/>
        <v/>
      </c>
      <c r="U36" s="447" t="str">
        <f t="shared" si="6"/>
        <v/>
      </c>
      <c r="V36" s="448" t="str">
        <f t="shared" si="7"/>
        <v/>
      </c>
      <c r="W36" s="447" t="str">
        <f t="shared" si="8"/>
        <v/>
      </c>
      <c r="X36" s="447" t="str">
        <f t="shared" si="9"/>
        <v/>
      </c>
      <c r="Y36" s="446" t="str">
        <f t="shared" si="10"/>
        <v/>
      </c>
      <c r="Z36" s="446" t="str">
        <f t="shared" si="11"/>
        <v/>
      </c>
      <c r="AA36" s="446" t="str">
        <f t="shared" si="12"/>
        <v/>
      </c>
      <c r="AB36" s="235"/>
      <c r="AC36" s="435" t="str">
        <f t="shared" si="13"/>
        <v/>
      </c>
      <c r="AD36" s="276"/>
      <c r="AE36" s="14" t="str" cm="1">
        <f t="array" ref="AE36">IF(OR(AC36="",N36=""),"",_xlfn.IFS(
(IFERROR(VALUE(TRIM(SUBSTITUTE(AC36,CHAR(160),""))),0))=0,"Attention : montant présenté entièrement écarté",
ROUND(IFERROR(VALUE(TRIM(SUBSTITUTE(AC36,CHAR(160),""))),0),2)&gt;ROUND(IFERROR(VALUE(TRIM(SUBSTITUTE(N36,CHAR(160),""))),0),2),"KO : Le montant retenu est supérieur au montant présenté. Merci de revoir la ligne de contributions ou plafonner son montant.",
ROUND(IFERROR(VALUE(TRIM(SUBSTITUTE(N36,CHAR(160),""))),0),2)=0,"",ROUND(IFERROR(VALUE(TRIM(SUBSTITUTE(AC36,CHAR(160),""))),0),2)=ROUND(IFERROR(VALUE(TRIM(SUBSTITUTE(N36,CHAR(160),""))),0),2),"OK",
ROUND(IFERROR(VALUE(TRIM(SUBSTITUTE(AC36,CHAR(160),""))),0),2)&lt;ROUND(IFERROR(VALUE(TRIM(SUBSTITUTE(N36,CHAR(160),""))),0),2),"Attention : montant présenté partiellement écarté",TRUE,""))</f>
        <v/>
      </c>
      <c r="AF36" s="462" t="str">
        <f t="shared" si="14"/>
        <v/>
      </c>
    </row>
    <row r="37" spans="1:32" s="2" customFormat="1" ht="15.95">
      <c r="A37" s="499">
        <v>26</v>
      </c>
      <c r="B37" s="5"/>
      <c r="C37" s="5"/>
      <c r="D37" s="270"/>
      <c r="E37" s="5"/>
      <c r="F37" s="274"/>
      <c r="G37" s="271"/>
      <c r="H37" s="272"/>
      <c r="I37" s="271"/>
      <c r="J37" s="271"/>
      <c r="K37" s="434"/>
      <c r="L37" s="5"/>
      <c r="M37" s="5"/>
      <c r="N37" s="435" t="str">
        <f t="shared" si="0"/>
        <v/>
      </c>
      <c r="O37" s="278"/>
      <c r="P37" s="275" t="str">
        <f t="shared" si="1"/>
        <v/>
      </c>
      <c r="Q37" s="275" t="str">
        <f t="shared" si="2"/>
        <v/>
      </c>
      <c r="R37" s="275" t="str">
        <f t="shared" si="3"/>
        <v/>
      </c>
      <c r="S37" s="275" t="str">
        <f t="shared" si="4"/>
        <v/>
      </c>
      <c r="T37" s="438" t="str">
        <f t="shared" si="5"/>
        <v/>
      </c>
      <c r="U37" s="447" t="str">
        <f t="shared" si="6"/>
        <v/>
      </c>
      <c r="V37" s="448" t="str">
        <f t="shared" si="7"/>
        <v/>
      </c>
      <c r="W37" s="447" t="str">
        <f t="shared" si="8"/>
        <v/>
      </c>
      <c r="X37" s="447" t="str">
        <f t="shared" si="9"/>
        <v/>
      </c>
      <c r="Y37" s="446" t="str">
        <f t="shared" si="10"/>
        <v/>
      </c>
      <c r="Z37" s="446" t="str">
        <f t="shared" si="11"/>
        <v/>
      </c>
      <c r="AA37" s="446" t="str">
        <f t="shared" si="12"/>
        <v/>
      </c>
      <c r="AB37" s="235"/>
      <c r="AC37" s="435" t="str">
        <f t="shared" si="13"/>
        <v/>
      </c>
      <c r="AD37" s="276"/>
      <c r="AE37" s="14" t="str" cm="1">
        <f t="array" ref="AE37">IF(OR(AC37="",N37=""),"",_xlfn.IFS(
(IFERROR(VALUE(TRIM(SUBSTITUTE(AC37,CHAR(160),""))),0))=0,"Attention : montant présenté entièrement écarté",
ROUND(IFERROR(VALUE(TRIM(SUBSTITUTE(AC37,CHAR(160),""))),0),2)&gt;ROUND(IFERROR(VALUE(TRIM(SUBSTITUTE(N37,CHAR(160),""))),0),2),"KO : Le montant retenu est supérieur au montant présenté. Merci de revoir la ligne de contributions ou plafonner son montant.",
ROUND(IFERROR(VALUE(TRIM(SUBSTITUTE(N37,CHAR(160),""))),0),2)=0,"",ROUND(IFERROR(VALUE(TRIM(SUBSTITUTE(AC37,CHAR(160),""))),0),2)=ROUND(IFERROR(VALUE(TRIM(SUBSTITUTE(N37,CHAR(160),""))),0),2),"OK",
ROUND(IFERROR(VALUE(TRIM(SUBSTITUTE(AC37,CHAR(160),""))),0),2)&lt;ROUND(IFERROR(VALUE(TRIM(SUBSTITUTE(N37,CHAR(160),""))),0),2),"Attention : montant présenté partiellement écarté",TRUE,""))</f>
        <v/>
      </c>
      <c r="AF37" s="462" t="str">
        <f t="shared" si="14"/>
        <v/>
      </c>
    </row>
    <row r="38" spans="1:32" s="2" customFormat="1" ht="15.95">
      <c r="A38" s="499">
        <v>27</v>
      </c>
      <c r="B38" s="5"/>
      <c r="C38" s="5"/>
      <c r="D38" s="270"/>
      <c r="E38" s="5"/>
      <c r="F38" s="274"/>
      <c r="G38" s="271"/>
      <c r="H38" s="272"/>
      <c r="I38" s="271"/>
      <c r="J38" s="271"/>
      <c r="K38" s="434"/>
      <c r="L38" s="5"/>
      <c r="M38" s="5"/>
      <c r="N38" s="435" t="str">
        <f t="shared" si="0"/>
        <v/>
      </c>
      <c r="O38" s="278"/>
      <c r="P38" s="275" t="str">
        <f t="shared" si="1"/>
        <v/>
      </c>
      <c r="Q38" s="275" t="str">
        <f t="shared" si="2"/>
        <v/>
      </c>
      <c r="R38" s="275" t="str">
        <f t="shared" si="3"/>
        <v/>
      </c>
      <c r="S38" s="275" t="str">
        <f t="shared" si="4"/>
        <v/>
      </c>
      <c r="T38" s="438" t="str">
        <f t="shared" si="5"/>
        <v/>
      </c>
      <c r="U38" s="447" t="str">
        <f t="shared" si="6"/>
        <v/>
      </c>
      <c r="V38" s="448" t="str">
        <f t="shared" si="7"/>
        <v/>
      </c>
      <c r="W38" s="447" t="str">
        <f t="shared" si="8"/>
        <v/>
      </c>
      <c r="X38" s="447" t="str">
        <f t="shared" si="9"/>
        <v/>
      </c>
      <c r="Y38" s="446" t="str">
        <f t="shared" si="10"/>
        <v/>
      </c>
      <c r="Z38" s="446" t="str">
        <f t="shared" si="11"/>
        <v/>
      </c>
      <c r="AA38" s="446" t="str">
        <f t="shared" si="12"/>
        <v/>
      </c>
      <c r="AB38" s="235"/>
      <c r="AC38" s="435" t="str">
        <f t="shared" si="13"/>
        <v/>
      </c>
      <c r="AD38" s="276"/>
      <c r="AE38" s="14" t="str" cm="1">
        <f t="array" ref="AE38">IF(OR(AC38="",N38=""),"",_xlfn.IFS(
(IFERROR(VALUE(TRIM(SUBSTITUTE(AC38,CHAR(160),""))),0))=0,"Attention : montant présenté entièrement écarté",
ROUND(IFERROR(VALUE(TRIM(SUBSTITUTE(AC38,CHAR(160),""))),0),2)&gt;ROUND(IFERROR(VALUE(TRIM(SUBSTITUTE(N38,CHAR(160),""))),0),2),"KO : Le montant retenu est supérieur au montant présenté. Merci de revoir la ligne de contributions ou plafonner son montant.",
ROUND(IFERROR(VALUE(TRIM(SUBSTITUTE(N38,CHAR(160),""))),0),2)=0,"",ROUND(IFERROR(VALUE(TRIM(SUBSTITUTE(AC38,CHAR(160),""))),0),2)=ROUND(IFERROR(VALUE(TRIM(SUBSTITUTE(N38,CHAR(160),""))),0),2),"OK",
ROUND(IFERROR(VALUE(TRIM(SUBSTITUTE(AC38,CHAR(160),""))),0),2)&lt;ROUND(IFERROR(VALUE(TRIM(SUBSTITUTE(N38,CHAR(160),""))),0),2),"Attention : montant présenté partiellement écarté",TRUE,""))</f>
        <v/>
      </c>
      <c r="AF38" s="462" t="str">
        <f t="shared" si="14"/>
        <v/>
      </c>
    </row>
    <row r="39" spans="1:32" s="2" customFormat="1" ht="15.95">
      <c r="A39" s="499">
        <v>28</v>
      </c>
      <c r="B39" s="5"/>
      <c r="C39" s="5"/>
      <c r="D39" s="270"/>
      <c r="E39" s="5"/>
      <c r="F39" s="274"/>
      <c r="G39" s="271"/>
      <c r="H39" s="272"/>
      <c r="I39" s="271"/>
      <c r="J39" s="271"/>
      <c r="K39" s="434"/>
      <c r="L39" s="5"/>
      <c r="M39" s="5"/>
      <c r="N39" s="435" t="str">
        <f t="shared" si="0"/>
        <v/>
      </c>
      <c r="O39" s="278"/>
      <c r="P39" s="275" t="str">
        <f t="shared" si="1"/>
        <v/>
      </c>
      <c r="Q39" s="275" t="str">
        <f t="shared" si="2"/>
        <v/>
      </c>
      <c r="R39" s="275" t="str">
        <f t="shared" si="3"/>
        <v/>
      </c>
      <c r="S39" s="275" t="str">
        <f t="shared" si="4"/>
        <v/>
      </c>
      <c r="T39" s="438" t="str">
        <f t="shared" si="5"/>
        <v/>
      </c>
      <c r="U39" s="447" t="str">
        <f t="shared" si="6"/>
        <v/>
      </c>
      <c r="V39" s="448" t="str">
        <f t="shared" si="7"/>
        <v/>
      </c>
      <c r="W39" s="447" t="str">
        <f t="shared" si="8"/>
        <v/>
      </c>
      <c r="X39" s="447" t="str">
        <f t="shared" si="9"/>
        <v/>
      </c>
      <c r="Y39" s="446" t="str">
        <f t="shared" si="10"/>
        <v/>
      </c>
      <c r="Z39" s="446" t="str">
        <f t="shared" si="11"/>
        <v/>
      </c>
      <c r="AA39" s="446" t="str">
        <f t="shared" si="12"/>
        <v/>
      </c>
      <c r="AB39" s="235"/>
      <c r="AC39" s="435" t="str">
        <f t="shared" si="13"/>
        <v/>
      </c>
      <c r="AD39" s="276"/>
      <c r="AE39" s="14" t="str" cm="1">
        <f t="array" ref="AE39">IF(OR(AC39="",N39=""),"",_xlfn.IFS(
(IFERROR(VALUE(TRIM(SUBSTITUTE(AC39,CHAR(160),""))),0))=0,"Attention : montant présenté entièrement écarté",
ROUND(IFERROR(VALUE(TRIM(SUBSTITUTE(AC39,CHAR(160),""))),0),2)&gt;ROUND(IFERROR(VALUE(TRIM(SUBSTITUTE(N39,CHAR(160),""))),0),2),"KO : Le montant retenu est supérieur au montant présenté. Merci de revoir la ligne de contributions ou plafonner son montant.",
ROUND(IFERROR(VALUE(TRIM(SUBSTITUTE(N39,CHAR(160),""))),0),2)=0,"",ROUND(IFERROR(VALUE(TRIM(SUBSTITUTE(AC39,CHAR(160),""))),0),2)=ROUND(IFERROR(VALUE(TRIM(SUBSTITUTE(N39,CHAR(160),""))),0),2),"OK",
ROUND(IFERROR(VALUE(TRIM(SUBSTITUTE(AC39,CHAR(160),""))),0),2)&lt;ROUND(IFERROR(VALUE(TRIM(SUBSTITUTE(N39,CHAR(160),""))),0),2),"Attention : montant présenté partiellement écarté",TRUE,""))</f>
        <v/>
      </c>
      <c r="AF39" s="462" t="str">
        <f t="shared" si="14"/>
        <v/>
      </c>
    </row>
    <row r="40" spans="1:32" s="2" customFormat="1" ht="15.95">
      <c r="A40" s="499">
        <v>29</v>
      </c>
      <c r="B40" s="5"/>
      <c r="C40" s="5"/>
      <c r="D40" s="270"/>
      <c r="E40" s="5"/>
      <c r="F40" s="274"/>
      <c r="G40" s="271"/>
      <c r="H40" s="272"/>
      <c r="I40" s="271"/>
      <c r="J40" s="271"/>
      <c r="K40" s="434"/>
      <c r="L40" s="5"/>
      <c r="M40" s="5"/>
      <c r="N40" s="435" t="str">
        <f t="shared" si="0"/>
        <v/>
      </c>
      <c r="O40" s="278"/>
      <c r="P40" s="275" t="str">
        <f t="shared" si="1"/>
        <v/>
      </c>
      <c r="Q40" s="275" t="str">
        <f t="shared" si="2"/>
        <v/>
      </c>
      <c r="R40" s="275" t="str">
        <f t="shared" si="3"/>
        <v/>
      </c>
      <c r="S40" s="275" t="str">
        <f t="shared" si="4"/>
        <v/>
      </c>
      <c r="T40" s="438" t="str">
        <f t="shared" si="5"/>
        <v/>
      </c>
      <c r="U40" s="447" t="str">
        <f t="shared" si="6"/>
        <v/>
      </c>
      <c r="V40" s="448" t="str">
        <f t="shared" si="7"/>
        <v/>
      </c>
      <c r="W40" s="447" t="str">
        <f t="shared" si="8"/>
        <v/>
      </c>
      <c r="X40" s="447" t="str">
        <f t="shared" si="9"/>
        <v/>
      </c>
      <c r="Y40" s="446" t="str">
        <f t="shared" si="10"/>
        <v/>
      </c>
      <c r="Z40" s="446" t="str">
        <f t="shared" si="11"/>
        <v/>
      </c>
      <c r="AA40" s="446" t="str">
        <f t="shared" si="12"/>
        <v/>
      </c>
      <c r="AB40" s="235"/>
      <c r="AC40" s="435" t="str">
        <f t="shared" si="13"/>
        <v/>
      </c>
      <c r="AD40" s="276"/>
      <c r="AE40" s="14" t="str" cm="1">
        <f t="array" ref="AE40">IF(OR(AC40="",N40=""),"",_xlfn.IFS(
(IFERROR(VALUE(TRIM(SUBSTITUTE(AC40,CHAR(160),""))),0))=0,"Attention : montant présenté entièrement écarté",
ROUND(IFERROR(VALUE(TRIM(SUBSTITUTE(AC40,CHAR(160),""))),0),2)&gt;ROUND(IFERROR(VALUE(TRIM(SUBSTITUTE(N40,CHAR(160),""))),0),2),"KO : Le montant retenu est supérieur au montant présenté. Merci de revoir la ligne de contributions ou plafonner son montant.",
ROUND(IFERROR(VALUE(TRIM(SUBSTITUTE(N40,CHAR(160),""))),0),2)=0,"",ROUND(IFERROR(VALUE(TRIM(SUBSTITUTE(AC40,CHAR(160),""))),0),2)=ROUND(IFERROR(VALUE(TRIM(SUBSTITUTE(N40,CHAR(160),""))),0),2),"OK",
ROUND(IFERROR(VALUE(TRIM(SUBSTITUTE(AC40,CHAR(160),""))),0),2)&lt;ROUND(IFERROR(VALUE(TRIM(SUBSTITUTE(N40,CHAR(160),""))),0),2),"Attention : montant présenté partiellement écarté",TRUE,""))</f>
        <v/>
      </c>
      <c r="AF40" s="462" t="str">
        <f t="shared" si="14"/>
        <v/>
      </c>
    </row>
    <row r="41" spans="1:32" s="2" customFormat="1" ht="15.95">
      <c r="A41" s="499">
        <v>30</v>
      </c>
      <c r="B41" s="5"/>
      <c r="C41" s="5"/>
      <c r="D41" s="270"/>
      <c r="E41" s="5"/>
      <c r="F41" s="274"/>
      <c r="G41" s="271"/>
      <c r="H41" s="272"/>
      <c r="I41" s="271"/>
      <c r="J41" s="271"/>
      <c r="K41" s="434"/>
      <c r="L41" s="5"/>
      <c r="M41" s="5"/>
      <c r="N41" s="435" t="str">
        <f t="shared" si="0"/>
        <v/>
      </c>
      <c r="O41" s="278"/>
      <c r="P41" s="275" t="str">
        <f t="shared" si="1"/>
        <v/>
      </c>
      <c r="Q41" s="275" t="str">
        <f t="shared" si="2"/>
        <v/>
      </c>
      <c r="R41" s="275" t="str">
        <f t="shared" si="3"/>
        <v/>
      </c>
      <c r="S41" s="275" t="str">
        <f t="shared" si="4"/>
        <v/>
      </c>
      <c r="T41" s="438" t="str">
        <f t="shared" si="5"/>
        <v/>
      </c>
      <c r="U41" s="447" t="str">
        <f t="shared" si="6"/>
        <v/>
      </c>
      <c r="V41" s="448" t="str">
        <f t="shared" si="7"/>
        <v/>
      </c>
      <c r="W41" s="447" t="str">
        <f t="shared" si="8"/>
        <v/>
      </c>
      <c r="X41" s="447" t="str">
        <f t="shared" si="9"/>
        <v/>
      </c>
      <c r="Y41" s="446" t="str">
        <f t="shared" si="10"/>
        <v/>
      </c>
      <c r="Z41" s="446" t="str">
        <f t="shared" si="11"/>
        <v/>
      </c>
      <c r="AA41" s="446" t="str">
        <f t="shared" si="12"/>
        <v/>
      </c>
      <c r="AB41" s="235"/>
      <c r="AC41" s="435" t="str">
        <f t="shared" si="13"/>
        <v/>
      </c>
      <c r="AD41" s="276"/>
      <c r="AE41" s="14" t="str" cm="1">
        <f t="array" ref="AE41">IF(OR(AC41="",N41=""),"",_xlfn.IFS(
(IFERROR(VALUE(TRIM(SUBSTITUTE(AC41,CHAR(160),""))),0))=0,"Attention : montant présenté entièrement écarté",
ROUND(IFERROR(VALUE(TRIM(SUBSTITUTE(AC41,CHAR(160),""))),0),2)&gt;ROUND(IFERROR(VALUE(TRIM(SUBSTITUTE(N41,CHAR(160),""))),0),2),"KO : Le montant retenu est supérieur au montant présenté. Merci de revoir la ligne de contributions ou plafonner son montant.",
ROUND(IFERROR(VALUE(TRIM(SUBSTITUTE(N41,CHAR(160),""))),0),2)=0,"",ROUND(IFERROR(VALUE(TRIM(SUBSTITUTE(AC41,CHAR(160),""))),0),2)=ROUND(IFERROR(VALUE(TRIM(SUBSTITUTE(N41,CHAR(160),""))),0),2),"OK",
ROUND(IFERROR(VALUE(TRIM(SUBSTITUTE(AC41,CHAR(160),""))),0),2)&lt;ROUND(IFERROR(VALUE(TRIM(SUBSTITUTE(N41,CHAR(160),""))),0),2),"Attention : montant présenté partiellement écarté",TRUE,""))</f>
        <v/>
      </c>
      <c r="AF41" s="462" t="str">
        <f t="shared" si="14"/>
        <v/>
      </c>
    </row>
    <row r="42" spans="1:32" s="2" customFormat="1" ht="15.95">
      <c r="A42" s="499">
        <v>31</v>
      </c>
      <c r="B42" s="5"/>
      <c r="C42" s="5"/>
      <c r="D42" s="270"/>
      <c r="E42" s="5"/>
      <c r="F42" s="274"/>
      <c r="G42" s="271"/>
      <c r="H42" s="272"/>
      <c r="I42" s="271"/>
      <c r="J42" s="271"/>
      <c r="K42" s="434"/>
      <c r="L42" s="5"/>
      <c r="M42" s="5"/>
      <c r="N42" s="435" t="str">
        <f t="shared" si="0"/>
        <v/>
      </c>
      <c r="O42" s="278"/>
      <c r="P42" s="275" t="str">
        <f t="shared" si="1"/>
        <v/>
      </c>
      <c r="Q42" s="275" t="str">
        <f t="shared" si="2"/>
        <v/>
      </c>
      <c r="R42" s="275" t="str">
        <f t="shared" si="3"/>
        <v/>
      </c>
      <c r="S42" s="275" t="str">
        <f t="shared" si="4"/>
        <v/>
      </c>
      <c r="T42" s="438" t="str">
        <f t="shared" si="5"/>
        <v/>
      </c>
      <c r="U42" s="447" t="str">
        <f t="shared" si="6"/>
        <v/>
      </c>
      <c r="V42" s="448" t="str">
        <f t="shared" si="7"/>
        <v/>
      </c>
      <c r="W42" s="447" t="str">
        <f t="shared" si="8"/>
        <v/>
      </c>
      <c r="X42" s="447" t="str">
        <f t="shared" si="9"/>
        <v/>
      </c>
      <c r="Y42" s="446" t="str">
        <f t="shared" si="10"/>
        <v/>
      </c>
      <c r="Z42" s="446" t="str">
        <f t="shared" si="11"/>
        <v/>
      </c>
      <c r="AA42" s="446" t="str">
        <f t="shared" si="12"/>
        <v/>
      </c>
      <c r="AB42" s="235"/>
      <c r="AC42" s="435" t="str">
        <f t="shared" si="13"/>
        <v/>
      </c>
      <c r="AD42" s="276"/>
      <c r="AE42" s="14" t="str" cm="1">
        <f t="array" ref="AE42">IF(OR(AC42="",N42=""),"",_xlfn.IFS(
(IFERROR(VALUE(TRIM(SUBSTITUTE(AC42,CHAR(160),""))),0))=0,"Attention : montant présenté entièrement écarté",
ROUND(IFERROR(VALUE(TRIM(SUBSTITUTE(AC42,CHAR(160),""))),0),2)&gt;ROUND(IFERROR(VALUE(TRIM(SUBSTITUTE(N42,CHAR(160),""))),0),2),"KO : Le montant retenu est supérieur au montant présenté. Merci de revoir la ligne de contributions ou plafonner son montant.",
ROUND(IFERROR(VALUE(TRIM(SUBSTITUTE(N42,CHAR(160),""))),0),2)=0,"",ROUND(IFERROR(VALUE(TRIM(SUBSTITUTE(AC42,CHAR(160),""))),0),2)=ROUND(IFERROR(VALUE(TRIM(SUBSTITUTE(N42,CHAR(160),""))),0),2),"OK",
ROUND(IFERROR(VALUE(TRIM(SUBSTITUTE(AC42,CHAR(160),""))),0),2)&lt;ROUND(IFERROR(VALUE(TRIM(SUBSTITUTE(N42,CHAR(160),""))),0),2),"Attention : montant présenté partiellement écarté",TRUE,""))</f>
        <v/>
      </c>
      <c r="AF42" s="462" t="str">
        <f t="shared" si="14"/>
        <v/>
      </c>
    </row>
    <row r="43" spans="1:32" s="2" customFormat="1" ht="15.95">
      <c r="A43" s="499">
        <v>32</v>
      </c>
      <c r="B43" s="5"/>
      <c r="C43" s="5"/>
      <c r="D43" s="270"/>
      <c r="E43" s="5"/>
      <c r="F43" s="274"/>
      <c r="G43" s="271"/>
      <c r="H43" s="272"/>
      <c r="I43" s="271"/>
      <c r="J43" s="271"/>
      <c r="K43" s="434"/>
      <c r="L43" s="5"/>
      <c r="M43" s="5"/>
      <c r="N43" s="435" t="str">
        <f t="shared" ref="N43:N74" si="15">IF(I43=0,"",((K43/I43)*J43)*F43)</f>
        <v/>
      </c>
      <c r="O43" s="278"/>
      <c r="P43" s="275" t="str">
        <f t="shared" si="1"/>
        <v/>
      </c>
      <c r="Q43" s="275" t="str">
        <f t="shared" si="2"/>
        <v/>
      </c>
      <c r="R43" s="275" t="str">
        <f t="shared" si="3"/>
        <v/>
      </c>
      <c r="S43" s="275" t="str">
        <f t="shared" si="4"/>
        <v/>
      </c>
      <c r="T43" s="438" t="str">
        <f t="shared" si="5"/>
        <v/>
      </c>
      <c r="U43" s="447" t="str">
        <f t="shared" si="6"/>
        <v/>
      </c>
      <c r="V43" s="448" t="str">
        <f t="shared" si="7"/>
        <v/>
      </c>
      <c r="W43" s="447" t="str">
        <f t="shared" si="8"/>
        <v/>
      </c>
      <c r="X43" s="447" t="str">
        <f t="shared" si="9"/>
        <v/>
      </c>
      <c r="Y43" s="446" t="str">
        <f t="shared" si="10"/>
        <v/>
      </c>
      <c r="Z43" s="446" t="str">
        <f t="shared" si="11"/>
        <v/>
      </c>
      <c r="AA43" s="446" t="str">
        <f t="shared" si="12"/>
        <v/>
      </c>
      <c r="AB43" s="235"/>
      <c r="AC43" s="435" t="str">
        <f t="shared" si="13"/>
        <v/>
      </c>
      <c r="AD43" s="276"/>
      <c r="AE43" s="14" t="str" cm="1">
        <f t="array" ref="AE43">IF(OR(AC43="",N43=""),"",_xlfn.IFS(
(IFERROR(VALUE(TRIM(SUBSTITUTE(AC43,CHAR(160),""))),0))=0,"Attention : montant présenté entièrement écarté",
ROUND(IFERROR(VALUE(TRIM(SUBSTITUTE(AC43,CHAR(160),""))),0),2)&gt;ROUND(IFERROR(VALUE(TRIM(SUBSTITUTE(N43,CHAR(160),""))),0),2),"KO : Le montant retenu est supérieur au montant présenté. Merci de revoir la ligne de contributions ou plafonner son montant.",
ROUND(IFERROR(VALUE(TRIM(SUBSTITUTE(N43,CHAR(160),""))),0),2)=0,"",ROUND(IFERROR(VALUE(TRIM(SUBSTITUTE(AC43,CHAR(160),""))),0),2)=ROUND(IFERROR(VALUE(TRIM(SUBSTITUTE(N43,CHAR(160),""))),0),2),"OK",
ROUND(IFERROR(VALUE(TRIM(SUBSTITUTE(AC43,CHAR(160),""))),0),2)&lt;ROUND(IFERROR(VALUE(TRIM(SUBSTITUTE(N43,CHAR(160),""))),0),2),"Attention : montant présenté partiellement écarté",TRUE,""))</f>
        <v/>
      </c>
      <c r="AF43" s="462" t="str">
        <f t="shared" si="14"/>
        <v/>
      </c>
    </row>
    <row r="44" spans="1:32" s="2" customFormat="1" ht="15.95">
      <c r="A44" s="499">
        <v>33</v>
      </c>
      <c r="B44" s="5"/>
      <c r="C44" s="5"/>
      <c r="D44" s="270"/>
      <c r="E44" s="5"/>
      <c r="F44" s="274"/>
      <c r="G44" s="271"/>
      <c r="H44" s="272"/>
      <c r="I44" s="271"/>
      <c r="J44" s="271"/>
      <c r="K44" s="434"/>
      <c r="L44" s="5"/>
      <c r="M44" s="5"/>
      <c r="N44" s="435" t="str">
        <f t="shared" si="15"/>
        <v/>
      </c>
      <c r="O44" s="278"/>
      <c r="P44" s="275" t="str">
        <f t="shared" ref="P44:P75" si="16">IF(B44="","",B44)</f>
        <v/>
      </c>
      <c r="Q44" s="275" t="str">
        <f t="shared" ref="Q44:Q75" si="17">IF(C44="","",C44)</f>
        <v/>
      </c>
      <c r="R44" s="275" t="str">
        <f t="shared" ref="R44:R75" si="18">IF(D44="","",D44)</f>
        <v/>
      </c>
      <c r="S44" s="275" t="str">
        <f t="shared" ref="S44:S75" si="19">IF(E44="","",E44)</f>
        <v/>
      </c>
      <c r="T44" s="438" t="str">
        <f t="shared" ref="T44:T75" si="20">IF(F44="","",F44)</f>
        <v/>
      </c>
      <c r="U44" s="447" t="str">
        <f t="shared" ref="U44:U75" si="21">IF(G44="","",G44)</f>
        <v/>
      </c>
      <c r="V44" s="448" t="str">
        <f t="shared" ref="V44:V75" si="22">IF(H44="","",H44)</f>
        <v/>
      </c>
      <c r="W44" s="447" t="str">
        <f t="shared" ref="W44:W75" si="23">IF(I44="","",I44)</f>
        <v/>
      </c>
      <c r="X44" s="447" t="str">
        <f t="shared" ref="X44:X75" si="24">IF(J44="","",J44)</f>
        <v/>
      </c>
      <c r="Y44" s="446" t="str">
        <f t="shared" ref="Y44:Y75" si="25">IF(K44="","",K44)</f>
        <v/>
      </c>
      <c r="Z44" s="446" t="str">
        <f t="shared" ref="Z44:Z75" si="26">IF(L44="","",L44)</f>
        <v/>
      </c>
      <c r="AA44" s="446" t="str">
        <f t="shared" ref="AA44:AA75" si="27">IF(M44="","",M44)</f>
        <v/>
      </c>
      <c r="AB44" s="235"/>
      <c r="AC44" s="435" t="str">
        <f t="shared" ref="AC44:AC75" si="28">IF(W44="","",((Y44/W44)*X44)*T44)</f>
        <v/>
      </c>
      <c r="AD44" s="276"/>
      <c r="AE44" s="14" t="str" cm="1">
        <f t="array" ref="AE44">IF(OR(AC44="",N44=""),"",_xlfn.IFS(
(IFERROR(VALUE(TRIM(SUBSTITUTE(AC44,CHAR(160),""))),0))=0,"Attention : montant présenté entièrement écarté",
ROUND(IFERROR(VALUE(TRIM(SUBSTITUTE(AC44,CHAR(160),""))),0),2)&gt;ROUND(IFERROR(VALUE(TRIM(SUBSTITUTE(N44,CHAR(160),""))),0),2),"KO : Le montant retenu est supérieur au montant présenté. Merci de revoir la ligne de contributions ou plafonner son montant.",
ROUND(IFERROR(VALUE(TRIM(SUBSTITUTE(N44,CHAR(160),""))),0),2)=0,"",ROUND(IFERROR(VALUE(TRIM(SUBSTITUTE(AC44,CHAR(160),""))),0),2)=ROUND(IFERROR(VALUE(TRIM(SUBSTITUTE(N44,CHAR(160),""))),0),2),"OK",
ROUND(IFERROR(VALUE(TRIM(SUBSTITUTE(AC44,CHAR(160),""))),0),2)&lt;ROUND(IFERROR(VALUE(TRIM(SUBSTITUTE(N44,CHAR(160),""))),0),2),"Attention : montant présenté partiellement écarté",TRUE,""))</f>
        <v/>
      </c>
      <c r="AF44" s="462" t="str">
        <f t="shared" ref="AF44:AF75" si="29">IF(OR(N44="",AC44=""),"",ROUND(IFERROR(VALUE(TRIM(SUBSTITUTE(N44,CHAR(160),""))),0),2)-ROUND(IFERROR(VALUE(TRIM(SUBSTITUTE(AC44,CHAR(160),""))),0),2))</f>
        <v/>
      </c>
    </row>
    <row r="45" spans="1:32" s="2" customFormat="1" ht="15.95">
      <c r="A45" s="499">
        <v>34</v>
      </c>
      <c r="B45" s="5"/>
      <c r="C45" s="5"/>
      <c r="D45" s="270"/>
      <c r="E45" s="5"/>
      <c r="F45" s="274"/>
      <c r="G45" s="271"/>
      <c r="H45" s="272"/>
      <c r="I45" s="271"/>
      <c r="J45" s="271"/>
      <c r="K45" s="434"/>
      <c r="L45" s="5"/>
      <c r="M45" s="5"/>
      <c r="N45" s="435" t="str">
        <f t="shared" si="15"/>
        <v/>
      </c>
      <c r="O45" s="278"/>
      <c r="P45" s="275" t="str">
        <f t="shared" si="16"/>
        <v/>
      </c>
      <c r="Q45" s="275" t="str">
        <f t="shared" si="17"/>
        <v/>
      </c>
      <c r="R45" s="275" t="str">
        <f t="shared" si="18"/>
        <v/>
      </c>
      <c r="S45" s="275" t="str">
        <f t="shared" si="19"/>
        <v/>
      </c>
      <c r="T45" s="438" t="str">
        <f t="shared" si="20"/>
        <v/>
      </c>
      <c r="U45" s="447" t="str">
        <f t="shared" si="21"/>
        <v/>
      </c>
      <c r="V45" s="448" t="str">
        <f t="shared" si="22"/>
        <v/>
      </c>
      <c r="W45" s="447" t="str">
        <f t="shared" si="23"/>
        <v/>
      </c>
      <c r="X45" s="447" t="str">
        <f t="shared" si="24"/>
        <v/>
      </c>
      <c r="Y45" s="446" t="str">
        <f t="shared" si="25"/>
        <v/>
      </c>
      <c r="Z45" s="446" t="str">
        <f t="shared" si="26"/>
        <v/>
      </c>
      <c r="AA45" s="446" t="str">
        <f t="shared" si="27"/>
        <v/>
      </c>
      <c r="AB45" s="235"/>
      <c r="AC45" s="435" t="str">
        <f t="shared" si="28"/>
        <v/>
      </c>
      <c r="AD45" s="276"/>
      <c r="AE45" s="14" t="str" cm="1">
        <f t="array" ref="AE45">IF(OR(AC45="",N45=""),"",_xlfn.IFS(
(IFERROR(VALUE(TRIM(SUBSTITUTE(AC45,CHAR(160),""))),0))=0,"Attention : montant présenté entièrement écarté",
ROUND(IFERROR(VALUE(TRIM(SUBSTITUTE(AC45,CHAR(160),""))),0),2)&gt;ROUND(IFERROR(VALUE(TRIM(SUBSTITUTE(N45,CHAR(160),""))),0),2),"KO : Le montant retenu est supérieur au montant présenté. Merci de revoir la ligne de contributions ou plafonner son montant.",
ROUND(IFERROR(VALUE(TRIM(SUBSTITUTE(N45,CHAR(160),""))),0),2)=0,"",ROUND(IFERROR(VALUE(TRIM(SUBSTITUTE(AC45,CHAR(160),""))),0),2)=ROUND(IFERROR(VALUE(TRIM(SUBSTITUTE(N45,CHAR(160),""))),0),2),"OK",
ROUND(IFERROR(VALUE(TRIM(SUBSTITUTE(AC45,CHAR(160),""))),0),2)&lt;ROUND(IFERROR(VALUE(TRIM(SUBSTITUTE(N45,CHAR(160),""))),0),2),"Attention : montant présenté partiellement écarté",TRUE,""))</f>
        <v/>
      </c>
      <c r="AF45" s="462" t="str">
        <f t="shared" si="29"/>
        <v/>
      </c>
    </row>
    <row r="46" spans="1:32" s="2" customFormat="1" ht="15.95">
      <c r="A46" s="499">
        <v>35</v>
      </c>
      <c r="B46" s="5"/>
      <c r="C46" s="5"/>
      <c r="D46" s="270"/>
      <c r="E46" s="5"/>
      <c r="F46" s="274"/>
      <c r="G46" s="271"/>
      <c r="H46" s="272"/>
      <c r="I46" s="271"/>
      <c r="J46" s="271"/>
      <c r="K46" s="434"/>
      <c r="L46" s="5"/>
      <c r="M46" s="5"/>
      <c r="N46" s="435" t="str">
        <f t="shared" si="15"/>
        <v/>
      </c>
      <c r="O46" s="278"/>
      <c r="P46" s="275" t="str">
        <f t="shared" si="16"/>
        <v/>
      </c>
      <c r="Q46" s="275" t="str">
        <f t="shared" si="17"/>
        <v/>
      </c>
      <c r="R46" s="275" t="str">
        <f t="shared" si="18"/>
        <v/>
      </c>
      <c r="S46" s="275" t="str">
        <f t="shared" si="19"/>
        <v/>
      </c>
      <c r="T46" s="438" t="str">
        <f t="shared" si="20"/>
        <v/>
      </c>
      <c r="U46" s="447" t="str">
        <f t="shared" si="21"/>
        <v/>
      </c>
      <c r="V46" s="448" t="str">
        <f t="shared" si="22"/>
        <v/>
      </c>
      <c r="W46" s="447" t="str">
        <f t="shared" si="23"/>
        <v/>
      </c>
      <c r="X46" s="447" t="str">
        <f t="shared" si="24"/>
        <v/>
      </c>
      <c r="Y46" s="446" t="str">
        <f t="shared" si="25"/>
        <v/>
      </c>
      <c r="Z46" s="446" t="str">
        <f t="shared" si="26"/>
        <v/>
      </c>
      <c r="AA46" s="446" t="str">
        <f t="shared" si="27"/>
        <v/>
      </c>
      <c r="AB46" s="235"/>
      <c r="AC46" s="435" t="str">
        <f t="shared" si="28"/>
        <v/>
      </c>
      <c r="AD46" s="276"/>
      <c r="AE46" s="14" t="str" cm="1">
        <f t="array" ref="AE46">IF(OR(AC46="",N46=""),"",_xlfn.IFS(
(IFERROR(VALUE(TRIM(SUBSTITUTE(AC46,CHAR(160),""))),0))=0,"Attention : montant présenté entièrement écarté",
ROUND(IFERROR(VALUE(TRIM(SUBSTITUTE(AC46,CHAR(160),""))),0),2)&gt;ROUND(IFERROR(VALUE(TRIM(SUBSTITUTE(N46,CHAR(160),""))),0),2),"KO : Le montant retenu est supérieur au montant présenté. Merci de revoir la ligne de contributions ou plafonner son montant.",
ROUND(IFERROR(VALUE(TRIM(SUBSTITUTE(N46,CHAR(160),""))),0),2)=0,"",ROUND(IFERROR(VALUE(TRIM(SUBSTITUTE(AC46,CHAR(160),""))),0),2)=ROUND(IFERROR(VALUE(TRIM(SUBSTITUTE(N46,CHAR(160),""))),0),2),"OK",
ROUND(IFERROR(VALUE(TRIM(SUBSTITUTE(AC46,CHAR(160),""))),0),2)&lt;ROUND(IFERROR(VALUE(TRIM(SUBSTITUTE(N46,CHAR(160),""))),0),2),"Attention : montant présenté partiellement écarté",TRUE,""))</f>
        <v/>
      </c>
      <c r="AF46" s="462" t="str">
        <f t="shared" si="29"/>
        <v/>
      </c>
    </row>
    <row r="47" spans="1:32" s="2" customFormat="1" ht="15.95">
      <c r="A47" s="499">
        <v>36</v>
      </c>
      <c r="B47" s="5"/>
      <c r="C47" s="5"/>
      <c r="D47" s="270"/>
      <c r="E47" s="5"/>
      <c r="F47" s="274"/>
      <c r="G47" s="271"/>
      <c r="H47" s="272"/>
      <c r="I47" s="271"/>
      <c r="J47" s="271"/>
      <c r="K47" s="434"/>
      <c r="L47" s="5"/>
      <c r="M47" s="5"/>
      <c r="N47" s="435" t="str">
        <f t="shared" si="15"/>
        <v/>
      </c>
      <c r="O47" s="278"/>
      <c r="P47" s="275" t="str">
        <f t="shared" si="16"/>
        <v/>
      </c>
      <c r="Q47" s="275" t="str">
        <f t="shared" si="17"/>
        <v/>
      </c>
      <c r="R47" s="275" t="str">
        <f t="shared" si="18"/>
        <v/>
      </c>
      <c r="S47" s="275" t="str">
        <f t="shared" si="19"/>
        <v/>
      </c>
      <c r="T47" s="438" t="str">
        <f t="shared" si="20"/>
        <v/>
      </c>
      <c r="U47" s="447" t="str">
        <f t="shared" si="21"/>
        <v/>
      </c>
      <c r="V47" s="448" t="str">
        <f t="shared" si="22"/>
        <v/>
      </c>
      <c r="W47" s="447" t="str">
        <f t="shared" si="23"/>
        <v/>
      </c>
      <c r="X47" s="447" t="str">
        <f t="shared" si="24"/>
        <v/>
      </c>
      <c r="Y47" s="446" t="str">
        <f t="shared" si="25"/>
        <v/>
      </c>
      <c r="Z47" s="446" t="str">
        <f t="shared" si="26"/>
        <v/>
      </c>
      <c r="AA47" s="446" t="str">
        <f t="shared" si="27"/>
        <v/>
      </c>
      <c r="AB47" s="235"/>
      <c r="AC47" s="435" t="str">
        <f t="shared" si="28"/>
        <v/>
      </c>
      <c r="AD47" s="276"/>
      <c r="AE47" s="14" t="str" cm="1">
        <f t="array" ref="AE47">IF(OR(AC47="",N47=""),"",_xlfn.IFS(
(IFERROR(VALUE(TRIM(SUBSTITUTE(AC47,CHAR(160),""))),0))=0,"Attention : montant présenté entièrement écarté",
ROUND(IFERROR(VALUE(TRIM(SUBSTITUTE(AC47,CHAR(160),""))),0),2)&gt;ROUND(IFERROR(VALUE(TRIM(SUBSTITUTE(N47,CHAR(160),""))),0),2),"KO : Le montant retenu est supérieur au montant présenté. Merci de revoir la ligne de contributions ou plafonner son montant.",
ROUND(IFERROR(VALUE(TRIM(SUBSTITUTE(N47,CHAR(160),""))),0),2)=0,"",ROUND(IFERROR(VALUE(TRIM(SUBSTITUTE(AC47,CHAR(160),""))),0),2)=ROUND(IFERROR(VALUE(TRIM(SUBSTITUTE(N47,CHAR(160),""))),0),2),"OK",
ROUND(IFERROR(VALUE(TRIM(SUBSTITUTE(AC47,CHAR(160),""))),0),2)&lt;ROUND(IFERROR(VALUE(TRIM(SUBSTITUTE(N47,CHAR(160),""))),0),2),"Attention : montant présenté partiellement écarté",TRUE,""))</f>
        <v/>
      </c>
      <c r="AF47" s="462" t="str">
        <f t="shared" si="29"/>
        <v/>
      </c>
    </row>
    <row r="48" spans="1:32" s="2" customFormat="1" ht="15.95">
      <c r="A48" s="499">
        <v>37</v>
      </c>
      <c r="B48" s="5"/>
      <c r="C48" s="5"/>
      <c r="D48" s="270"/>
      <c r="E48" s="5"/>
      <c r="F48" s="274"/>
      <c r="G48" s="271"/>
      <c r="H48" s="272"/>
      <c r="I48" s="271"/>
      <c r="J48" s="271"/>
      <c r="K48" s="434"/>
      <c r="L48" s="5"/>
      <c r="M48" s="5"/>
      <c r="N48" s="435" t="str">
        <f t="shared" si="15"/>
        <v/>
      </c>
      <c r="O48" s="278"/>
      <c r="P48" s="275" t="str">
        <f t="shared" si="16"/>
        <v/>
      </c>
      <c r="Q48" s="275" t="str">
        <f t="shared" si="17"/>
        <v/>
      </c>
      <c r="R48" s="275" t="str">
        <f t="shared" si="18"/>
        <v/>
      </c>
      <c r="S48" s="275" t="str">
        <f t="shared" si="19"/>
        <v/>
      </c>
      <c r="T48" s="438" t="str">
        <f t="shared" si="20"/>
        <v/>
      </c>
      <c r="U48" s="447" t="str">
        <f t="shared" si="21"/>
        <v/>
      </c>
      <c r="V48" s="448" t="str">
        <f t="shared" si="22"/>
        <v/>
      </c>
      <c r="W48" s="447" t="str">
        <f t="shared" si="23"/>
        <v/>
      </c>
      <c r="X48" s="447" t="str">
        <f t="shared" si="24"/>
        <v/>
      </c>
      <c r="Y48" s="446" t="str">
        <f t="shared" si="25"/>
        <v/>
      </c>
      <c r="Z48" s="446" t="str">
        <f t="shared" si="26"/>
        <v/>
      </c>
      <c r="AA48" s="446" t="str">
        <f t="shared" si="27"/>
        <v/>
      </c>
      <c r="AB48" s="235"/>
      <c r="AC48" s="435" t="str">
        <f t="shared" si="28"/>
        <v/>
      </c>
      <c r="AD48" s="276"/>
      <c r="AE48" s="14" t="str" cm="1">
        <f t="array" ref="AE48">IF(OR(AC48="",N48=""),"",_xlfn.IFS(
(IFERROR(VALUE(TRIM(SUBSTITUTE(AC48,CHAR(160),""))),0))=0,"Attention : montant présenté entièrement écarté",
ROUND(IFERROR(VALUE(TRIM(SUBSTITUTE(AC48,CHAR(160),""))),0),2)&gt;ROUND(IFERROR(VALUE(TRIM(SUBSTITUTE(N48,CHAR(160),""))),0),2),"KO : Le montant retenu est supérieur au montant présenté. Merci de revoir la ligne de contributions ou plafonner son montant.",
ROUND(IFERROR(VALUE(TRIM(SUBSTITUTE(N48,CHAR(160),""))),0),2)=0,"",ROUND(IFERROR(VALUE(TRIM(SUBSTITUTE(AC48,CHAR(160),""))),0),2)=ROUND(IFERROR(VALUE(TRIM(SUBSTITUTE(N48,CHAR(160),""))),0),2),"OK",
ROUND(IFERROR(VALUE(TRIM(SUBSTITUTE(AC48,CHAR(160),""))),0),2)&lt;ROUND(IFERROR(VALUE(TRIM(SUBSTITUTE(N48,CHAR(160),""))),0),2),"Attention : montant présenté partiellement écarté",TRUE,""))</f>
        <v/>
      </c>
      <c r="AF48" s="462" t="str">
        <f t="shared" si="29"/>
        <v/>
      </c>
    </row>
    <row r="49" spans="1:32" s="2" customFormat="1" ht="15.95">
      <c r="A49" s="499">
        <v>38</v>
      </c>
      <c r="B49" s="5"/>
      <c r="C49" s="5"/>
      <c r="D49" s="270"/>
      <c r="E49" s="5"/>
      <c r="F49" s="274"/>
      <c r="G49" s="271"/>
      <c r="H49" s="272"/>
      <c r="I49" s="271"/>
      <c r="J49" s="271"/>
      <c r="K49" s="434"/>
      <c r="L49" s="5"/>
      <c r="M49" s="5"/>
      <c r="N49" s="435" t="str">
        <f t="shared" si="15"/>
        <v/>
      </c>
      <c r="O49" s="278"/>
      <c r="P49" s="275" t="str">
        <f t="shared" si="16"/>
        <v/>
      </c>
      <c r="Q49" s="275" t="str">
        <f t="shared" si="17"/>
        <v/>
      </c>
      <c r="R49" s="275" t="str">
        <f t="shared" si="18"/>
        <v/>
      </c>
      <c r="S49" s="275" t="str">
        <f t="shared" si="19"/>
        <v/>
      </c>
      <c r="T49" s="438" t="str">
        <f t="shared" si="20"/>
        <v/>
      </c>
      <c r="U49" s="447" t="str">
        <f t="shared" si="21"/>
        <v/>
      </c>
      <c r="V49" s="448" t="str">
        <f t="shared" si="22"/>
        <v/>
      </c>
      <c r="W49" s="447" t="str">
        <f t="shared" si="23"/>
        <v/>
      </c>
      <c r="X49" s="447" t="str">
        <f t="shared" si="24"/>
        <v/>
      </c>
      <c r="Y49" s="446" t="str">
        <f t="shared" si="25"/>
        <v/>
      </c>
      <c r="Z49" s="446" t="str">
        <f t="shared" si="26"/>
        <v/>
      </c>
      <c r="AA49" s="446" t="str">
        <f t="shared" si="27"/>
        <v/>
      </c>
      <c r="AB49" s="235"/>
      <c r="AC49" s="435" t="str">
        <f t="shared" si="28"/>
        <v/>
      </c>
      <c r="AD49" s="276"/>
      <c r="AE49" s="14" t="str" cm="1">
        <f t="array" ref="AE49">IF(OR(AC49="",N49=""),"",_xlfn.IFS(
(IFERROR(VALUE(TRIM(SUBSTITUTE(AC49,CHAR(160),""))),0))=0,"Attention : montant présenté entièrement écarté",
ROUND(IFERROR(VALUE(TRIM(SUBSTITUTE(AC49,CHAR(160),""))),0),2)&gt;ROUND(IFERROR(VALUE(TRIM(SUBSTITUTE(N49,CHAR(160),""))),0),2),"KO : Le montant retenu est supérieur au montant présenté. Merci de revoir la ligne de contributions ou plafonner son montant.",
ROUND(IFERROR(VALUE(TRIM(SUBSTITUTE(N49,CHAR(160),""))),0),2)=0,"",ROUND(IFERROR(VALUE(TRIM(SUBSTITUTE(AC49,CHAR(160),""))),0),2)=ROUND(IFERROR(VALUE(TRIM(SUBSTITUTE(N49,CHAR(160),""))),0),2),"OK",
ROUND(IFERROR(VALUE(TRIM(SUBSTITUTE(AC49,CHAR(160),""))),0),2)&lt;ROUND(IFERROR(VALUE(TRIM(SUBSTITUTE(N49,CHAR(160),""))),0),2),"Attention : montant présenté partiellement écarté",TRUE,""))</f>
        <v/>
      </c>
      <c r="AF49" s="462" t="str">
        <f t="shared" si="29"/>
        <v/>
      </c>
    </row>
    <row r="50" spans="1:32" s="2" customFormat="1" ht="15.95">
      <c r="A50" s="499">
        <v>39</v>
      </c>
      <c r="B50" s="5"/>
      <c r="C50" s="5"/>
      <c r="D50" s="270"/>
      <c r="E50" s="5"/>
      <c r="F50" s="274"/>
      <c r="G50" s="271"/>
      <c r="H50" s="272"/>
      <c r="I50" s="271"/>
      <c r="J50" s="271"/>
      <c r="K50" s="434"/>
      <c r="L50" s="5"/>
      <c r="M50" s="5"/>
      <c r="N50" s="435" t="str">
        <f t="shared" si="15"/>
        <v/>
      </c>
      <c r="O50" s="278"/>
      <c r="P50" s="275" t="str">
        <f t="shared" si="16"/>
        <v/>
      </c>
      <c r="Q50" s="275" t="str">
        <f t="shared" si="17"/>
        <v/>
      </c>
      <c r="R50" s="275" t="str">
        <f t="shared" si="18"/>
        <v/>
      </c>
      <c r="S50" s="275" t="str">
        <f t="shared" si="19"/>
        <v/>
      </c>
      <c r="T50" s="438" t="str">
        <f t="shared" si="20"/>
        <v/>
      </c>
      <c r="U50" s="447" t="str">
        <f t="shared" si="21"/>
        <v/>
      </c>
      <c r="V50" s="448" t="str">
        <f t="shared" si="22"/>
        <v/>
      </c>
      <c r="W50" s="447" t="str">
        <f t="shared" si="23"/>
        <v/>
      </c>
      <c r="X50" s="447" t="str">
        <f t="shared" si="24"/>
        <v/>
      </c>
      <c r="Y50" s="446" t="str">
        <f t="shared" si="25"/>
        <v/>
      </c>
      <c r="Z50" s="446" t="str">
        <f t="shared" si="26"/>
        <v/>
      </c>
      <c r="AA50" s="446" t="str">
        <f t="shared" si="27"/>
        <v/>
      </c>
      <c r="AB50" s="235"/>
      <c r="AC50" s="435" t="str">
        <f t="shared" si="28"/>
        <v/>
      </c>
      <c r="AD50" s="276"/>
      <c r="AE50" s="14" t="str" cm="1">
        <f t="array" ref="AE50">IF(OR(AC50="",N50=""),"",_xlfn.IFS(
(IFERROR(VALUE(TRIM(SUBSTITUTE(AC50,CHAR(160),""))),0))=0,"Attention : montant présenté entièrement écarté",
ROUND(IFERROR(VALUE(TRIM(SUBSTITUTE(AC50,CHAR(160),""))),0),2)&gt;ROUND(IFERROR(VALUE(TRIM(SUBSTITUTE(N50,CHAR(160),""))),0),2),"KO : Le montant retenu est supérieur au montant présenté. Merci de revoir la ligne de contributions ou plafonner son montant.",
ROUND(IFERROR(VALUE(TRIM(SUBSTITUTE(N50,CHAR(160),""))),0),2)=0,"",ROUND(IFERROR(VALUE(TRIM(SUBSTITUTE(AC50,CHAR(160),""))),0),2)=ROUND(IFERROR(VALUE(TRIM(SUBSTITUTE(N50,CHAR(160),""))),0),2),"OK",
ROUND(IFERROR(VALUE(TRIM(SUBSTITUTE(AC50,CHAR(160),""))),0),2)&lt;ROUND(IFERROR(VALUE(TRIM(SUBSTITUTE(N50,CHAR(160),""))),0),2),"Attention : montant présenté partiellement écarté",TRUE,""))</f>
        <v/>
      </c>
      <c r="AF50" s="462" t="str">
        <f t="shared" si="29"/>
        <v/>
      </c>
    </row>
    <row r="51" spans="1:32" s="2" customFormat="1" ht="15.95">
      <c r="A51" s="499">
        <v>40</v>
      </c>
      <c r="B51" s="5"/>
      <c r="C51" s="5"/>
      <c r="D51" s="270"/>
      <c r="E51" s="5"/>
      <c r="F51" s="274"/>
      <c r="G51" s="271"/>
      <c r="H51" s="272"/>
      <c r="I51" s="271"/>
      <c r="J51" s="271"/>
      <c r="K51" s="434"/>
      <c r="L51" s="5"/>
      <c r="M51" s="5"/>
      <c r="N51" s="435" t="str">
        <f t="shared" si="15"/>
        <v/>
      </c>
      <c r="O51" s="278"/>
      <c r="P51" s="275" t="str">
        <f t="shared" si="16"/>
        <v/>
      </c>
      <c r="Q51" s="275" t="str">
        <f t="shared" si="17"/>
        <v/>
      </c>
      <c r="R51" s="275" t="str">
        <f t="shared" si="18"/>
        <v/>
      </c>
      <c r="S51" s="275" t="str">
        <f t="shared" si="19"/>
        <v/>
      </c>
      <c r="T51" s="438" t="str">
        <f t="shared" si="20"/>
        <v/>
      </c>
      <c r="U51" s="447" t="str">
        <f t="shared" si="21"/>
        <v/>
      </c>
      <c r="V51" s="448" t="str">
        <f t="shared" si="22"/>
        <v/>
      </c>
      <c r="W51" s="447" t="str">
        <f t="shared" si="23"/>
        <v/>
      </c>
      <c r="X51" s="447" t="str">
        <f t="shared" si="24"/>
        <v/>
      </c>
      <c r="Y51" s="446" t="str">
        <f t="shared" si="25"/>
        <v/>
      </c>
      <c r="Z51" s="446" t="str">
        <f t="shared" si="26"/>
        <v/>
      </c>
      <c r="AA51" s="446" t="str">
        <f t="shared" si="27"/>
        <v/>
      </c>
      <c r="AB51" s="235"/>
      <c r="AC51" s="435" t="str">
        <f t="shared" si="28"/>
        <v/>
      </c>
      <c r="AD51" s="276"/>
      <c r="AE51" s="14" t="str" cm="1">
        <f t="array" ref="AE51">IF(OR(AC51="",N51=""),"",_xlfn.IFS(
(IFERROR(VALUE(TRIM(SUBSTITUTE(AC51,CHAR(160),""))),0))=0,"Attention : montant présenté entièrement écarté",
ROUND(IFERROR(VALUE(TRIM(SUBSTITUTE(AC51,CHAR(160),""))),0),2)&gt;ROUND(IFERROR(VALUE(TRIM(SUBSTITUTE(N51,CHAR(160),""))),0),2),"KO : Le montant retenu est supérieur au montant présenté. Merci de revoir la ligne de contributions ou plafonner son montant.",
ROUND(IFERROR(VALUE(TRIM(SUBSTITUTE(N51,CHAR(160),""))),0),2)=0,"",ROUND(IFERROR(VALUE(TRIM(SUBSTITUTE(AC51,CHAR(160),""))),0),2)=ROUND(IFERROR(VALUE(TRIM(SUBSTITUTE(N51,CHAR(160),""))),0),2),"OK",
ROUND(IFERROR(VALUE(TRIM(SUBSTITUTE(AC51,CHAR(160),""))),0),2)&lt;ROUND(IFERROR(VALUE(TRIM(SUBSTITUTE(N51,CHAR(160),""))),0),2),"Attention : montant présenté partiellement écarté",TRUE,""))</f>
        <v/>
      </c>
      <c r="AF51" s="462" t="str">
        <f t="shared" si="29"/>
        <v/>
      </c>
    </row>
    <row r="52" spans="1:32" s="2" customFormat="1" ht="15.95">
      <c r="A52" s="499">
        <v>41</v>
      </c>
      <c r="B52" s="5"/>
      <c r="C52" s="5"/>
      <c r="D52" s="270"/>
      <c r="E52" s="5"/>
      <c r="F52" s="274"/>
      <c r="G52" s="271"/>
      <c r="H52" s="272"/>
      <c r="I52" s="271"/>
      <c r="J52" s="271"/>
      <c r="K52" s="434"/>
      <c r="L52" s="5"/>
      <c r="M52" s="5"/>
      <c r="N52" s="435" t="str">
        <f t="shared" si="15"/>
        <v/>
      </c>
      <c r="O52" s="278"/>
      <c r="P52" s="275" t="str">
        <f t="shared" si="16"/>
        <v/>
      </c>
      <c r="Q52" s="275" t="str">
        <f t="shared" si="17"/>
        <v/>
      </c>
      <c r="R52" s="275" t="str">
        <f t="shared" si="18"/>
        <v/>
      </c>
      <c r="S52" s="275" t="str">
        <f t="shared" si="19"/>
        <v/>
      </c>
      <c r="T52" s="438" t="str">
        <f t="shared" si="20"/>
        <v/>
      </c>
      <c r="U52" s="447" t="str">
        <f t="shared" si="21"/>
        <v/>
      </c>
      <c r="V52" s="448" t="str">
        <f t="shared" si="22"/>
        <v/>
      </c>
      <c r="W52" s="447" t="str">
        <f t="shared" si="23"/>
        <v/>
      </c>
      <c r="X52" s="447" t="str">
        <f t="shared" si="24"/>
        <v/>
      </c>
      <c r="Y52" s="446" t="str">
        <f t="shared" si="25"/>
        <v/>
      </c>
      <c r="Z52" s="446" t="str">
        <f t="shared" si="26"/>
        <v/>
      </c>
      <c r="AA52" s="446" t="str">
        <f t="shared" si="27"/>
        <v/>
      </c>
      <c r="AB52" s="235"/>
      <c r="AC52" s="435" t="str">
        <f t="shared" si="28"/>
        <v/>
      </c>
      <c r="AD52" s="276"/>
      <c r="AE52" s="14" t="str" cm="1">
        <f t="array" ref="AE52">IF(OR(AC52="",N52=""),"",_xlfn.IFS(
(IFERROR(VALUE(TRIM(SUBSTITUTE(AC52,CHAR(160),""))),0))=0,"Attention : montant présenté entièrement écarté",
ROUND(IFERROR(VALUE(TRIM(SUBSTITUTE(AC52,CHAR(160),""))),0),2)&gt;ROUND(IFERROR(VALUE(TRIM(SUBSTITUTE(N52,CHAR(160),""))),0),2),"KO : Le montant retenu est supérieur au montant présenté. Merci de revoir la ligne de contributions ou plafonner son montant.",
ROUND(IFERROR(VALUE(TRIM(SUBSTITUTE(N52,CHAR(160),""))),0),2)=0,"",ROUND(IFERROR(VALUE(TRIM(SUBSTITUTE(AC52,CHAR(160),""))),0),2)=ROUND(IFERROR(VALUE(TRIM(SUBSTITUTE(N52,CHAR(160),""))),0),2),"OK",
ROUND(IFERROR(VALUE(TRIM(SUBSTITUTE(AC52,CHAR(160),""))),0),2)&lt;ROUND(IFERROR(VALUE(TRIM(SUBSTITUTE(N52,CHAR(160),""))),0),2),"Attention : montant présenté partiellement écarté",TRUE,""))</f>
        <v/>
      </c>
      <c r="AF52" s="462" t="str">
        <f t="shared" si="29"/>
        <v/>
      </c>
    </row>
    <row r="53" spans="1:32" s="2" customFormat="1" ht="15.95">
      <c r="A53" s="499">
        <v>42</v>
      </c>
      <c r="B53" s="5"/>
      <c r="C53" s="5"/>
      <c r="D53" s="270"/>
      <c r="E53" s="5"/>
      <c r="F53" s="274"/>
      <c r="G53" s="271"/>
      <c r="H53" s="272"/>
      <c r="I53" s="271"/>
      <c r="J53" s="271"/>
      <c r="K53" s="434"/>
      <c r="L53" s="5"/>
      <c r="M53" s="5"/>
      <c r="N53" s="435" t="str">
        <f t="shared" si="15"/>
        <v/>
      </c>
      <c r="O53" s="278"/>
      <c r="P53" s="275" t="str">
        <f t="shared" si="16"/>
        <v/>
      </c>
      <c r="Q53" s="275" t="str">
        <f t="shared" si="17"/>
        <v/>
      </c>
      <c r="R53" s="275" t="str">
        <f t="shared" si="18"/>
        <v/>
      </c>
      <c r="S53" s="275" t="str">
        <f t="shared" si="19"/>
        <v/>
      </c>
      <c r="T53" s="438" t="str">
        <f t="shared" si="20"/>
        <v/>
      </c>
      <c r="U53" s="447" t="str">
        <f t="shared" si="21"/>
        <v/>
      </c>
      <c r="V53" s="448" t="str">
        <f t="shared" si="22"/>
        <v/>
      </c>
      <c r="W53" s="447" t="str">
        <f t="shared" si="23"/>
        <v/>
      </c>
      <c r="X53" s="447" t="str">
        <f t="shared" si="24"/>
        <v/>
      </c>
      <c r="Y53" s="446" t="str">
        <f t="shared" si="25"/>
        <v/>
      </c>
      <c r="Z53" s="446" t="str">
        <f t="shared" si="26"/>
        <v/>
      </c>
      <c r="AA53" s="446" t="str">
        <f t="shared" si="27"/>
        <v/>
      </c>
      <c r="AB53" s="235"/>
      <c r="AC53" s="435" t="str">
        <f t="shared" si="28"/>
        <v/>
      </c>
      <c r="AD53" s="276"/>
      <c r="AE53" s="14" t="str" cm="1">
        <f t="array" ref="AE53">IF(OR(AC53="",N53=""),"",_xlfn.IFS(
(IFERROR(VALUE(TRIM(SUBSTITUTE(AC53,CHAR(160),""))),0))=0,"Attention : montant présenté entièrement écarté",
ROUND(IFERROR(VALUE(TRIM(SUBSTITUTE(AC53,CHAR(160),""))),0),2)&gt;ROUND(IFERROR(VALUE(TRIM(SUBSTITUTE(N53,CHAR(160),""))),0),2),"KO : Le montant retenu est supérieur au montant présenté. Merci de revoir la ligne de contributions ou plafonner son montant.",
ROUND(IFERROR(VALUE(TRIM(SUBSTITUTE(N53,CHAR(160),""))),0),2)=0,"",ROUND(IFERROR(VALUE(TRIM(SUBSTITUTE(AC53,CHAR(160),""))),0),2)=ROUND(IFERROR(VALUE(TRIM(SUBSTITUTE(N53,CHAR(160),""))),0),2),"OK",
ROUND(IFERROR(VALUE(TRIM(SUBSTITUTE(AC53,CHAR(160),""))),0),2)&lt;ROUND(IFERROR(VALUE(TRIM(SUBSTITUTE(N53,CHAR(160),""))),0),2),"Attention : montant présenté partiellement écarté",TRUE,""))</f>
        <v/>
      </c>
      <c r="AF53" s="462" t="str">
        <f t="shared" si="29"/>
        <v/>
      </c>
    </row>
    <row r="54" spans="1:32" s="2" customFormat="1" ht="15.95">
      <c r="A54" s="499">
        <v>43</v>
      </c>
      <c r="B54" s="5"/>
      <c r="C54" s="5"/>
      <c r="D54" s="270"/>
      <c r="E54" s="5"/>
      <c r="F54" s="274"/>
      <c r="G54" s="271"/>
      <c r="H54" s="272"/>
      <c r="I54" s="271"/>
      <c r="J54" s="271"/>
      <c r="K54" s="434"/>
      <c r="L54" s="5"/>
      <c r="M54" s="5"/>
      <c r="N54" s="435" t="str">
        <f t="shared" si="15"/>
        <v/>
      </c>
      <c r="O54" s="278"/>
      <c r="P54" s="275" t="str">
        <f t="shared" si="16"/>
        <v/>
      </c>
      <c r="Q54" s="275" t="str">
        <f t="shared" si="17"/>
        <v/>
      </c>
      <c r="R54" s="275" t="str">
        <f t="shared" si="18"/>
        <v/>
      </c>
      <c r="S54" s="275" t="str">
        <f t="shared" si="19"/>
        <v/>
      </c>
      <c r="T54" s="438" t="str">
        <f t="shared" si="20"/>
        <v/>
      </c>
      <c r="U54" s="447" t="str">
        <f t="shared" si="21"/>
        <v/>
      </c>
      <c r="V54" s="448" t="str">
        <f t="shared" si="22"/>
        <v/>
      </c>
      <c r="W54" s="447" t="str">
        <f t="shared" si="23"/>
        <v/>
      </c>
      <c r="X54" s="447" t="str">
        <f t="shared" si="24"/>
        <v/>
      </c>
      <c r="Y54" s="446" t="str">
        <f t="shared" si="25"/>
        <v/>
      </c>
      <c r="Z54" s="446" t="str">
        <f t="shared" si="26"/>
        <v/>
      </c>
      <c r="AA54" s="446" t="str">
        <f t="shared" si="27"/>
        <v/>
      </c>
      <c r="AB54" s="235"/>
      <c r="AC54" s="435" t="str">
        <f t="shared" si="28"/>
        <v/>
      </c>
      <c r="AD54" s="276"/>
      <c r="AE54" s="14" t="str" cm="1">
        <f t="array" ref="AE54">IF(OR(AC54="",N54=""),"",_xlfn.IFS(
(IFERROR(VALUE(TRIM(SUBSTITUTE(AC54,CHAR(160),""))),0))=0,"Attention : montant présenté entièrement écarté",
ROUND(IFERROR(VALUE(TRIM(SUBSTITUTE(AC54,CHAR(160),""))),0),2)&gt;ROUND(IFERROR(VALUE(TRIM(SUBSTITUTE(N54,CHAR(160),""))),0),2),"KO : Le montant retenu est supérieur au montant présenté. Merci de revoir la ligne de contributions ou plafonner son montant.",
ROUND(IFERROR(VALUE(TRIM(SUBSTITUTE(N54,CHAR(160),""))),0),2)=0,"",ROUND(IFERROR(VALUE(TRIM(SUBSTITUTE(AC54,CHAR(160),""))),0),2)=ROUND(IFERROR(VALUE(TRIM(SUBSTITUTE(N54,CHAR(160),""))),0),2),"OK",
ROUND(IFERROR(VALUE(TRIM(SUBSTITUTE(AC54,CHAR(160),""))),0),2)&lt;ROUND(IFERROR(VALUE(TRIM(SUBSTITUTE(N54,CHAR(160),""))),0),2),"Attention : montant présenté partiellement écarté",TRUE,""))</f>
        <v/>
      </c>
      <c r="AF54" s="462" t="str">
        <f t="shared" si="29"/>
        <v/>
      </c>
    </row>
    <row r="55" spans="1:32" s="2" customFormat="1" ht="15.95">
      <c r="A55" s="499">
        <v>44</v>
      </c>
      <c r="B55" s="5"/>
      <c r="C55" s="5"/>
      <c r="D55" s="270"/>
      <c r="E55" s="5"/>
      <c r="F55" s="274"/>
      <c r="G55" s="271"/>
      <c r="H55" s="272"/>
      <c r="I55" s="271"/>
      <c r="J55" s="271"/>
      <c r="K55" s="434"/>
      <c r="L55" s="5"/>
      <c r="M55" s="5"/>
      <c r="N55" s="435" t="str">
        <f t="shared" si="15"/>
        <v/>
      </c>
      <c r="O55" s="278"/>
      <c r="P55" s="275" t="str">
        <f t="shared" si="16"/>
        <v/>
      </c>
      <c r="Q55" s="275" t="str">
        <f t="shared" si="17"/>
        <v/>
      </c>
      <c r="R55" s="275" t="str">
        <f t="shared" si="18"/>
        <v/>
      </c>
      <c r="S55" s="275" t="str">
        <f t="shared" si="19"/>
        <v/>
      </c>
      <c r="T55" s="438" t="str">
        <f t="shared" si="20"/>
        <v/>
      </c>
      <c r="U55" s="447" t="str">
        <f t="shared" si="21"/>
        <v/>
      </c>
      <c r="V55" s="448" t="str">
        <f t="shared" si="22"/>
        <v/>
      </c>
      <c r="W55" s="447" t="str">
        <f t="shared" si="23"/>
        <v/>
      </c>
      <c r="X55" s="447" t="str">
        <f t="shared" si="24"/>
        <v/>
      </c>
      <c r="Y55" s="446" t="str">
        <f t="shared" si="25"/>
        <v/>
      </c>
      <c r="Z55" s="446" t="str">
        <f t="shared" si="26"/>
        <v/>
      </c>
      <c r="AA55" s="446" t="str">
        <f t="shared" si="27"/>
        <v/>
      </c>
      <c r="AB55" s="235"/>
      <c r="AC55" s="435" t="str">
        <f t="shared" si="28"/>
        <v/>
      </c>
      <c r="AD55" s="276"/>
      <c r="AE55" s="14" t="str" cm="1">
        <f t="array" ref="AE55">IF(OR(AC55="",N55=""),"",_xlfn.IFS(
(IFERROR(VALUE(TRIM(SUBSTITUTE(AC55,CHAR(160),""))),0))=0,"Attention : montant présenté entièrement écarté",
ROUND(IFERROR(VALUE(TRIM(SUBSTITUTE(AC55,CHAR(160),""))),0),2)&gt;ROUND(IFERROR(VALUE(TRIM(SUBSTITUTE(N55,CHAR(160),""))),0),2),"KO : Le montant retenu est supérieur au montant présenté. Merci de revoir la ligne de contributions ou plafonner son montant.",
ROUND(IFERROR(VALUE(TRIM(SUBSTITUTE(N55,CHAR(160),""))),0),2)=0,"",ROUND(IFERROR(VALUE(TRIM(SUBSTITUTE(AC55,CHAR(160),""))),0),2)=ROUND(IFERROR(VALUE(TRIM(SUBSTITUTE(N55,CHAR(160),""))),0),2),"OK",
ROUND(IFERROR(VALUE(TRIM(SUBSTITUTE(AC55,CHAR(160),""))),0),2)&lt;ROUND(IFERROR(VALUE(TRIM(SUBSTITUTE(N55,CHAR(160),""))),0),2),"Attention : montant présenté partiellement écarté",TRUE,""))</f>
        <v/>
      </c>
      <c r="AF55" s="462" t="str">
        <f t="shared" si="29"/>
        <v/>
      </c>
    </row>
    <row r="56" spans="1:32" s="2" customFormat="1" ht="15.95">
      <c r="A56" s="499">
        <v>45</v>
      </c>
      <c r="B56" s="5"/>
      <c r="C56" s="5"/>
      <c r="D56" s="270"/>
      <c r="E56" s="5"/>
      <c r="F56" s="274"/>
      <c r="G56" s="271"/>
      <c r="H56" s="272"/>
      <c r="I56" s="271"/>
      <c r="J56" s="271"/>
      <c r="K56" s="434"/>
      <c r="L56" s="5"/>
      <c r="M56" s="5"/>
      <c r="N56" s="435" t="str">
        <f t="shared" si="15"/>
        <v/>
      </c>
      <c r="O56" s="278"/>
      <c r="P56" s="275" t="str">
        <f t="shared" si="16"/>
        <v/>
      </c>
      <c r="Q56" s="275" t="str">
        <f t="shared" si="17"/>
        <v/>
      </c>
      <c r="R56" s="275" t="str">
        <f t="shared" si="18"/>
        <v/>
      </c>
      <c r="S56" s="275" t="str">
        <f t="shared" si="19"/>
        <v/>
      </c>
      <c r="T56" s="438" t="str">
        <f t="shared" si="20"/>
        <v/>
      </c>
      <c r="U56" s="447" t="str">
        <f t="shared" si="21"/>
        <v/>
      </c>
      <c r="V56" s="448" t="str">
        <f t="shared" si="22"/>
        <v/>
      </c>
      <c r="W56" s="447" t="str">
        <f t="shared" si="23"/>
        <v/>
      </c>
      <c r="X56" s="447" t="str">
        <f t="shared" si="24"/>
        <v/>
      </c>
      <c r="Y56" s="446" t="str">
        <f t="shared" si="25"/>
        <v/>
      </c>
      <c r="Z56" s="446" t="str">
        <f t="shared" si="26"/>
        <v/>
      </c>
      <c r="AA56" s="446" t="str">
        <f t="shared" si="27"/>
        <v/>
      </c>
      <c r="AB56" s="235"/>
      <c r="AC56" s="435" t="str">
        <f t="shared" si="28"/>
        <v/>
      </c>
      <c r="AD56" s="276"/>
      <c r="AE56" s="14" t="str" cm="1">
        <f t="array" ref="AE56">IF(OR(AC56="",N56=""),"",_xlfn.IFS(
(IFERROR(VALUE(TRIM(SUBSTITUTE(AC56,CHAR(160),""))),0))=0,"Attention : montant présenté entièrement écarté",
ROUND(IFERROR(VALUE(TRIM(SUBSTITUTE(AC56,CHAR(160),""))),0),2)&gt;ROUND(IFERROR(VALUE(TRIM(SUBSTITUTE(N56,CHAR(160),""))),0),2),"KO : Le montant retenu est supérieur au montant présenté. Merci de revoir la ligne de contributions ou plafonner son montant.",
ROUND(IFERROR(VALUE(TRIM(SUBSTITUTE(N56,CHAR(160),""))),0),2)=0,"",ROUND(IFERROR(VALUE(TRIM(SUBSTITUTE(AC56,CHAR(160),""))),0),2)=ROUND(IFERROR(VALUE(TRIM(SUBSTITUTE(N56,CHAR(160),""))),0),2),"OK",
ROUND(IFERROR(VALUE(TRIM(SUBSTITUTE(AC56,CHAR(160),""))),0),2)&lt;ROUND(IFERROR(VALUE(TRIM(SUBSTITUTE(N56,CHAR(160),""))),0),2),"Attention : montant présenté partiellement écarté",TRUE,""))</f>
        <v/>
      </c>
      <c r="AF56" s="462" t="str">
        <f t="shared" si="29"/>
        <v/>
      </c>
    </row>
    <row r="57" spans="1:32" s="2" customFormat="1" ht="15.95">
      <c r="A57" s="499">
        <v>46</v>
      </c>
      <c r="B57" s="5"/>
      <c r="C57" s="5"/>
      <c r="D57" s="270"/>
      <c r="E57" s="5"/>
      <c r="F57" s="274"/>
      <c r="G57" s="271"/>
      <c r="H57" s="272"/>
      <c r="I57" s="271"/>
      <c r="J57" s="271"/>
      <c r="K57" s="434"/>
      <c r="L57" s="5"/>
      <c r="M57" s="5"/>
      <c r="N57" s="435" t="str">
        <f t="shared" si="15"/>
        <v/>
      </c>
      <c r="O57" s="278"/>
      <c r="P57" s="275" t="str">
        <f t="shared" si="16"/>
        <v/>
      </c>
      <c r="Q57" s="275" t="str">
        <f t="shared" si="17"/>
        <v/>
      </c>
      <c r="R57" s="275" t="str">
        <f t="shared" si="18"/>
        <v/>
      </c>
      <c r="S57" s="275" t="str">
        <f t="shared" si="19"/>
        <v/>
      </c>
      <c r="T57" s="438" t="str">
        <f t="shared" si="20"/>
        <v/>
      </c>
      <c r="U57" s="447" t="str">
        <f t="shared" si="21"/>
        <v/>
      </c>
      <c r="V57" s="448" t="str">
        <f t="shared" si="22"/>
        <v/>
      </c>
      <c r="W57" s="447" t="str">
        <f t="shared" si="23"/>
        <v/>
      </c>
      <c r="X57" s="447" t="str">
        <f t="shared" si="24"/>
        <v/>
      </c>
      <c r="Y57" s="446" t="str">
        <f t="shared" si="25"/>
        <v/>
      </c>
      <c r="Z57" s="446" t="str">
        <f t="shared" si="26"/>
        <v/>
      </c>
      <c r="AA57" s="446" t="str">
        <f t="shared" si="27"/>
        <v/>
      </c>
      <c r="AB57" s="235"/>
      <c r="AC57" s="435" t="str">
        <f t="shared" si="28"/>
        <v/>
      </c>
      <c r="AD57" s="276"/>
      <c r="AE57" s="14" t="str" cm="1">
        <f t="array" ref="AE57">IF(OR(AC57="",N57=""),"",_xlfn.IFS(
(IFERROR(VALUE(TRIM(SUBSTITUTE(AC57,CHAR(160),""))),0))=0,"Attention : montant présenté entièrement écarté",
ROUND(IFERROR(VALUE(TRIM(SUBSTITUTE(AC57,CHAR(160),""))),0),2)&gt;ROUND(IFERROR(VALUE(TRIM(SUBSTITUTE(N57,CHAR(160),""))),0),2),"KO : Le montant retenu est supérieur au montant présenté. Merci de revoir la ligne de contributions ou plafonner son montant.",
ROUND(IFERROR(VALUE(TRIM(SUBSTITUTE(N57,CHAR(160),""))),0),2)=0,"",ROUND(IFERROR(VALUE(TRIM(SUBSTITUTE(AC57,CHAR(160),""))),0),2)=ROUND(IFERROR(VALUE(TRIM(SUBSTITUTE(N57,CHAR(160),""))),0),2),"OK",
ROUND(IFERROR(VALUE(TRIM(SUBSTITUTE(AC57,CHAR(160),""))),0),2)&lt;ROUND(IFERROR(VALUE(TRIM(SUBSTITUTE(N57,CHAR(160),""))),0),2),"Attention : montant présenté partiellement écarté",TRUE,""))</f>
        <v/>
      </c>
      <c r="AF57" s="462" t="str">
        <f t="shared" si="29"/>
        <v/>
      </c>
    </row>
    <row r="58" spans="1:32" s="2" customFormat="1" ht="15.95">
      <c r="A58" s="499">
        <v>47</v>
      </c>
      <c r="B58" s="5"/>
      <c r="C58" s="5"/>
      <c r="D58" s="270"/>
      <c r="E58" s="5"/>
      <c r="F58" s="274"/>
      <c r="G58" s="271"/>
      <c r="H58" s="272"/>
      <c r="I58" s="271"/>
      <c r="J58" s="271"/>
      <c r="K58" s="434"/>
      <c r="L58" s="5"/>
      <c r="M58" s="5"/>
      <c r="N58" s="435" t="str">
        <f t="shared" si="15"/>
        <v/>
      </c>
      <c r="O58" s="278"/>
      <c r="P58" s="275" t="str">
        <f t="shared" si="16"/>
        <v/>
      </c>
      <c r="Q58" s="275" t="str">
        <f t="shared" si="17"/>
        <v/>
      </c>
      <c r="R58" s="275" t="str">
        <f t="shared" si="18"/>
        <v/>
      </c>
      <c r="S58" s="275" t="str">
        <f t="shared" si="19"/>
        <v/>
      </c>
      <c r="T58" s="438" t="str">
        <f t="shared" si="20"/>
        <v/>
      </c>
      <c r="U58" s="447" t="str">
        <f t="shared" si="21"/>
        <v/>
      </c>
      <c r="V58" s="448" t="str">
        <f t="shared" si="22"/>
        <v/>
      </c>
      <c r="W58" s="447" t="str">
        <f t="shared" si="23"/>
        <v/>
      </c>
      <c r="X58" s="447" t="str">
        <f t="shared" si="24"/>
        <v/>
      </c>
      <c r="Y58" s="446" t="str">
        <f t="shared" si="25"/>
        <v/>
      </c>
      <c r="Z58" s="446" t="str">
        <f t="shared" si="26"/>
        <v/>
      </c>
      <c r="AA58" s="446" t="str">
        <f t="shared" si="27"/>
        <v/>
      </c>
      <c r="AB58" s="235"/>
      <c r="AC58" s="435" t="str">
        <f t="shared" si="28"/>
        <v/>
      </c>
      <c r="AD58" s="276"/>
      <c r="AE58" s="14" t="str" cm="1">
        <f t="array" ref="AE58">IF(OR(AC58="",N58=""),"",_xlfn.IFS(
(IFERROR(VALUE(TRIM(SUBSTITUTE(AC58,CHAR(160),""))),0))=0,"Attention : montant présenté entièrement écarté",
ROUND(IFERROR(VALUE(TRIM(SUBSTITUTE(AC58,CHAR(160),""))),0),2)&gt;ROUND(IFERROR(VALUE(TRIM(SUBSTITUTE(N58,CHAR(160),""))),0),2),"KO : Le montant retenu est supérieur au montant présenté. Merci de revoir la ligne de contributions ou plafonner son montant.",
ROUND(IFERROR(VALUE(TRIM(SUBSTITUTE(N58,CHAR(160),""))),0),2)=0,"",ROUND(IFERROR(VALUE(TRIM(SUBSTITUTE(AC58,CHAR(160),""))),0),2)=ROUND(IFERROR(VALUE(TRIM(SUBSTITUTE(N58,CHAR(160),""))),0),2),"OK",
ROUND(IFERROR(VALUE(TRIM(SUBSTITUTE(AC58,CHAR(160),""))),0),2)&lt;ROUND(IFERROR(VALUE(TRIM(SUBSTITUTE(N58,CHAR(160),""))),0),2),"Attention : montant présenté partiellement écarté",TRUE,""))</f>
        <v/>
      </c>
      <c r="AF58" s="462" t="str">
        <f t="shared" si="29"/>
        <v/>
      </c>
    </row>
    <row r="59" spans="1:32" s="2" customFormat="1" ht="15.95">
      <c r="A59" s="499">
        <v>48</v>
      </c>
      <c r="B59" s="5"/>
      <c r="C59" s="5"/>
      <c r="D59" s="270"/>
      <c r="E59" s="5"/>
      <c r="F59" s="274"/>
      <c r="G59" s="271"/>
      <c r="H59" s="272"/>
      <c r="I59" s="271"/>
      <c r="J59" s="271"/>
      <c r="K59" s="434"/>
      <c r="L59" s="5"/>
      <c r="M59" s="5"/>
      <c r="N59" s="435" t="str">
        <f t="shared" si="15"/>
        <v/>
      </c>
      <c r="O59" s="278"/>
      <c r="P59" s="275" t="str">
        <f t="shared" si="16"/>
        <v/>
      </c>
      <c r="Q59" s="275" t="str">
        <f t="shared" si="17"/>
        <v/>
      </c>
      <c r="R59" s="275" t="str">
        <f t="shared" si="18"/>
        <v/>
      </c>
      <c r="S59" s="275" t="str">
        <f t="shared" si="19"/>
        <v/>
      </c>
      <c r="T59" s="438" t="str">
        <f t="shared" si="20"/>
        <v/>
      </c>
      <c r="U59" s="447" t="str">
        <f t="shared" si="21"/>
        <v/>
      </c>
      <c r="V59" s="448" t="str">
        <f t="shared" si="22"/>
        <v/>
      </c>
      <c r="W59" s="447" t="str">
        <f t="shared" si="23"/>
        <v/>
      </c>
      <c r="X59" s="447" t="str">
        <f t="shared" si="24"/>
        <v/>
      </c>
      <c r="Y59" s="446" t="str">
        <f t="shared" si="25"/>
        <v/>
      </c>
      <c r="Z59" s="446" t="str">
        <f t="shared" si="26"/>
        <v/>
      </c>
      <c r="AA59" s="446" t="str">
        <f t="shared" si="27"/>
        <v/>
      </c>
      <c r="AB59" s="235"/>
      <c r="AC59" s="435" t="str">
        <f t="shared" si="28"/>
        <v/>
      </c>
      <c r="AD59" s="276"/>
      <c r="AE59" s="14" t="str" cm="1">
        <f t="array" ref="AE59">IF(OR(AC59="",N59=""),"",_xlfn.IFS(
(IFERROR(VALUE(TRIM(SUBSTITUTE(AC59,CHAR(160),""))),0))=0,"Attention : montant présenté entièrement écarté",
ROUND(IFERROR(VALUE(TRIM(SUBSTITUTE(AC59,CHAR(160),""))),0),2)&gt;ROUND(IFERROR(VALUE(TRIM(SUBSTITUTE(N59,CHAR(160),""))),0),2),"KO : Le montant retenu est supérieur au montant présenté. Merci de revoir la ligne de contributions ou plafonner son montant.",
ROUND(IFERROR(VALUE(TRIM(SUBSTITUTE(N59,CHAR(160),""))),0),2)=0,"",ROUND(IFERROR(VALUE(TRIM(SUBSTITUTE(AC59,CHAR(160),""))),0),2)=ROUND(IFERROR(VALUE(TRIM(SUBSTITUTE(N59,CHAR(160),""))),0),2),"OK",
ROUND(IFERROR(VALUE(TRIM(SUBSTITUTE(AC59,CHAR(160),""))),0),2)&lt;ROUND(IFERROR(VALUE(TRIM(SUBSTITUTE(N59,CHAR(160),""))),0),2),"Attention : montant présenté partiellement écarté",TRUE,""))</f>
        <v/>
      </c>
      <c r="AF59" s="462" t="str">
        <f t="shared" si="29"/>
        <v/>
      </c>
    </row>
    <row r="60" spans="1:32" s="2" customFormat="1" ht="15.95">
      <c r="A60" s="499">
        <v>49</v>
      </c>
      <c r="B60" s="5"/>
      <c r="C60" s="5"/>
      <c r="D60" s="270"/>
      <c r="E60" s="5"/>
      <c r="F60" s="274"/>
      <c r="G60" s="271"/>
      <c r="H60" s="272"/>
      <c r="I60" s="271"/>
      <c r="J60" s="271"/>
      <c r="K60" s="434"/>
      <c r="L60" s="5"/>
      <c r="M60" s="5"/>
      <c r="N60" s="435" t="str">
        <f t="shared" si="15"/>
        <v/>
      </c>
      <c r="O60" s="278"/>
      <c r="P60" s="275" t="str">
        <f t="shared" si="16"/>
        <v/>
      </c>
      <c r="Q60" s="275" t="str">
        <f t="shared" si="17"/>
        <v/>
      </c>
      <c r="R60" s="275" t="str">
        <f t="shared" si="18"/>
        <v/>
      </c>
      <c r="S60" s="275" t="str">
        <f t="shared" si="19"/>
        <v/>
      </c>
      <c r="T60" s="438" t="str">
        <f t="shared" si="20"/>
        <v/>
      </c>
      <c r="U60" s="447" t="str">
        <f t="shared" si="21"/>
        <v/>
      </c>
      <c r="V60" s="448" t="str">
        <f t="shared" si="22"/>
        <v/>
      </c>
      <c r="W60" s="447" t="str">
        <f t="shared" si="23"/>
        <v/>
      </c>
      <c r="X60" s="447" t="str">
        <f t="shared" si="24"/>
        <v/>
      </c>
      <c r="Y60" s="446" t="str">
        <f t="shared" si="25"/>
        <v/>
      </c>
      <c r="Z60" s="446" t="str">
        <f t="shared" si="26"/>
        <v/>
      </c>
      <c r="AA60" s="446" t="str">
        <f t="shared" si="27"/>
        <v/>
      </c>
      <c r="AB60" s="235"/>
      <c r="AC60" s="435" t="str">
        <f t="shared" si="28"/>
        <v/>
      </c>
      <c r="AD60" s="276"/>
      <c r="AE60" s="14" t="str" cm="1">
        <f t="array" ref="AE60">IF(OR(AC60="",N60=""),"",_xlfn.IFS(
(IFERROR(VALUE(TRIM(SUBSTITUTE(AC60,CHAR(160),""))),0))=0,"Attention : montant présenté entièrement écarté",
ROUND(IFERROR(VALUE(TRIM(SUBSTITUTE(AC60,CHAR(160),""))),0),2)&gt;ROUND(IFERROR(VALUE(TRIM(SUBSTITUTE(N60,CHAR(160),""))),0),2),"KO : Le montant retenu est supérieur au montant présenté. Merci de revoir la ligne de contributions ou plafonner son montant.",
ROUND(IFERROR(VALUE(TRIM(SUBSTITUTE(N60,CHAR(160),""))),0),2)=0,"",ROUND(IFERROR(VALUE(TRIM(SUBSTITUTE(AC60,CHAR(160),""))),0),2)=ROUND(IFERROR(VALUE(TRIM(SUBSTITUTE(N60,CHAR(160),""))),0),2),"OK",
ROUND(IFERROR(VALUE(TRIM(SUBSTITUTE(AC60,CHAR(160),""))),0),2)&lt;ROUND(IFERROR(VALUE(TRIM(SUBSTITUTE(N60,CHAR(160),""))),0),2),"Attention : montant présenté partiellement écarté",TRUE,""))</f>
        <v/>
      </c>
      <c r="AF60" s="462" t="str">
        <f t="shared" si="29"/>
        <v/>
      </c>
    </row>
    <row r="61" spans="1:32" s="2" customFormat="1" ht="15.95">
      <c r="A61" s="499">
        <v>50</v>
      </c>
      <c r="B61" s="5"/>
      <c r="C61" s="5"/>
      <c r="D61" s="270"/>
      <c r="E61" s="5"/>
      <c r="F61" s="274"/>
      <c r="G61" s="271"/>
      <c r="H61" s="272"/>
      <c r="I61" s="271"/>
      <c r="J61" s="271"/>
      <c r="K61" s="434"/>
      <c r="L61" s="5"/>
      <c r="M61" s="5"/>
      <c r="N61" s="435" t="str">
        <f t="shared" si="15"/>
        <v/>
      </c>
      <c r="O61" s="278"/>
      <c r="P61" s="275" t="str">
        <f t="shared" si="16"/>
        <v/>
      </c>
      <c r="Q61" s="275" t="str">
        <f t="shared" si="17"/>
        <v/>
      </c>
      <c r="R61" s="275" t="str">
        <f t="shared" si="18"/>
        <v/>
      </c>
      <c r="S61" s="275" t="str">
        <f t="shared" si="19"/>
        <v/>
      </c>
      <c r="T61" s="438" t="str">
        <f t="shared" si="20"/>
        <v/>
      </c>
      <c r="U61" s="447" t="str">
        <f t="shared" si="21"/>
        <v/>
      </c>
      <c r="V61" s="448" t="str">
        <f t="shared" si="22"/>
        <v/>
      </c>
      <c r="W61" s="447" t="str">
        <f t="shared" si="23"/>
        <v/>
      </c>
      <c r="X61" s="447" t="str">
        <f t="shared" si="24"/>
        <v/>
      </c>
      <c r="Y61" s="446" t="str">
        <f t="shared" si="25"/>
        <v/>
      </c>
      <c r="Z61" s="446" t="str">
        <f t="shared" si="26"/>
        <v/>
      </c>
      <c r="AA61" s="446" t="str">
        <f t="shared" si="27"/>
        <v/>
      </c>
      <c r="AB61" s="235"/>
      <c r="AC61" s="435" t="str">
        <f t="shared" si="28"/>
        <v/>
      </c>
      <c r="AD61" s="276"/>
      <c r="AE61" s="14" t="str" cm="1">
        <f t="array" ref="AE61">IF(OR(AC61="",N61=""),"",_xlfn.IFS(
(IFERROR(VALUE(TRIM(SUBSTITUTE(AC61,CHAR(160),""))),0))=0,"Attention : montant présenté entièrement écarté",
ROUND(IFERROR(VALUE(TRIM(SUBSTITUTE(AC61,CHAR(160),""))),0),2)&gt;ROUND(IFERROR(VALUE(TRIM(SUBSTITUTE(N61,CHAR(160),""))),0),2),"KO : Le montant retenu est supérieur au montant présenté. Merci de revoir la ligne de contributions ou plafonner son montant.",
ROUND(IFERROR(VALUE(TRIM(SUBSTITUTE(N61,CHAR(160),""))),0),2)=0,"",ROUND(IFERROR(VALUE(TRIM(SUBSTITUTE(AC61,CHAR(160),""))),0),2)=ROUND(IFERROR(VALUE(TRIM(SUBSTITUTE(N61,CHAR(160),""))),0),2),"OK",
ROUND(IFERROR(VALUE(TRIM(SUBSTITUTE(AC61,CHAR(160),""))),0),2)&lt;ROUND(IFERROR(VALUE(TRIM(SUBSTITUTE(N61,CHAR(160),""))),0),2),"Attention : montant présenté partiellement écarté",TRUE,""))</f>
        <v/>
      </c>
      <c r="AF61" s="462" t="str">
        <f t="shared" si="29"/>
        <v/>
      </c>
    </row>
    <row r="62" spans="1:32" s="2" customFormat="1" ht="15.95">
      <c r="A62" s="499">
        <v>51</v>
      </c>
      <c r="B62" s="5"/>
      <c r="C62" s="5"/>
      <c r="D62" s="270"/>
      <c r="E62" s="5"/>
      <c r="F62" s="274"/>
      <c r="G62" s="271"/>
      <c r="H62" s="272"/>
      <c r="I62" s="271"/>
      <c r="J62" s="271"/>
      <c r="K62" s="434"/>
      <c r="L62" s="5"/>
      <c r="M62" s="5"/>
      <c r="N62" s="435" t="str">
        <f t="shared" si="15"/>
        <v/>
      </c>
      <c r="O62" s="278"/>
      <c r="P62" s="275" t="str">
        <f t="shared" si="16"/>
        <v/>
      </c>
      <c r="Q62" s="275" t="str">
        <f t="shared" si="17"/>
        <v/>
      </c>
      <c r="R62" s="275" t="str">
        <f t="shared" si="18"/>
        <v/>
      </c>
      <c r="S62" s="275" t="str">
        <f t="shared" si="19"/>
        <v/>
      </c>
      <c r="T62" s="438" t="str">
        <f t="shared" si="20"/>
        <v/>
      </c>
      <c r="U62" s="447" t="str">
        <f t="shared" si="21"/>
        <v/>
      </c>
      <c r="V62" s="448" t="str">
        <f t="shared" si="22"/>
        <v/>
      </c>
      <c r="W62" s="447" t="str">
        <f t="shared" si="23"/>
        <v/>
      </c>
      <c r="X62" s="447" t="str">
        <f t="shared" si="24"/>
        <v/>
      </c>
      <c r="Y62" s="446" t="str">
        <f t="shared" si="25"/>
        <v/>
      </c>
      <c r="Z62" s="446" t="str">
        <f t="shared" si="26"/>
        <v/>
      </c>
      <c r="AA62" s="446" t="str">
        <f t="shared" si="27"/>
        <v/>
      </c>
      <c r="AB62" s="235"/>
      <c r="AC62" s="435" t="str">
        <f t="shared" si="28"/>
        <v/>
      </c>
      <c r="AD62" s="276"/>
      <c r="AE62" s="14" t="str" cm="1">
        <f t="array" ref="AE62">IF(OR(AC62="",N62=""),"",_xlfn.IFS(
(IFERROR(VALUE(TRIM(SUBSTITUTE(AC62,CHAR(160),""))),0))=0,"Attention : montant présenté entièrement écarté",
ROUND(IFERROR(VALUE(TRIM(SUBSTITUTE(AC62,CHAR(160),""))),0),2)&gt;ROUND(IFERROR(VALUE(TRIM(SUBSTITUTE(N62,CHAR(160),""))),0),2),"KO : Le montant retenu est supérieur au montant présenté. Merci de revoir la ligne de contributions ou plafonner son montant.",
ROUND(IFERROR(VALUE(TRIM(SUBSTITUTE(N62,CHAR(160),""))),0),2)=0,"",ROUND(IFERROR(VALUE(TRIM(SUBSTITUTE(AC62,CHAR(160),""))),0),2)=ROUND(IFERROR(VALUE(TRIM(SUBSTITUTE(N62,CHAR(160),""))),0),2),"OK",
ROUND(IFERROR(VALUE(TRIM(SUBSTITUTE(AC62,CHAR(160),""))),0),2)&lt;ROUND(IFERROR(VALUE(TRIM(SUBSTITUTE(N62,CHAR(160),""))),0),2),"Attention : montant présenté partiellement écarté",TRUE,""))</f>
        <v/>
      </c>
      <c r="AF62" s="462" t="str">
        <f t="shared" si="29"/>
        <v/>
      </c>
    </row>
    <row r="63" spans="1:32" s="2" customFormat="1" ht="15.95">
      <c r="A63" s="499">
        <v>52</v>
      </c>
      <c r="B63" s="5"/>
      <c r="C63" s="5"/>
      <c r="D63" s="270"/>
      <c r="E63" s="5"/>
      <c r="F63" s="274"/>
      <c r="G63" s="271"/>
      <c r="H63" s="272"/>
      <c r="I63" s="271"/>
      <c r="J63" s="271"/>
      <c r="K63" s="434"/>
      <c r="L63" s="5"/>
      <c r="M63" s="5"/>
      <c r="N63" s="435" t="str">
        <f t="shared" si="15"/>
        <v/>
      </c>
      <c r="O63" s="278"/>
      <c r="P63" s="275" t="str">
        <f t="shared" si="16"/>
        <v/>
      </c>
      <c r="Q63" s="275" t="str">
        <f t="shared" si="17"/>
        <v/>
      </c>
      <c r="R63" s="275" t="str">
        <f t="shared" si="18"/>
        <v/>
      </c>
      <c r="S63" s="275" t="str">
        <f t="shared" si="19"/>
        <v/>
      </c>
      <c r="T63" s="438" t="str">
        <f t="shared" si="20"/>
        <v/>
      </c>
      <c r="U63" s="447" t="str">
        <f t="shared" si="21"/>
        <v/>
      </c>
      <c r="V63" s="448" t="str">
        <f t="shared" si="22"/>
        <v/>
      </c>
      <c r="W63" s="447" t="str">
        <f t="shared" si="23"/>
        <v/>
      </c>
      <c r="X63" s="447" t="str">
        <f t="shared" si="24"/>
        <v/>
      </c>
      <c r="Y63" s="446" t="str">
        <f t="shared" si="25"/>
        <v/>
      </c>
      <c r="Z63" s="446" t="str">
        <f t="shared" si="26"/>
        <v/>
      </c>
      <c r="AA63" s="446" t="str">
        <f t="shared" si="27"/>
        <v/>
      </c>
      <c r="AB63" s="235"/>
      <c r="AC63" s="435" t="str">
        <f t="shared" si="28"/>
        <v/>
      </c>
      <c r="AD63" s="276"/>
      <c r="AE63" s="14" t="str" cm="1">
        <f t="array" ref="AE63">IF(OR(AC63="",N63=""),"",_xlfn.IFS(
(IFERROR(VALUE(TRIM(SUBSTITUTE(AC63,CHAR(160),""))),0))=0,"Attention : montant présenté entièrement écarté",
ROUND(IFERROR(VALUE(TRIM(SUBSTITUTE(AC63,CHAR(160),""))),0),2)&gt;ROUND(IFERROR(VALUE(TRIM(SUBSTITUTE(N63,CHAR(160),""))),0),2),"KO : Le montant retenu est supérieur au montant présenté. Merci de revoir la ligne de contributions ou plafonner son montant.",
ROUND(IFERROR(VALUE(TRIM(SUBSTITUTE(N63,CHAR(160),""))),0),2)=0,"",ROUND(IFERROR(VALUE(TRIM(SUBSTITUTE(AC63,CHAR(160),""))),0),2)=ROUND(IFERROR(VALUE(TRIM(SUBSTITUTE(N63,CHAR(160),""))),0),2),"OK",
ROUND(IFERROR(VALUE(TRIM(SUBSTITUTE(AC63,CHAR(160),""))),0),2)&lt;ROUND(IFERROR(VALUE(TRIM(SUBSTITUTE(N63,CHAR(160),""))),0),2),"Attention : montant présenté partiellement écarté",TRUE,""))</f>
        <v/>
      </c>
      <c r="AF63" s="462" t="str">
        <f t="shared" si="29"/>
        <v/>
      </c>
    </row>
    <row r="64" spans="1:32" s="2" customFormat="1" ht="15.95">
      <c r="A64" s="499">
        <v>53</v>
      </c>
      <c r="B64" s="5"/>
      <c r="C64" s="5"/>
      <c r="D64" s="270"/>
      <c r="E64" s="5"/>
      <c r="F64" s="274"/>
      <c r="G64" s="271"/>
      <c r="H64" s="272"/>
      <c r="I64" s="271"/>
      <c r="J64" s="271"/>
      <c r="K64" s="434"/>
      <c r="L64" s="5"/>
      <c r="M64" s="5"/>
      <c r="N64" s="435" t="str">
        <f t="shared" si="15"/>
        <v/>
      </c>
      <c r="O64" s="278"/>
      <c r="P64" s="275" t="str">
        <f t="shared" si="16"/>
        <v/>
      </c>
      <c r="Q64" s="275" t="str">
        <f t="shared" si="17"/>
        <v/>
      </c>
      <c r="R64" s="275" t="str">
        <f t="shared" si="18"/>
        <v/>
      </c>
      <c r="S64" s="275" t="str">
        <f t="shared" si="19"/>
        <v/>
      </c>
      <c r="T64" s="438" t="str">
        <f t="shared" si="20"/>
        <v/>
      </c>
      <c r="U64" s="447" t="str">
        <f t="shared" si="21"/>
        <v/>
      </c>
      <c r="V64" s="448" t="str">
        <f t="shared" si="22"/>
        <v/>
      </c>
      <c r="W64" s="447" t="str">
        <f t="shared" si="23"/>
        <v/>
      </c>
      <c r="X64" s="447" t="str">
        <f t="shared" si="24"/>
        <v/>
      </c>
      <c r="Y64" s="446" t="str">
        <f t="shared" si="25"/>
        <v/>
      </c>
      <c r="Z64" s="446" t="str">
        <f t="shared" si="26"/>
        <v/>
      </c>
      <c r="AA64" s="446" t="str">
        <f t="shared" si="27"/>
        <v/>
      </c>
      <c r="AB64" s="235"/>
      <c r="AC64" s="435" t="str">
        <f t="shared" si="28"/>
        <v/>
      </c>
      <c r="AD64" s="276"/>
      <c r="AE64" s="14" t="str" cm="1">
        <f t="array" ref="AE64">IF(OR(AC64="",N64=""),"",_xlfn.IFS(
(IFERROR(VALUE(TRIM(SUBSTITUTE(AC64,CHAR(160),""))),0))=0,"Attention : montant présenté entièrement écarté",
ROUND(IFERROR(VALUE(TRIM(SUBSTITUTE(AC64,CHAR(160),""))),0),2)&gt;ROUND(IFERROR(VALUE(TRIM(SUBSTITUTE(N64,CHAR(160),""))),0),2),"KO : Le montant retenu est supérieur au montant présenté. Merci de revoir la ligne de contributions ou plafonner son montant.",
ROUND(IFERROR(VALUE(TRIM(SUBSTITUTE(N64,CHAR(160),""))),0),2)=0,"",ROUND(IFERROR(VALUE(TRIM(SUBSTITUTE(AC64,CHAR(160),""))),0),2)=ROUND(IFERROR(VALUE(TRIM(SUBSTITUTE(N64,CHAR(160),""))),0),2),"OK",
ROUND(IFERROR(VALUE(TRIM(SUBSTITUTE(AC64,CHAR(160),""))),0),2)&lt;ROUND(IFERROR(VALUE(TRIM(SUBSTITUTE(N64,CHAR(160),""))),0),2),"Attention : montant présenté partiellement écarté",TRUE,""))</f>
        <v/>
      </c>
      <c r="AF64" s="462" t="str">
        <f t="shared" si="29"/>
        <v/>
      </c>
    </row>
    <row r="65" spans="1:32" s="2" customFormat="1" ht="15.95">
      <c r="A65" s="499">
        <v>54</v>
      </c>
      <c r="B65" s="5"/>
      <c r="C65" s="5"/>
      <c r="D65" s="270"/>
      <c r="E65" s="5"/>
      <c r="F65" s="274"/>
      <c r="G65" s="271"/>
      <c r="H65" s="272"/>
      <c r="I65" s="271"/>
      <c r="J65" s="271"/>
      <c r="K65" s="434"/>
      <c r="L65" s="5"/>
      <c r="M65" s="5"/>
      <c r="N65" s="435" t="str">
        <f t="shared" si="15"/>
        <v/>
      </c>
      <c r="O65" s="278"/>
      <c r="P65" s="275" t="str">
        <f t="shared" si="16"/>
        <v/>
      </c>
      <c r="Q65" s="275" t="str">
        <f t="shared" si="17"/>
        <v/>
      </c>
      <c r="R65" s="275" t="str">
        <f t="shared" si="18"/>
        <v/>
      </c>
      <c r="S65" s="275" t="str">
        <f t="shared" si="19"/>
        <v/>
      </c>
      <c r="T65" s="438" t="str">
        <f t="shared" si="20"/>
        <v/>
      </c>
      <c r="U65" s="447" t="str">
        <f t="shared" si="21"/>
        <v/>
      </c>
      <c r="V65" s="448" t="str">
        <f t="shared" si="22"/>
        <v/>
      </c>
      <c r="W65" s="447" t="str">
        <f t="shared" si="23"/>
        <v/>
      </c>
      <c r="X65" s="447" t="str">
        <f t="shared" si="24"/>
        <v/>
      </c>
      <c r="Y65" s="446" t="str">
        <f t="shared" si="25"/>
        <v/>
      </c>
      <c r="Z65" s="446" t="str">
        <f t="shared" si="26"/>
        <v/>
      </c>
      <c r="AA65" s="446" t="str">
        <f t="shared" si="27"/>
        <v/>
      </c>
      <c r="AB65" s="235"/>
      <c r="AC65" s="435" t="str">
        <f t="shared" si="28"/>
        <v/>
      </c>
      <c r="AD65" s="276"/>
      <c r="AE65" s="14" t="str" cm="1">
        <f t="array" ref="AE65">IF(OR(AC65="",N65=""),"",_xlfn.IFS(
(IFERROR(VALUE(TRIM(SUBSTITUTE(AC65,CHAR(160),""))),0))=0,"Attention : montant présenté entièrement écarté",
ROUND(IFERROR(VALUE(TRIM(SUBSTITUTE(AC65,CHAR(160),""))),0),2)&gt;ROUND(IFERROR(VALUE(TRIM(SUBSTITUTE(N65,CHAR(160),""))),0),2),"KO : Le montant retenu est supérieur au montant présenté. Merci de revoir la ligne de contributions ou plafonner son montant.",
ROUND(IFERROR(VALUE(TRIM(SUBSTITUTE(N65,CHAR(160),""))),0),2)=0,"",ROUND(IFERROR(VALUE(TRIM(SUBSTITUTE(AC65,CHAR(160),""))),0),2)=ROUND(IFERROR(VALUE(TRIM(SUBSTITUTE(N65,CHAR(160),""))),0),2),"OK",
ROUND(IFERROR(VALUE(TRIM(SUBSTITUTE(AC65,CHAR(160),""))),0),2)&lt;ROUND(IFERROR(VALUE(TRIM(SUBSTITUTE(N65,CHAR(160),""))),0),2),"Attention : montant présenté partiellement écarté",TRUE,""))</f>
        <v/>
      </c>
      <c r="AF65" s="462" t="str">
        <f t="shared" si="29"/>
        <v/>
      </c>
    </row>
    <row r="66" spans="1:32" s="2" customFormat="1" ht="15.95">
      <c r="A66" s="499">
        <v>55</v>
      </c>
      <c r="B66" s="5"/>
      <c r="C66" s="5"/>
      <c r="D66" s="270"/>
      <c r="E66" s="5"/>
      <c r="F66" s="274"/>
      <c r="G66" s="271"/>
      <c r="H66" s="272"/>
      <c r="I66" s="271"/>
      <c r="J66" s="271"/>
      <c r="K66" s="434"/>
      <c r="L66" s="5"/>
      <c r="M66" s="5"/>
      <c r="N66" s="435" t="str">
        <f t="shared" si="15"/>
        <v/>
      </c>
      <c r="O66" s="278"/>
      <c r="P66" s="275" t="str">
        <f t="shared" si="16"/>
        <v/>
      </c>
      <c r="Q66" s="275" t="str">
        <f t="shared" si="17"/>
        <v/>
      </c>
      <c r="R66" s="275" t="str">
        <f t="shared" si="18"/>
        <v/>
      </c>
      <c r="S66" s="275" t="str">
        <f t="shared" si="19"/>
        <v/>
      </c>
      <c r="T66" s="438" t="str">
        <f t="shared" si="20"/>
        <v/>
      </c>
      <c r="U66" s="447" t="str">
        <f t="shared" si="21"/>
        <v/>
      </c>
      <c r="V66" s="448" t="str">
        <f t="shared" si="22"/>
        <v/>
      </c>
      <c r="W66" s="447" t="str">
        <f t="shared" si="23"/>
        <v/>
      </c>
      <c r="X66" s="447" t="str">
        <f t="shared" si="24"/>
        <v/>
      </c>
      <c r="Y66" s="446" t="str">
        <f t="shared" si="25"/>
        <v/>
      </c>
      <c r="Z66" s="446" t="str">
        <f t="shared" si="26"/>
        <v/>
      </c>
      <c r="AA66" s="446" t="str">
        <f t="shared" si="27"/>
        <v/>
      </c>
      <c r="AB66" s="235"/>
      <c r="AC66" s="435" t="str">
        <f t="shared" si="28"/>
        <v/>
      </c>
      <c r="AD66" s="276"/>
      <c r="AE66" s="14" t="str" cm="1">
        <f t="array" ref="AE66">IF(OR(AC66="",N66=""),"",_xlfn.IFS(
(IFERROR(VALUE(TRIM(SUBSTITUTE(AC66,CHAR(160),""))),0))=0,"Attention : montant présenté entièrement écarté",
ROUND(IFERROR(VALUE(TRIM(SUBSTITUTE(AC66,CHAR(160),""))),0),2)&gt;ROUND(IFERROR(VALUE(TRIM(SUBSTITUTE(N66,CHAR(160),""))),0),2),"KO : Le montant retenu est supérieur au montant présenté. Merci de revoir la ligne de contributions ou plafonner son montant.",
ROUND(IFERROR(VALUE(TRIM(SUBSTITUTE(N66,CHAR(160),""))),0),2)=0,"",ROUND(IFERROR(VALUE(TRIM(SUBSTITUTE(AC66,CHAR(160),""))),0),2)=ROUND(IFERROR(VALUE(TRIM(SUBSTITUTE(N66,CHAR(160),""))),0),2),"OK",
ROUND(IFERROR(VALUE(TRIM(SUBSTITUTE(AC66,CHAR(160),""))),0),2)&lt;ROUND(IFERROR(VALUE(TRIM(SUBSTITUTE(N66,CHAR(160),""))),0),2),"Attention : montant présenté partiellement écarté",TRUE,""))</f>
        <v/>
      </c>
      <c r="AF66" s="462" t="str">
        <f t="shared" si="29"/>
        <v/>
      </c>
    </row>
    <row r="67" spans="1:32" s="2" customFormat="1" ht="15.95">
      <c r="A67" s="499">
        <v>56</v>
      </c>
      <c r="B67" s="5"/>
      <c r="C67" s="5"/>
      <c r="D67" s="270"/>
      <c r="E67" s="5"/>
      <c r="F67" s="274"/>
      <c r="G67" s="271"/>
      <c r="H67" s="272"/>
      <c r="I67" s="271"/>
      <c r="J67" s="271"/>
      <c r="K67" s="434"/>
      <c r="L67" s="5"/>
      <c r="M67" s="5"/>
      <c r="N67" s="435" t="str">
        <f t="shared" si="15"/>
        <v/>
      </c>
      <c r="O67" s="278"/>
      <c r="P67" s="275" t="str">
        <f t="shared" si="16"/>
        <v/>
      </c>
      <c r="Q67" s="275" t="str">
        <f t="shared" si="17"/>
        <v/>
      </c>
      <c r="R67" s="275" t="str">
        <f t="shared" si="18"/>
        <v/>
      </c>
      <c r="S67" s="275" t="str">
        <f t="shared" si="19"/>
        <v/>
      </c>
      <c r="T67" s="438" t="str">
        <f t="shared" si="20"/>
        <v/>
      </c>
      <c r="U67" s="447" t="str">
        <f t="shared" si="21"/>
        <v/>
      </c>
      <c r="V67" s="448" t="str">
        <f t="shared" si="22"/>
        <v/>
      </c>
      <c r="W67" s="447" t="str">
        <f t="shared" si="23"/>
        <v/>
      </c>
      <c r="X67" s="447" t="str">
        <f t="shared" si="24"/>
        <v/>
      </c>
      <c r="Y67" s="446" t="str">
        <f t="shared" si="25"/>
        <v/>
      </c>
      <c r="Z67" s="446" t="str">
        <f t="shared" si="26"/>
        <v/>
      </c>
      <c r="AA67" s="446" t="str">
        <f t="shared" si="27"/>
        <v/>
      </c>
      <c r="AB67" s="235"/>
      <c r="AC67" s="435" t="str">
        <f t="shared" si="28"/>
        <v/>
      </c>
      <c r="AD67" s="276"/>
      <c r="AE67" s="14" t="str" cm="1">
        <f t="array" ref="AE67">IF(OR(AC67="",N67=""),"",_xlfn.IFS(
(IFERROR(VALUE(TRIM(SUBSTITUTE(AC67,CHAR(160),""))),0))=0,"Attention : montant présenté entièrement écarté",
ROUND(IFERROR(VALUE(TRIM(SUBSTITUTE(AC67,CHAR(160),""))),0),2)&gt;ROUND(IFERROR(VALUE(TRIM(SUBSTITUTE(N67,CHAR(160),""))),0),2),"KO : Le montant retenu est supérieur au montant présenté. Merci de revoir la ligne de contributions ou plafonner son montant.",
ROUND(IFERROR(VALUE(TRIM(SUBSTITUTE(N67,CHAR(160),""))),0),2)=0,"",ROUND(IFERROR(VALUE(TRIM(SUBSTITUTE(AC67,CHAR(160),""))),0),2)=ROUND(IFERROR(VALUE(TRIM(SUBSTITUTE(N67,CHAR(160),""))),0),2),"OK",
ROUND(IFERROR(VALUE(TRIM(SUBSTITUTE(AC67,CHAR(160),""))),0),2)&lt;ROUND(IFERROR(VALUE(TRIM(SUBSTITUTE(N67,CHAR(160),""))),0),2),"Attention : montant présenté partiellement écarté",TRUE,""))</f>
        <v/>
      </c>
      <c r="AF67" s="462" t="str">
        <f t="shared" si="29"/>
        <v/>
      </c>
    </row>
    <row r="68" spans="1:32" s="2" customFormat="1" ht="15.95">
      <c r="A68" s="499">
        <v>57</v>
      </c>
      <c r="B68" s="5"/>
      <c r="C68" s="5"/>
      <c r="D68" s="270"/>
      <c r="E68" s="5"/>
      <c r="F68" s="274"/>
      <c r="G68" s="271"/>
      <c r="H68" s="272"/>
      <c r="I68" s="271"/>
      <c r="J68" s="271"/>
      <c r="K68" s="434"/>
      <c r="L68" s="5"/>
      <c r="M68" s="5"/>
      <c r="N68" s="435" t="str">
        <f t="shared" si="15"/>
        <v/>
      </c>
      <c r="O68" s="278"/>
      <c r="P68" s="275" t="str">
        <f t="shared" si="16"/>
        <v/>
      </c>
      <c r="Q68" s="275" t="str">
        <f t="shared" si="17"/>
        <v/>
      </c>
      <c r="R68" s="275" t="str">
        <f t="shared" si="18"/>
        <v/>
      </c>
      <c r="S68" s="275" t="str">
        <f t="shared" si="19"/>
        <v/>
      </c>
      <c r="T68" s="438" t="str">
        <f t="shared" si="20"/>
        <v/>
      </c>
      <c r="U68" s="447" t="str">
        <f t="shared" si="21"/>
        <v/>
      </c>
      <c r="V68" s="448" t="str">
        <f t="shared" si="22"/>
        <v/>
      </c>
      <c r="W68" s="447" t="str">
        <f t="shared" si="23"/>
        <v/>
      </c>
      <c r="X68" s="447" t="str">
        <f t="shared" si="24"/>
        <v/>
      </c>
      <c r="Y68" s="446" t="str">
        <f t="shared" si="25"/>
        <v/>
      </c>
      <c r="Z68" s="446" t="str">
        <f t="shared" si="26"/>
        <v/>
      </c>
      <c r="AA68" s="446" t="str">
        <f t="shared" si="27"/>
        <v/>
      </c>
      <c r="AB68" s="235"/>
      <c r="AC68" s="435" t="str">
        <f t="shared" si="28"/>
        <v/>
      </c>
      <c r="AD68" s="276"/>
      <c r="AE68" s="14" t="str" cm="1">
        <f t="array" ref="AE68">IF(OR(AC68="",N68=""),"",_xlfn.IFS(
(IFERROR(VALUE(TRIM(SUBSTITUTE(AC68,CHAR(160),""))),0))=0,"Attention : montant présenté entièrement écarté",
ROUND(IFERROR(VALUE(TRIM(SUBSTITUTE(AC68,CHAR(160),""))),0),2)&gt;ROUND(IFERROR(VALUE(TRIM(SUBSTITUTE(N68,CHAR(160),""))),0),2),"KO : Le montant retenu est supérieur au montant présenté. Merci de revoir la ligne de contributions ou plafonner son montant.",
ROUND(IFERROR(VALUE(TRIM(SUBSTITUTE(N68,CHAR(160),""))),0),2)=0,"",ROUND(IFERROR(VALUE(TRIM(SUBSTITUTE(AC68,CHAR(160),""))),0),2)=ROUND(IFERROR(VALUE(TRIM(SUBSTITUTE(N68,CHAR(160),""))),0),2),"OK",
ROUND(IFERROR(VALUE(TRIM(SUBSTITUTE(AC68,CHAR(160),""))),0),2)&lt;ROUND(IFERROR(VALUE(TRIM(SUBSTITUTE(N68,CHAR(160),""))),0),2),"Attention : montant présenté partiellement écarté",TRUE,""))</f>
        <v/>
      </c>
      <c r="AF68" s="462" t="str">
        <f t="shared" si="29"/>
        <v/>
      </c>
    </row>
    <row r="69" spans="1:32" s="2" customFormat="1" ht="15.95">
      <c r="A69" s="499">
        <v>58</v>
      </c>
      <c r="B69" s="5"/>
      <c r="C69" s="5"/>
      <c r="D69" s="270"/>
      <c r="E69" s="5"/>
      <c r="F69" s="274"/>
      <c r="G69" s="271"/>
      <c r="H69" s="272"/>
      <c r="I69" s="271"/>
      <c r="J69" s="271"/>
      <c r="K69" s="434"/>
      <c r="L69" s="5"/>
      <c r="M69" s="5"/>
      <c r="N69" s="435" t="str">
        <f t="shared" si="15"/>
        <v/>
      </c>
      <c r="O69" s="278"/>
      <c r="P69" s="275" t="str">
        <f t="shared" si="16"/>
        <v/>
      </c>
      <c r="Q69" s="275" t="str">
        <f t="shared" si="17"/>
        <v/>
      </c>
      <c r="R69" s="275" t="str">
        <f t="shared" si="18"/>
        <v/>
      </c>
      <c r="S69" s="275" t="str">
        <f t="shared" si="19"/>
        <v/>
      </c>
      <c r="T69" s="438" t="str">
        <f t="shared" si="20"/>
        <v/>
      </c>
      <c r="U69" s="447" t="str">
        <f t="shared" si="21"/>
        <v/>
      </c>
      <c r="V69" s="448" t="str">
        <f t="shared" si="22"/>
        <v/>
      </c>
      <c r="W69" s="447" t="str">
        <f t="shared" si="23"/>
        <v/>
      </c>
      <c r="X69" s="447" t="str">
        <f t="shared" si="24"/>
        <v/>
      </c>
      <c r="Y69" s="446" t="str">
        <f t="shared" si="25"/>
        <v/>
      </c>
      <c r="Z69" s="446" t="str">
        <f t="shared" si="26"/>
        <v/>
      </c>
      <c r="AA69" s="446" t="str">
        <f t="shared" si="27"/>
        <v/>
      </c>
      <c r="AB69" s="235"/>
      <c r="AC69" s="435" t="str">
        <f t="shared" si="28"/>
        <v/>
      </c>
      <c r="AD69" s="276"/>
      <c r="AE69" s="14" t="str" cm="1">
        <f t="array" ref="AE69">IF(OR(AC69="",N69=""),"",_xlfn.IFS(
(IFERROR(VALUE(TRIM(SUBSTITUTE(AC69,CHAR(160),""))),0))=0,"Attention : montant présenté entièrement écarté",
ROUND(IFERROR(VALUE(TRIM(SUBSTITUTE(AC69,CHAR(160),""))),0),2)&gt;ROUND(IFERROR(VALUE(TRIM(SUBSTITUTE(N69,CHAR(160),""))),0),2),"KO : Le montant retenu est supérieur au montant présenté. Merci de revoir la ligne de contributions ou plafonner son montant.",
ROUND(IFERROR(VALUE(TRIM(SUBSTITUTE(N69,CHAR(160),""))),0),2)=0,"",ROUND(IFERROR(VALUE(TRIM(SUBSTITUTE(AC69,CHAR(160),""))),0),2)=ROUND(IFERROR(VALUE(TRIM(SUBSTITUTE(N69,CHAR(160),""))),0),2),"OK",
ROUND(IFERROR(VALUE(TRIM(SUBSTITUTE(AC69,CHAR(160),""))),0),2)&lt;ROUND(IFERROR(VALUE(TRIM(SUBSTITUTE(N69,CHAR(160),""))),0),2),"Attention : montant présenté partiellement écarté",TRUE,""))</f>
        <v/>
      </c>
      <c r="AF69" s="462" t="str">
        <f t="shared" si="29"/>
        <v/>
      </c>
    </row>
    <row r="70" spans="1:32" s="2" customFormat="1" ht="15.95">
      <c r="A70" s="499">
        <v>59</v>
      </c>
      <c r="B70" s="5"/>
      <c r="C70" s="5"/>
      <c r="D70" s="270"/>
      <c r="E70" s="5"/>
      <c r="F70" s="274"/>
      <c r="G70" s="271"/>
      <c r="H70" s="272"/>
      <c r="I70" s="271"/>
      <c r="J70" s="271"/>
      <c r="K70" s="434"/>
      <c r="L70" s="5"/>
      <c r="M70" s="5"/>
      <c r="N70" s="435" t="str">
        <f t="shared" si="15"/>
        <v/>
      </c>
      <c r="O70" s="278"/>
      <c r="P70" s="275" t="str">
        <f t="shared" si="16"/>
        <v/>
      </c>
      <c r="Q70" s="275" t="str">
        <f t="shared" si="17"/>
        <v/>
      </c>
      <c r="R70" s="275" t="str">
        <f t="shared" si="18"/>
        <v/>
      </c>
      <c r="S70" s="275" t="str">
        <f t="shared" si="19"/>
        <v/>
      </c>
      <c r="T70" s="438" t="str">
        <f t="shared" si="20"/>
        <v/>
      </c>
      <c r="U70" s="447" t="str">
        <f t="shared" si="21"/>
        <v/>
      </c>
      <c r="V70" s="448" t="str">
        <f t="shared" si="22"/>
        <v/>
      </c>
      <c r="W70" s="447" t="str">
        <f t="shared" si="23"/>
        <v/>
      </c>
      <c r="X70" s="447" t="str">
        <f t="shared" si="24"/>
        <v/>
      </c>
      <c r="Y70" s="446" t="str">
        <f t="shared" si="25"/>
        <v/>
      </c>
      <c r="Z70" s="446" t="str">
        <f t="shared" si="26"/>
        <v/>
      </c>
      <c r="AA70" s="446" t="str">
        <f t="shared" si="27"/>
        <v/>
      </c>
      <c r="AB70" s="235"/>
      <c r="AC70" s="435" t="str">
        <f t="shared" si="28"/>
        <v/>
      </c>
      <c r="AD70" s="276"/>
      <c r="AE70" s="14" t="str" cm="1">
        <f t="array" ref="AE70">IF(OR(AC70="",N70=""),"",_xlfn.IFS(
(IFERROR(VALUE(TRIM(SUBSTITUTE(AC70,CHAR(160),""))),0))=0,"Attention : montant présenté entièrement écarté",
ROUND(IFERROR(VALUE(TRIM(SUBSTITUTE(AC70,CHAR(160),""))),0),2)&gt;ROUND(IFERROR(VALUE(TRIM(SUBSTITUTE(N70,CHAR(160),""))),0),2),"KO : Le montant retenu est supérieur au montant présenté. Merci de revoir la ligne de contributions ou plafonner son montant.",
ROUND(IFERROR(VALUE(TRIM(SUBSTITUTE(N70,CHAR(160),""))),0),2)=0,"",ROUND(IFERROR(VALUE(TRIM(SUBSTITUTE(AC70,CHAR(160),""))),0),2)=ROUND(IFERROR(VALUE(TRIM(SUBSTITUTE(N70,CHAR(160),""))),0),2),"OK",
ROUND(IFERROR(VALUE(TRIM(SUBSTITUTE(AC70,CHAR(160),""))),0),2)&lt;ROUND(IFERROR(VALUE(TRIM(SUBSTITUTE(N70,CHAR(160),""))),0),2),"Attention : montant présenté partiellement écarté",TRUE,""))</f>
        <v/>
      </c>
      <c r="AF70" s="462" t="str">
        <f t="shared" si="29"/>
        <v/>
      </c>
    </row>
    <row r="71" spans="1:32" s="2" customFormat="1" ht="15.95">
      <c r="A71" s="499">
        <v>60</v>
      </c>
      <c r="B71" s="5"/>
      <c r="C71" s="5"/>
      <c r="D71" s="270"/>
      <c r="E71" s="5"/>
      <c r="F71" s="274"/>
      <c r="G71" s="271"/>
      <c r="H71" s="272"/>
      <c r="I71" s="271"/>
      <c r="J71" s="271"/>
      <c r="K71" s="434"/>
      <c r="L71" s="5"/>
      <c r="M71" s="5"/>
      <c r="N71" s="435" t="str">
        <f t="shared" si="15"/>
        <v/>
      </c>
      <c r="O71" s="278"/>
      <c r="P71" s="275" t="str">
        <f t="shared" si="16"/>
        <v/>
      </c>
      <c r="Q71" s="275" t="str">
        <f t="shared" si="17"/>
        <v/>
      </c>
      <c r="R71" s="275" t="str">
        <f t="shared" si="18"/>
        <v/>
      </c>
      <c r="S71" s="275" t="str">
        <f t="shared" si="19"/>
        <v/>
      </c>
      <c r="T71" s="438" t="str">
        <f t="shared" si="20"/>
        <v/>
      </c>
      <c r="U71" s="447" t="str">
        <f t="shared" si="21"/>
        <v/>
      </c>
      <c r="V71" s="448" t="str">
        <f t="shared" si="22"/>
        <v/>
      </c>
      <c r="W71" s="447" t="str">
        <f t="shared" si="23"/>
        <v/>
      </c>
      <c r="X71" s="447" t="str">
        <f t="shared" si="24"/>
        <v/>
      </c>
      <c r="Y71" s="446" t="str">
        <f t="shared" si="25"/>
        <v/>
      </c>
      <c r="Z71" s="446" t="str">
        <f t="shared" si="26"/>
        <v/>
      </c>
      <c r="AA71" s="446" t="str">
        <f t="shared" si="27"/>
        <v/>
      </c>
      <c r="AB71" s="235"/>
      <c r="AC71" s="435" t="str">
        <f t="shared" si="28"/>
        <v/>
      </c>
      <c r="AD71" s="276"/>
      <c r="AE71" s="14" t="str" cm="1">
        <f t="array" ref="AE71">IF(OR(AC71="",N71=""),"",_xlfn.IFS(
(IFERROR(VALUE(TRIM(SUBSTITUTE(AC71,CHAR(160),""))),0))=0,"Attention : montant présenté entièrement écarté",
ROUND(IFERROR(VALUE(TRIM(SUBSTITUTE(AC71,CHAR(160),""))),0),2)&gt;ROUND(IFERROR(VALUE(TRIM(SUBSTITUTE(N71,CHAR(160),""))),0),2),"KO : Le montant retenu est supérieur au montant présenté. Merci de revoir la ligne de contributions ou plafonner son montant.",
ROUND(IFERROR(VALUE(TRIM(SUBSTITUTE(N71,CHAR(160),""))),0),2)=0,"",ROUND(IFERROR(VALUE(TRIM(SUBSTITUTE(AC71,CHAR(160),""))),0),2)=ROUND(IFERROR(VALUE(TRIM(SUBSTITUTE(N71,CHAR(160),""))),0),2),"OK",
ROUND(IFERROR(VALUE(TRIM(SUBSTITUTE(AC71,CHAR(160),""))),0),2)&lt;ROUND(IFERROR(VALUE(TRIM(SUBSTITUTE(N71,CHAR(160),""))),0),2),"Attention : montant présenté partiellement écarté",TRUE,""))</f>
        <v/>
      </c>
      <c r="AF71" s="462" t="str">
        <f t="shared" si="29"/>
        <v/>
      </c>
    </row>
    <row r="72" spans="1:32" s="2" customFormat="1" ht="15.95">
      <c r="A72" s="499">
        <v>61</v>
      </c>
      <c r="B72" s="5"/>
      <c r="C72" s="5"/>
      <c r="D72" s="270"/>
      <c r="E72" s="5"/>
      <c r="F72" s="274"/>
      <c r="G72" s="271"/>
      <c r="H72" s="272"/>
      <c r="I72" s="271"/>
      <c r="J72" s="271"/>
      <c r="K72" s="434"/>
      <c r="L72" s="5"/>
      <c r="M72" s="5"/>
      <c r="N72" s="435" t="str">
        <f t="shared" si="15"/>
        <v/>
      </c>
      <c r="O72" s="278"/>
      <c r="P72" s="275" t="str">
        <f t="shared" si="16"/>
        <v/>
      </c>
      <c r="Q72" s="275" t="str">
        <f t="shared" si="17"/>
        <v/>
      </c>
      <c r="R72" s="275" t="str">
        <f t="shared" si="18"/>
        <v/>
      </c>
      <c r="S72" s="275" t="str">
        <f t="shared" si="19"/>
        <v/>
      </c>
      <c r="T72" s="438" t="str">
        <f t="shared" si="20"/>
        <v/>
      </c>
      <c r="U72" s="447" t="str">
        <f t="shared" si="21"/>
        <v/>
      </c>
      <c r="V72" s="448" t="str">
        <f t="shared" si="22"/>
        <v/>
      </c>
      <c r="W72" s="447" t="str">
        <f t="shared" si="23"/>
        <v/>
      </c>
      <c r="X72" s="447" t="str">
        <f t="shared" si="24"/>
        <v/>
      </c>
      <c r="Y72" s="446" t="str">
        <f t="shared" si="25"/>
        <v/>
      </c>
      <c r="Z72" s="446" t="str">
        <f t="shared" si="26"/>
        <v/>
      </c>
      <c r="AA72" s="446" t="str">
        <f t="shared" si="27"/>
        <v/>
      </c>
      <c r="AB72" s="235"/>
      <c r="AC72" s="435" t="str">
        <f t="shared" si="28"/>
        <v/>
      </c>
      <c r="AD72" s="276"/>
      <c r="AE72" s="14" t="str" cm="1">
        <f t="array" ref="AE72">IF(OR(AC72="",N72=""),"",_xlfn.IFS(
(IFERROR(VALUE(TRIM(SUBSTITUTE(AC72,CHAR(160),""))),0))=0,"Attention : montant présenté entièrement écarté",
ROUND(IFERROR(VALUE(TRIM(SUBSTITUTE(AC72,CHAR(160),""))),0),2)&gt;ROUND(IFERROR(VALUE(TRIM(SUBSTITUTE(N72,CHAR(160),""))),0),2),"KO : Le montant retenu est supérieur au montant présenté. Merci de revoir la ligne de contributions ou plafonner son montant.",
ROUND(IFERROR(VALUE(TRIM(SUBSTITUTE(N72,CHAR(160),""))),0),2)=0,"",ROUND(IFERROR(VALUE(TRIM(SUBSTITUTE(AC72,CHAR(160),""))),0),2)=ROUND(IFERROR(VALUE(TRIM(SUBSTITUTE(N72,CHAR(160),""))),0),2),"OK",
ROUND(IFERROR(VALUE(TRIM(SUBSTITUTE(AC72,CHAR(160),""))),0),2)&lt;ROUND(IFERROR(VALUE(TRIM(SUBSTITUTE(N72,CHAR(160),""))),0),2),"Attention : montant présenté partiellement écarté",TRUE,""))</f>
        <v/>
      </c>
      <c r="AF72" s="462" t="str">
        <f t="shared" si="29"/>
        <v/>
      </c>
    </row>
    <row r="73" spans="1:32" s="2" customFormat="1" ht="15.95">
      <c r="A73" s="499">
        <v>62</v>
      </c>
      <c r="B73" s="5"/>
      <c r="C73" s="5"/>
      <c r="D73" s="270"/>
      <c r="E73" s="5"/>
      <c r="F73" s="274"/>
      <c r="G73" s="271"/>
      <c r="H73" s="272"/>
      <c r="I73" s="271"/>
      <c r="J73" s="271"/>
      <c r="K73" s="434"/>
      <c r="L73" s="5"/>
      <c r="M73" s="5"/>
      <c r="N73" s="435" t="str">
        <f t="shared" si="15"/>
        <v/>
      </c>
      <c r="O73" s="278"/>
      <c r="P73" s="275" t="str">
        <f t="shared" si="16"/>
        <v/>
      </c>
      <c r="Q73" s="275" t="str">
        <f t="shared" si="17"/>
        <v/>
      </c>
      <c r="R73" s="275" t="str">
        <f t="shared" si="18"/>
        <v/>
      </c>
      <c r="S73" s="275" t="str">
        <f t="shared" si="19"/>
        <v/>
      </c>
      <c r="T73" s="438" t="str">
        <f t="shared" si="20"/>
        <v/>
      </c>
      <c r="U73" s="447" t="str">
        <f t="shared" si="21"/>
        <v/>
      </c>
      <c r="V73" s="448" t="str">
        <f t="shared" si="22"/>
        <v/>
      </c>
      <c r="W73" s="447" t="str">
        <f t="shared" si="23"/>
        <v/>
      </c>
      <c r="X73" s="447" t="str">
        <f t="shared" si="24"/>
        <v/>
      </c>
      <c r="Y73" s="446" t="str">
        <f t="shared" si="25"/>
        <v/>
      </c>
      <c r="Z73" s="446" t="str">
        <f t="shared" si="26"/>
        <v/>
      </c>
      <c r="AA73" s="446" t="str">
        <f t="shared" si="27"/>
        <v/>
      </c>
      <c r="AB73" s="235"/>
      <c r="AC73" s="435" t="str">
        <f t="shared" si="28"/>
        <v/>
      </c>
      <c r="AD73" s="276"/>
      <c r="AE73" s="14" t="str" cm="1">
        <f t="array" ref="AE73">IF(OR(AC73="",N73=""),"",_xlfn.IFS(
(IFERROR(VALUE(TRIM(SUBSTITUTE(AC73,CHAR(160),""))),0))=0,"Attention : montant présenté entièrement écarté",
ROUND(IFERROR(VALUE(TRIM(SUBSTITUTE(AC73,CHAR(160),""))),0),2)&gt;ROUND(IFERROR(VALUE(TRIM(SUBSTITUTE(N73,CHAR(160),""))),0),2),"KO : Le montant retenu est supérieur au montant présenté. Merci de revoir la ligne de contributions ou plafonner son montant.",
ROUND(IFERROR(VALUE(TRIM(SUBSTITUTE(N73,CHAR(160),""))),0),2)=0,"",ROUND(IFERROR(VALUE(TRIM(SUBSTITUTE(AC73,CHAR(160),""))),0),2)=ROUND(IFERROR(VALUE(TRIM(SUBSTITUTE(N73,CHAR(160),""))),0),2),"OK",
ROUND(IFERROR(VALUE(TRIM(SUBSTITUTE(AC73,CHAR(160),""))),0),2)&lt;ROUND(IFERROR(VALUE(TRIM(SUBSTITUTE(N73,CHAR(160),""))),0),2),"Attention : montant présenté partiellement écarté",TRUE,""))</f>
        <v/>
      </c>
      <c r="AF73" s="462" t="str">
        <f t="shared" si="29"/>
        <v/>
      </c>
    </row>
    <row r="74" spans="1:32" s="2" customFormat="1" ht="15.95">
      <c r="A74" s="499">
        <v>63</v>
      </c>
      <c r="B74" s="5"/>
      <c r="C74" s="5"/>
      <c r="D74" s="270"/>
      <c r="E74" s="5"/>
      <c r="F74" s="274"/>
      <c r="G74" s="271"/>
      <c r="H74" s="272"/>
      <c r="I74" s="271"/>
      <c r="J74" s="271"/>
      <c r="K74" s="434"/>
      <c r="L74" s="5"/>
      <c r="M74" s="5"/>
      <c r="N74" s="435" t="str">
        <f t="shared" si="15"/>
        <v/>
      </c>
      <c r="O74" s="278"/>
      <c r="P74" s="275" t="str">
        <f t="shared" si="16"/>
        <v/>
      </c>
      <c r="Q74" s="275" t="str">
        <f t="shared" si="17"/>
        <v/>
      </c>
      <c r="R74" s="275" t="str">
        <f t="shared" si="18"/>
        <v/>
      </c>
      <c r="S74" s="275" t="str">
        <f t="shared" si="19"/>
        <v/>
      </c>
      <c r="T74" s="438" t="str">
        <f t="shared" si="20"/>
        <v/>
      </c>
      <c r="U74" s="447" t="str">
        <f t="shared" si="21"/>
        <v/>
      </c>
      <c r="V74" s="448" t="str">
        <f t="shared" si="22"/>
        <v/>
      </c>
      <c r="W74" s="447" t="str">
        <f t="shared" si="23"/>
        <v/>
      </c>
      <c r="X74" s="447" t="str">
        <f t="shared" si="24"/>
        <v/>
      </c>
      <c r="Y74" s="446" t="str">
        <f t="shared" si="25"/>
        <v/>
      </c>
      <c r="Z74" s="446" t="str">
        <f t="shared" si="26"/>
        <v/>
      </c>
      <c r="AA74" s="446" t="str">
        <f t="shared" si="27"/>
        <v/>
      </c>
      <c r="AB74" s="235"/>
      <c r="AC74" s="435" t="str">
        <f t="shared" si="28"/>
        <v/>
      </c>
      <c r="AD74" s="276"/>
      <c r="AE74" s="14" t="str" cm="1">
        <f t="array" ref="AE74">IF(OR(AC74="",N74=""),"",_xlfn.IFS(
(IFERROR(VALUE(TRIM(SUBSTITUTE(AC74,CHAR(160),""))),0))=0,"Attention : montant présenté entièrement écarté",
ROUND(IFERROR(VALUE(TRIM(SUBSTITUTE(AC74,CHAR(160),""))),0),2)&gt;ROUND(IFERROR(VALUE(TRIM(SUBSTITUTE(N74,CHAR(160),""))),0),2),"KO : Le montant retenu est supérieur au montant présenté. Merci de revoir la ligne de contributions ou plafonner son montant.",
ROUND(IFERROR(VALUE(TRIM(SUBSTITUTE(N74,CHAR(160),""))),0),2)=0,"",ROUND(IFERROR(VALUE(TRIM(SUBSTITUTE(AC74,CHAR(160),""))),0),2)=ROUND(IFERROR(VALUE(TRIM(SUBSTITUTE(N74,CHAR(160),""))),0),2),"OK",
ROUND(IFERROR(VALUE(TRIM(SUBSTITUTE(AC74,CHAR(160),""))),0),2)&lt;ROUND(IFERROR(VALUE(TRIM(SUBSTITUTE(N74,CHAR(160),""))),0),2),"Attention : montant présenté partiellement écarté",TRUE,""))</f>
        <v/>
      </c>
      <c r="AF74" s="462" t="str">
        <f t="shared" si="29"/>
        <v/>
      </c>
    </row>
    <row r="75" spans="1:32" s="2" customFormat="1" ht="15.95">
      <c r="A75" s="499">
        <v>64</v>
      </c>
      <c r="B75" s="5"/>
      <c r="C75" s="5"/>
      <c r="D75" s="270"/>
      <c r="E75" s="5"/>
      <c r="F75" s="274"/>
      <c r="G75" s="271"/>
      <c r="H75" s="272"/>
      <c r="I75" s="271"/>
      <c r="J75" s="271"/>
      <c r="K75" s="434"/>
      <c r="L75" s="5"/>
      <c r="M75" s="5"/>
      <c r="N75" s="435" t="str">
        <f t="shared" ref="N75:N111" si="30">IF(I75=0,"",((K75/I75)*J75)*F75)</f>
        <v/>
      </c>
      <c r="O75" s="278"/>
      <c r="P75" s="275" t="str">
        <f t="shared" si="16"/>
        <v/>
      </c>
      <c r="Q75" s="275" t="str">
        <f t="shared" si="17"/>
        <v/>
      </c>
      <c r="R75" s="275" t="str">
        <f t="shared" si="18"/>
        <v/>
      </c>
      <c r="S75" s="275" t="str">
        <f t="shared" si="19"/>
        <v/>
      </c>
      <c r="T75" s="438" t="str">
        <f t="shared" si="20"/>
        <v/>
      </c>
      <c r="U75" s="447" t="str">
        <f t="shared" si="21"/>
        <v/>
      </c>
      <c r="V75" s="448" t="str">
        <f t="shared" si="22"/>
        <v/>
      </c>
      <c r="W75" s="447" t="str">
        <f t="shared" si="23"/>
        <v/>
      </c>
      <c r="X75" s="447" t="str">
        <f t="shared" si="24"/>
        <v/>
      </c>
      <c r="Y75" s="446" t="str">
        <f t="shared" si="25"/>
        <v/>
      </c>
      <c r="Z75" s="446" t="str">
        <f t="shared" si="26"/>
        <v/>
      </c>
      <c r="AA75" s="446" t="str">
        <f t="shared" si="27"/>
        <v/>
      </c>
      <c r="AB75" s="235"/>
      <c r="AC75" s="435" t="str">
        <f t="shared" si="28"/>
        <v/>
      </c>
      <c r="AD75" s="276"/>
      <c r="AE75" s="14" t="str" cm="1">
        <f t="array" ref="AE75">IF(OR(AC75="",N75=""),"",_xlfn.IFS(
(IFERROR(VALUE(TRIM(SUBSTITUTE(AC75,CHAR(160),""))),0))=0,"Attention : montant présenté entièrement écarté",
ROUND(IFERROR(VALUE(TRIM(SUBSTITUTE(AC75,CHAR(160),""))),0),2)&gt;ROUND(IFERROR(VALUE(TRIM(SUBSTITUTE(N75,CHAR(160),""))),0),2),"KO : Le montant retenu est supérieur au montant présenté. Merci de revoir la ligne de contributions ou plafonner son montant.",
ROUND(IFERROR(VALUE(TRIM(SUBSTITUTE(N75,CHAR(160),""))),0),2)=0,"",ROUND(IFERROR(VALUE(TRIM(SUBSTITUTE(AC75,CHAR(160),""))),0),2)=ROUND(IFERROR(VALUE(TRIM(SUBSTITUTE(N75,CHAR(160),""))),0),2),"OK",
ROUND(IFERROR(VALUE(TRIM(SUBSTITUTE(AC75,CHAR(160),""))),0),2)&lt;ROUND(IFERROR(VALUE(TRIM(SUBSTITUTE(N75,CHAR(160),""))),0),2),"Attention : montant présenté partiellement écarté",TRUE,""))</f>
        <v/>
      </c>
      <c r="AF75" s="462" t="str">
        <f t="shared" si="29"/>
        <v/>
      </c>
    </row>
    <row r="76" spans="1:32" s="2" customFormat="1" ht="15.95">
      <c r="A76" s="499">
        <v>65</v>
      </c>
      <c r="B76" s="5"/>
      <c r="C76" s="5"/>
      <c r="D76" s="270"/>
      <c r="E76" s="5"/>
      <c r="F76" s="274"/>
      <c r="G76" s="271"/>
      <c r="H76" s="272"/>
      <c r="I76" s="271"/>
      <c r="J76" s="271"/>
      <c r="K76" s="434"/>
      <c r="L76" s="5"/>
      <c r="M76" s="5"/>
      <c r="N76" s="435" t="str">
        <f t="shared" si="30"/>
        <v/>
      </c>
      <c r="O76" s="278"/>
      <c r="P76" s="275" t="str">
        <f t="shared" ref="P76:P111" si="31">IF(B76="","",B76)</f>
        <v/>
      </c>
      <c r="Q76" s="275" t="str">
        <f t="shared" ref="Q76:Q111" si="32">IF(C76="","",C76)</f>
        <v/>
      </c>
      <c r="R76" s="275" t="str">
        <f t="shared" ref="R76:R111" si="33">IF(D76="","",D76)</f>
        <v/>
      </c>
      <c r="S76" s="275" t="str">
        <f t="shared" ref="S76:S111" si="34">IF(E76="","",E76)</f>
        <v/>
      </c>
      <c r="T76" s="438" t="str">
        <f t="shared" ref="T76:T111" si="35">IF(F76="","",F76)</f>
        <v/>
      </c>
      <c r="U76" s="447" t="str">
        <f t="shared" ref="U76:U111" si="36">IF(G76="","",G76)</f>
        <v/>
      </c>
      <c r="V76" s="448" t="str">
        <f t="shared" ref="V76:V111" si="37">IF(H76="","",H76)</f>
        <v/>
      </c>
      <c r="W76" s="447" t="str">
        <f t="shared" ref="W76:W111" si="38">IF(I76="","",I76)</f>
        <v/>
      </c>
      <c r="X76" s="447" t="str">
        <f t="shared" ref="X76:X111" si="39">IF(J76="","",J76)</f>
        <v/>
      </c>
      <c r="Y76" s="446" t="str">
        <f t="shared" ref="Y76:Y111" si="40">IF(K76="","",K76)</f>
        <v/>
      </c>
      <c r="Z76" s="446" t="str">
        <f t="shared" ref="Z76:Z111" si="41">IF(L76="","",L76)</f>
        <v/>
      </c>
      <c r="AA76" s="446" t="str">
        <f t="shared" ref="AA76:AA111" si="42">IF(M76="","",M76)</f>
        <v/>
      </c>
      <c r="AB76" s="235"/>
      <c r="AC76" s="435" t="str">
        <f t="shared" ref="AC76:AC111" si="43">IF(W76="","",((Y76/W76)*X76)*T76)</f>
        <v/>
      </c>
      <c r="AD76" s="276"/>
      <c r="AE76" s="14" t="str" cm="1">
        <f t="array" ref="AE76">IF(OR(AC76="",N76=""),"",_xlfn.IFS(
(IFERROR(VALUE(TRIM(SUBSTITUTE(AC76,CHAR(160),""))),0))=0,"Attention : montant présenté entièrement écarté",
ROUND(IFERROR(VALUE(TRIM(SUBSTITUTE(AC76,CHAR(160),""))),0),2)&gt;ROUND(IFERROR(VALUE(TRIM(SUBSTITUTE(N76,CHAR(160),""))),0),2),"KO : Le montant retenu est supérieur au montant présenté. Merci de revoir la ligne de contributions ou plafonner son montant.",
ROUND(IFERROR(VALUE(TRIM(SUBSTITUTE(N76,CHAR(160),""))),0),2)=0,"",ROUND(IFERROR(VALUE(TRIM(SUBSTITUTE(AC76,CHAR(160),""))),0),2)=ROUND(IFERROR(VALUE(TRIM(SUBSTITUTE(N76,CHAR(160),""))),0),2),"OK",
ROUND(IFERROR(VALUE(TRIM(SUBSTITUTE(AC76,CHAR(160),""))),0),2)&lt;ROUND(IFERROR(VALUE(TRIM(SUBSTITUTE(N76,CHAR(160),""))),0),2),"Attention : montant présenté partiellement écarté",TRUE,""))</f>
        <v/>
      </c>
      <c r="AF76" s="462" t="str">
        <f t="shared" ref="AF76:AF111" si="44">IF(OR(N76="",AC76=""),"",ROUND(IFERROR(VALUE(TRIM(SUBSTITUTE(N76,CHAR(160),""))),0),2)-ROUND(IFERROR(VALUE(TRIM(SUBSTITUTE(AC76,CHAR(160),""))),0),2))</f>
        <v/>
      </c>
    </row>
    <row r="77" spans="1:32" s="2" customFormat="1" ht="15.95">
      <c r="A77" s="499">
        <v>66</v>
      </c>
      <c r="B77" s="5"/>
      <c r="C77" s="5"/>
      <c r="D77" s="270"/>
      <c r="E77" s="5"/>
      <c r="F77" s="274"/>
      <c r="G77" s="271"/>
      <c r="H77" s="272"/>
      <c r="I77" s="271"/>
      <c r="J77" s="271"/>
      <c r="K77" s="434"/>
      <c r="L77" s="5"/>
      <c r="M77" s="5"/>
      <c r="N77" s="435" t="str">
        <f t="shared" si="30"/>
        <v/>
      </c>
      <c r="O77" s="278"/>
      <c r="P77" s="275" t="str">
        <f t="shared" si="31"/>
        <v/>
      </c>
      <c r="Q77" s="275" t="str">
        <f t="shared" si="32"/>
        <v/>
      </c>
      <c r="R77" s="275" t="str">
        <f t="shared" si="33"/>
        <v/>
      </c>
      <c r="S77" s="275" t="str">
        <f t="shared" si="34"/>
        <v/>
      </c>
      <c r="T77" s="438" t="str">
        <f t="shared" si="35"/>
        <v/>
      </c>
      <c r="U77" s="447" t="str">
        <f t="shared" si="36"/>
        <v/>
      </c>
      <c r="V77" s="448" t="str">
        <f t="shared" si="37"/>
        <v/>
      </c>
      <c r="W77" s="447" t="str">
        <f t="shared" si="38"/>
        <v/>
      </c>
      <c r="X77" s="447" t="str">
        <f t="shared" si="39"/>
        <v/>
      </c>
      <c r="Y77" s="446" t="str">
        <f t="shared" si="40"/>
        <v/>
      </c>
      <c r="Z77" s="446" t="str">
        <f t="shared" si="41"/>
        <v/>
      </c>
      <c r="AA77" s="446" t="str">
        <f t="shared" si="42"/>
        <v/>
      </c>
      <c r="AB77" s="235"/>
      <c r="AC77" s="435" t="str">
        <f t="shared" si="43"/>
        <v/>
      </c>
      <c r="AD77" s="276"/>
      <c r="AE77" s="14" t="str" cm="1">
        <f t="array" ref="AE77">IF(OR(AC77="",N77=""),"",_xlfn.IFS(
(IFERROR(VALUE(TRIM(SUBSTITUTE(AC77,CHAR(160),""))),0))=0,"Attention : montant présenté entièrement écarté",
ROUND(IFERROR(VALUE(TRIM(SUBSTITUTE(AC77,CHAR(160),""))),0),2)&gt;ROUND(IFERROR(VALUE(TRIM(SUBSTITUTE(N77,CHAR(160),""))),0),2),"KO : Le montant retenu est supérieur au montant présenté. Merci de revoir la ligne de contributions ou plafonner son montant.",
ROUND(IFERROR(VALUE(TRIM(SUBSTITUTE(N77,CHAR(160),""))),0),2)=0,"",ROUND(IFERROR(VALUE(TRIM(SUBSTITUTE(AC77,CHAR(160),""))),0),2)=ROUND(IFERROR(VALUE(TRIM(SUBSTITUTE(N77,CHAR(160),""))),0),2),"OK",
ROUND(IFERROR(VALUE(TRIM(SUBSTITUTE(AC77,CHAR(160),""))),0),2)&lt;ROUND(IFERROR(VALUE(TRIM(SUBSTITUTE(N77,CHAR(160),""))),0),2),"Attention : montant présenté partiellement écarté",TRUE,""))</f>
        <v/>
      </c>
      <c r="AF77" s="462" t="str">
        <f t="shared" si="44"/>
        <v/>
      </c>
    </row>
    <row r="78" spans="1:32" s="2" customFormat="1" ht="15.95">
      <c r="A78" s="499">
        <v>67</v>
      </c>
      <c r="B78" s="5"/>
      <c r="C78" s="5"/>
      <c r="D78" s="270"/>
      <c r="E78" s="5"/>
      <c r="F78" s="274"/>
      <c r="G78" s="271"/>
      <c r="H78" s="272"/>
      <c r="I78" s="271"/>
      <c r="J78" s="271"/>
      <c r="K78" s="434"/>
      <c r="L78" s="5"/>
      <c r="M78" s="5"/>
      <c r="N78" s="435" t="str">
        <f t="shared" si="30"/>
        <v/>
      </c>
      <c r="O78" s="278"/>
      <c r="P78" s="275" t="str">
        <f t="shared" si="31"/>
        <v/>
      </c>
      <c r="Q78" s="275" t="str">
        <f t="shared" si="32"/>
        <v/>
      </c>
      <c r="R78" s="275" t="str">
        <f t="shared" si="33"/>
        <v/>
      </c>
      <c r="S78" s="275" t="str">
        <f t="shared" si="34"/>
        <v/>
      </c>
      <c r="T78" s="438" t="str">
        <f t="shared" si="35"/>
        <v/>
      </c>
      <c r="U78" s="447" t="str">
        <f t="shared" si="36"/>
        <v/>
      </c>
      <c r="V78" s="448" t="str">
        <f t="shared" si="37"/>
        <v/>
      </c>
      <c r="W78" s="447" t="str">
        <f t="shared" si="38"/>
        <v/>
      </c>
      <c r="X78" s="447" t="str">
        <f t="shared" si="39"/>
        <v/>
      </c>
      <c r="Y78" s="446" t="str">
        <f t="shared" si="40"/>
        <v/>
      </c>
      <c r="Z78" s="446" t="str">
        <f t="shared" si="41"/>
        <v/>
      </c>
      <c r="AA78" s="446" t="str">
        <f t="shared" si="42"/>
        <v/>
      </c>
      <c r="AB78" s="235"/>
      <c r="AC78" s="435" t="str">
        <f t="shared" si="43"/>
        <v/>
      </c>
      <c r="AD78" s="276"/>
      <c r="AE78" s="14" t="str" cm="1">
        <f t="array" ref="AE78">IF(OR(AC78="",N78=""),"",_xlfn.IFS(
(IFERROR(VALUE(TRIM(SUBSTITUTE(AC78,CHAR(160),""))),0))=0,"Attention : montant présenté entièrement écarté",
ROUND(IFERROR(VALUE(TRIM(SUBSTITUTE(AC78,CHAR(160),""))),0),2)&gt;ROUND(IFERROR(VALUE(TRIM(SUBSTITUTE(N78,CHAR(160),""))),0),2),"KO : Le montant retenu est supérieur au montant présenté. Merci de revoir la ligne de contributions ou plafonner son montant.",
ROUND(IFERROR(VALUE(TRIM(SUBSTITUTE(N78,CHAR(160),""))),0),2)=0,"",ROUND(IFERROR(VALUE(TRIM(SUBSTITUTE(AC78,CHAR(160),""))),0),2)=ROUND(IFERROR(VALUE(TRIM(SUBSTITUTE(N78,CHAR(160),""))),0),2),"OK",
ROUND(IFERROR(VALUE(TRIM(SUBSTITUTE(AC78,CHAR(160),""))),0),2)&lt;ROUND(IFERROR(VALUE(TRIM(SUBSTITUTE(N78,CHAR(160),""))),0),2),"Attention : montant présenté partiellement écarté",TRUE,""))</f>
        <v/>
      </c>
      <c r="AF78" s="462" t="str">
        <f t="shared" si="44"/>
        <v/>
      </c>
    </row>
    <row r="79" spans="1:32" s="2" customFormat="1" ht="15.95">
      <c r="A79" s="499">
        <v>68</v>
      </c>
      <c r="B79" s="5"/>
      <c r="C79" s="5"/>
      <c r="D79" s="270"/>
      <c r="E79" s="5"/>
      <c r="F79" s="274"/>
      <c r="G79" s="271"/>
      <c r="H79" s="272"/>
      <c r="I79" s="271"/>
      <c r="J79" s="271"/>
      <c r="K79" s="434"/>
      <c r="L79" s="5"/>
      <c r="M79" s="5"/>
      <c r="N79" s="435" t="str">
        <f t="shared" si="30"/>
        <v/>
      </c>
      <c r="O79" s="278"/>
      <c r="P79" s="275" t="str">
        <f t="shared" si="31"/>
        <v/>
      </c>
      <c r="Q79" s="275" t="str">
        <f t="shared" si="32"/>
        <v/>
      </c>
      <c r="R79" s="275" t="str">
        <f t="shared" si="33"/>
        <v/>
      </c>
      <c r="S79" s="275" t="str">
        <f t="shared" si="34"/>
        <v/>
      </c>
      <c r="T79" s="438" t="str">
        <f t="shared" si="35"/>
        <v/>
      </c>
      <c r="U79" s="447" t="str">
        <f t="shared" si="36"/>
        <v/>
      </c>
      <c r="V79" s="448" t="str">
        <f t="shared" si="37"/>
        <v/>
      </c>
      <c r="W79" s="447" t="str">
        <f t="shared" si="38"/>
        <v/>
      </c>
      <c r="X79" s="447" t="str">
        <f t="shared" si="39"/>
        <v/>
      </c>
      <c r="Y79" s="446" t="str">
        <f t="shared" si="40"/>
        <v/>
      </c>
      <c r="Z79" s="446" t="str">
        <f t="shared" si="41"/>
        <v/>
      </c>
      <c r="AA79" s="446" t="str">
        <f t="shared" si="42"/>
        <v/>
      </c>
      <c r="AB79" s="235"/>
      <c r="AC79" s="435" t="str">
        <f t="shared" si="43"/>
        <v/>
      </c>
      <c r="AD79" s="276"/>
      <c r="AE79" s="14" t="str" cm="1">
        <f t="array" ref="AE79">IF(OR(AC79="",N79=""),"",_xlfn.IFS(
(IFERROR(VALUE(TRIM(SUBSTITUTE(AC79,CHAR(160),""))),0))=0,"Attention : montant présenté entièrement écarté",
ROUND(IFERROR(VALUE(TRIM(SUBSTITUTE(AC79,CHAR(160),""))),0),2)&gt;ROUND(IFERROR(VALUE(TRIM(SUBSTITUTE(N79,CHAR(160),""))),0),2),"KO : Le montant retenu est supérieur au montant présenté. Merci de revoir la ligne de contributions ou plafonner son montant.",
ROUND(IFERROR(VALUE(TRIM(SUBSTITUTE(N79,CHAR(160),""))),0),2)=0,"",ROUND(IFERROR(VALUE(TRIM(SUBSTITUTE(AC79,CHAR(160),""))),0),2)=ROUND(IFERROR(VALUE(TRIM(SUBSTITUTE(N79,CHAR(160),""))),0),2),"OK",
ROUND(IFERROR(VALUE(TRIM(SUBSTITUTE(AC79,CHAR(160),""))),0),2)&lt;ROUND(IFERROR(VALUE(TRIM(SUBSTITUTE(N79,CHAR(160),""))),0),2),"Attention : montant présenté partiellement écarté",TRUE,""))</f>
        <v/>
      </c>
      <c r="AF79" s="462" t="str">
        <f t="shared" si="44"/>
        <v/>
      </c>
    </row>
    <row r="80" spans="1:32" s="2" customFormat="1" ht="15.95">
      <c r="A80" s="499">
        <v>69</v>
      </c>
      <c r="B80" s="5"/>
      <c r="C80" s="5"/>
      <c r="D80" s="270"/>
      <c r="E80" s="5"/>
      <c r="F80" s="274"/>
      <c r="G80" s="271"/>
      <c r="H80" s="272"/>
      <c r="I80" s="271"/>
      <c r="J80" s="271"/>
      <c r="K80" s="434"/>
      <c r="L80" s="5"/>
      <c r="M80" s="5"/>
      <c r="N80" s="435" t="str">
        <f t="shared" si="30"/>
        <v/>
      </c>
      <c r="O80" s="278"/>
      <c r="P80" s="275" t="str">
        <f t="shared" si="31"/>
        <v/>
      </c>
      <c r="Q80" s="275" t="str">
        <f t="shared" si="32"/>
        <v/>
      </c>
      <c r="R80" s="275" t="str">
        <f t="shared" si="33"/>
        <v/>
      </c>
      <c r="S80" s="275" t="str">
        <f t="shared" si="34"/>
        <v/>
      </c>
      <c r="T80" s="438" t="str">
        <f t="shared" si="35"/>
        <v/>
      </c>
      <c r="U80" s="447" t="str">
        <f t="shared" si="36"/>
        <v/>
      </c>
      <c r="V80" s="448" t="str">
        <f t="shared" si="37"/>
        <v/>
      </c>
      <c r="W80" s="447" t="str">
        <f t="shared" si="38"/>
        <v/>
      </c>
      <c r="X80" s="447" t="str">
        <f t="shared" si="39"/>
        <v/>
      </c>
      <c r="Y80" s="446" t="str">
        <f t="shared" si="40"/>
        <v/>
      </c>
      <c r="Z80" s="446" t="str">
        <f t="shared" si="41"/>
        <v/>
      </c>
      <c r="AA80" s="446" t="str">
        <f t="shared" si="42"/>
        <v/>
      </c>
      <c r="AB80" s="235"/>
      <c r="AC80" s="435" t="str">
        <f t="shared" si="43"/>
        <v/>
      </c>
      <c r="AD80" s="276"/>
      <c r="AE80" s="14" t="str" cm="1">
        <f t="array" ref="AE80">IF(OR(AC80="",N80=""),"",_xlfn.IFS(
(IFERROR(VALUE(TRIM(SUBSTITUTE(AC80,CHAR(160),""))),0))=0,"Attention : montant présenté entièrement écarté",
ROUND(IFERROR(VALUE(TRIM(SUBSTITUTE(AC80,CHAR(160),""))),0),2)&gt;ROUND(IFERROR(VALUE(TRIM(SUBSTITUTE(N80,CHAR(160),""))),0),2),"KO : Le montant retenu est supérieur au montant présenté. Merci de revoir la ligne de contributions ou plafonner son montant.",
ROUND(IFERROR(VALUE(TRIM(SUBSTITUTE(N80,CHAR(160),""))),0),2)=0,"",ROUND(IFERROR(VALUE(TRIM(SUBSTITUTE(AC80,CHAR(160),""))),0),2)=ROUND(IFERROR(VALUE(TRIM(SUBSTITUTE(N80,CHAR(160),""))),0),2),"OK",
ROUND(IFERROR(VALUE(TRIM(SUBSTITUTE(AC80,CHAR(160),""))),0),2)&lt;ROUND(IFERROR(VALUE(TRIM(SUBSTITUTE(N80,CHAR(160),""))),0),2),"Attention : montant présenté partiellement écarté",TRUE,""))</f>
        <v/>
      </c>
      <c r="AF80" s="462" t="str">
        <f t="shared" si="44"/>
        <v/>
      </c>
    </row>
    <row r="81" spans="1:32" s="2" customFormat="1" ht="15.95">
      <c r="A81" s="499">
        <v>70</v>
      </c>
      <c r="B81" s="5"/>
      <c r="C81" s="5"/>
      <c r="D81" s="270"/>
      <c r="E81" s="5"/>
      <c r="F81" s="274"/>
      <c r="G81" s="271"/>
      <c r="H81" s="272"/>
      <c r="I81" s="271"/>
      <c r="J81" s="271"/>
      <c r="K81" s="434"/>
      <c r="L81" s="5"/>
      <c r="M81" s="5"/>
      <c r="N81" s="435" t="str">
        <f t="shared" si="30"/>
        <v/>
      </c>
      <c r="O81" s="278"/>
      <c r="P81" s="275" t="str">
        <f t="shared" si="31"/>
        <v/>
      </c>
      <c r="Q81" s="275" t="str">
        <f t="shared" si="32"/>
        <v/>
      </c>
      <c r="R81" s="275" t="str">
        <f t="shared" si="33"/>
        <v/>
      </c>
      <c r="S81" s="275" t="str">
        <f t="shared" si="34"/>
        <v/>
      </c>
      <c r="T81" s="438" t="str">
        <f t="shared" si="35"/>
        <v/>
      </c>
      <c r="U81" s="447" t="str">
        <f t="shared" si="36"/>
        <v/>
      </c>
      <c r="V81" s="448" t="str">
        <f t="shared" si="37"/>
        <v/>
      </c>
      <c r="W81" s="447" t="str">
        <f t="shared" si="38"/>
        <v/>
      </c>
      <c r="X81" s="447" t="str">
        <f t="shared" si="39"/>
        <v/>
      </c>
      <c r="Y81" s="446" t="str">
        <f t="shared" si="40"/>
        <v/>
      </c>
      <c r="Z81" s="446" t="str">
        <f t="shared" si="41"/>
        <v/>
      </c>
      <c r="AA81" s="446" t="str">
        <f t="shared" si="42"/>
        <v/>
      </c>
      <c r="AB81" s="235"/>
      <c r="AC81" s="435" t="str">
        <f t="shared" si="43"/>
        <v/>
      </c>
      <c r="AD81" s="276"/>
      <c r="AE81" s="14" t="str" cm="1">
        <f t="array" ref="AE81">IF(OR(AC81="",N81=""),"",_xlfn.IFS(
(IFERROR(VALUE(TRIM(SUBSTITUTE(AC81,CHAR(160),""))),0))=0,"Attention : montant présenté entièrement écarté",
ROUND(IFERROR(VALUE(TRIM(SUBSTITUTE(AC81,CHAR(160),""))),0),2)&gt;ROUND(IFERROR(VALUE(TRIM(SUBSTITUTE(N81,CHAR(160),""))),0),2),"KO : Le montant retenu est supérieur au montant présenté. Merci de revoir la ligne de contributions ou plafonner son montant.",
ROUND(IFERROR(VALUE(TRIM(SUBSTITUTE(N81,CHAR(160),""))),0),2)=0,"",ROUND(IFERROR(VALUE(TRIM(SUBSTITUTE(AC81,CHAR(160),""))),0),2)=ROUND(IFERROR(VALUE(TRIM(SUBSTITUTE(N81,CHAR(160),""))),0),2),"OK",
ROUND(IFERROR(VALUE(TRIM(SUBSTITUTE(AC81,CHAR(160),""))),0),2)&lt;ROUND(IFERROR(VALUE(TRIM(SUBSTITUTE(N81,CHAR(160),""))),0),2),"Attention : montant présenté partiellement écarté",TRUE,""))</f>
        <v/>
      </c>
      <c r="AF81" s="462" t="str">
        <f t="shared" si="44"/>
        <v/>
      </c>
    </row>
    <row r="82" spans="1:32" s="2" customFormat="1" ht="15.95">
      <c r="A82" s="499">
        <v>71</v>
      </c>
      <c r="B82" s="5"/>
      <c r="C82" s="5"/>
      <c r="D82" s="270"/>
      <c r="E82" s="5"/>
      <c r="F82" s="274"/>
      <c r="G82" s="271"/>
      <c r="H82" s="272"/>
      <c r="I82" s="271"/>
      <c r="J82" s="271"/>
      <c r="K82" s="434"/>
      <c r="L82" s="5"/>
      <c r="M82" s="5"/>
      <c r="N82" s="435" t="str">
        <f t="shared" si="30"/>
        <v/>
      </c>
      <c r="O82" s="278"/>
      <c r="P82" s="275" t="str">
        <f t="shared" si="31"/>
        <v/>
      </c>
      <c r="Q82" s="275" t="str">
        <f t="shared" si="32"/>
        <v/>
      </c>
      <c r="R82" s="275" t="str">
        <f t="shared" si="33"/>
        <v/>
      </c>
      <c r="S82" s="275" t="str">
        <f t="shared" si="34"/>
        <v/>
      </c>
      <c r="T82" s="438" t="str">
        <f t="shared" si="35"/>
        <v/>
      </c>
      <c r="U82" s="447" t="str">
        <f t="shared" si="36"/>
        <v/>
      </c>
      <c r="V82" s="448" t="str">
        <f t="shared" si="37"/>
        <v/>
      </c>
      <c r="W82" s="447" t="str">
        <f t="shared" si="38"/>
        <v/>
      </c>
      <c r="X82" s="447" t="str">
        <f t="shared" si="39"/>
        <v/>
      </c>
      <c r="Y82" s="446" t="str">
        <f t="shared" si="40"/>
        <v/>
      </c>
      <c r="Z82" s="446" t="str">
        <f t="shared" si="41"/>
        <v/>
      </c>
      <c r="AA82" s="446" t="str">
        <f t="shared" si="42"/>
        <v/>
      </c>
      <c r="AB82" s="235"/>
      <c r="AC82" s="435" t="str">
        <f t="shared" si="43"/>
        <v/>
      </c>
      <c r="AD82" s="276"/>
      <c r="AE82" s="14" t="str" cm="1">
        <f t="array" ref="AE82">IF(OR(AC82="",N82=""),"",_xlfn.IFS(
(IFERROR(VALUE(TRIM(SUBSTITUTE(AC82,CHAR(160),""))),0))=0,"Attention : montant présenté entièrement écarté",
ROUND(IFERROR(VALUE(TRIM(SUBSTITUTE(AC82,CHAR(160),""))),0),2)&gt;ROUND(IFERROR(VALUE(TRIM(SUBSTITUTE(N82,CHAR(160),""))),0),2),"KO : Le montant retenu est supérieur au montant présenté. Merci de revoir la ligne de contributions ou plafonner son montant.",
ROUND(IFERROR(VALUE(TRIM(SUBSTITUTE(N82,CHAR(160),""))),0),2)=0,"",ROUND(IFERROR(VALUE(TRIM(SUBSTITUTE(AC82,CHAR(160),""))),0),2)=ROUND(IFERROR(VALUE(TRIM(SUBSTITUTE(N82,CHAR(160),""))),0),2),"OK",
ROUND(IFERROR(VALUE(TRIM(SUBSTITUTE(AC82,CHAR(160),""))),0),2)&lt;ROUND(IFERROR(VALUE(TRIM(SUBSTITUTE(N82,CHAR(160),""))),0),2),"Attention : montant présenté partiellement écarté",TRUE,""))</f>
        <v/>
      </c>
      <c r="AF82" s="462" t="str">
        <f t="shared" si="44"/>
        <v/>
      </c>
    </row>
    <row r="83" spans="1:32" s="2" customFormat="1" ht="15.95">
      <c r="A83" s="499">
        <v>72</v>
      </c>
      <c r="B83" s="5"/>
      <c r="C83" s="5"/>
      <c r="D83" s="270"/>
      <c r="E83" s="5"/>
      <c r="F83" s="274"/>
      <c r="G83" s="271"/>
      <c r="H83" s="272"/>
      <c r="I83" s="271"/>
      <c r="J83" s="271"/>
      <c r="K83" s="434"/>
      <c r="L83" s="5"/>
      <c r="M83" s="5"/>
      <c r="N83" s="435" t="str">
        <f t="shared" si="30"/>
        <v/>
      </c>
      <c r="O83" s="278"/>
      <c r="P83" s="275" t="str">
        <f t="shared" si="31"/>
        <v/>
      </c>
      <c r="Q83" s="275" t="str">
        <f t="shared" si="32"/>
        <v/>
      </c>
      <c r="R83" s="275" t="str">
        <f t="shared" si="33"/>
        <v/>
      </c>
      <c r="S83" s="275" t="str">
        <f t="shared" si="34"/>
        <v/>
      </c>
      <c r="T83" s="438" t="str">
        <f t="shared" si="35"/>
        <v/>
      </c>
      <c r="U83" s="447" t="str">
        <f t="shared" si="36"/>
        <v/>
      </c>
      <c r="V83" s="448" t="str">
        <f t="shared" si="37"/>
        <v/>
      </c>
      <c r="W83" s="447" t="str">
        <f t="shared" si="38"/>
        <v/>
      </c>
      <c r="X83" s="447" t="str">
        <f t="shared" si="39"/>
        <v/>
      </c>
      <c r="Y83" s="446" t="str">
        <f t="shared" si="40"/>
        <v/>
      </c>
      <c r="Z83" s="446" t="str">
        <f t="shared" si="41"/>
        <v/>
      </c>
      <c r="AA83" s="446" t="str">
        <f t="shared" si="42"/>
        <v/>
      </c>
      <c r="AB83" s="235"/>
      <c r="AC83" s="435" t="str">
        <f t="shared" si="43"/>
        <v/>
      </c>
      <c r="AD83" s="276"/>
      <c r="AE83" s="14" t="str" cm="1">
        <f t="array" ref="AE83">IF(OR(AC83="",N83=""),"",_xlfn.IFS(
(IFERROR(VALUE(TRIM(SUBSTITUTE(AC83,CHAR(160),""))),0))=0,"Attention : montant présenté entièrement écarté",
ROUND(IFERROR(VALUE(TRIM(SUBSTITUTE(AC83,CHAR(160),""))),0),2)&gt;ROUND(IFERROR(VALUE(TRIM(SUBSTITUTE(N83,CHAR(160),""))),0),2),"KO : Le montant retenu est supérieur au montant présenté. Merci de revoir la ligne de contributions ou plafonner son montant.",
ROUND(IFERROR(VALUE(TRIM(SUBSTITUTE(N83,CHAR(160),""))),0),2)=0,"",ROUND(IFERROR(VALUE(TRIM(SUBSTITUTE(AC83,CHAR(160),""))),0),2)=ROUND(IFERROR(VALUE(TRIM(SUBSTITUTE(N83,CHAR(160),""))),0),2),"OK",
ROUND(IFERROR(VALUE(TRIM(SUBSTITUTE(AC83,CHAR(160),""))),0),2)&lt;ROUND(IFERROR(VALUE(TRIM(SUBSTITUTE(N83,CHAR(160),""))),0),2),"Attention : montant présenté partiellement écarté",TRUE,""))</f>
        <v/>
      </c>
      <c r="AF83" s="462" t="str">
        <f t="shared" si="44"/>
        <v/>
      </c>
    </row>
    <row r="84" spans="1:32" s="2" customFormat="1" ht="15.95">
      <c r="A84" s="499">
        <v>73</v>
      </c>
      <c r="B84" s="5"/>
      <c r="C84" s="5"/>
      <c r="D84" s="270"/>
      <c r="E84" s="5"/>
      <c r="F84" s="274"/>
      <c r="G84" s="271"/>
      <c r="H84" s="272"/>
      <c r="I84" s="271"/>
      <c r="J84" s="271"/>
      <c r="K84" s="434"/>
      <c r="L84" s="5"/>
      <c r="M84" s="5"/>
      <c r="N84" s="435" t="str">
        <f t="shared" si="30"/>
        <v/>
      </c>
      <c r="O84" s="278"/>
      <c r="P84" s="275" t="str">
        <f t="shared" si="31"/>
        <v/>
      </c>
      <c r="Q84" s="275" t="str">
        <f t="shared" si="32"/>
        <v/>
      </c>
      <c r="R84" s="275" t="str">
        <f t="shared" si="33"/>
        <v/>
      </c>
      <c r="S84" s="275" t="str">
        <f t="shared" si="34"/>
        <v/>
      </c>
      <c r="T84" s="438" t="str">
        <f t="shared" si="35"/>
        <v/>
      </c>
      <c r="U84" s="447" t="str">
        <f t="shared" si="36"/>
        <v/>
      </c>
      <c r="V84" s="448" t="str">
        <f t="shared" si="37"/>
        <v/>
      </c>
      <c r="W84" s="447" t="str">
        <f t="shared" si="38"/>
        <v/>
      </c>
      <c r="X84" s="447" t="str">
        <f t="shared" si="39"/>
        <v/>
      </c>
      <c r="Y84" s="446" t="str">
        <f t="shared" si="40"/>
        <v/>
      </c>
      <c r="Z84" s="446" t="str">
        <f t="shared" si="41"/>
        <v/>
      </c>
      <c r="AA84" s="446" t="str">
        <f t="shared" si="42"/>
        <v/>
      </c>
      <c r="AB84" s="235"/>
      <c r="AC84" s="435" t="str">
        <f t="shared" si="43"/>
        <v/>
      </c>
      <c r="AD84" s="276"/>
      <c r="AE84" s="14" t="str" cm="1">
        <f t="array" ref="AE84">IF(OR(AC84="",N84=""),"",_xlfn.IFS(
(IFERROR(VALUE(TRIM(SUBSTITUTE(AC84,CHAR(160),""))),0))=0,"Attention : montant présenté entièrement écarté",
ROUND(IFERROR(VALUE(TRIM(SUBSTITUTE(AC84,CHAR(160),""))),0),2)&gt;ROUND(IFERROR(VALUE(TRIM(SUBSTITUTE(N84,CHAR(160),""))),0),2),"KO : Le montant retenu est supérieur au montant présenté. Merci de revoir la ligne de contributions ou plafonner son montant.",
ROUND(IFERROR(VALUE(TRIM(SUBSTITUTE(N84,CHAR(160),""))),0),2)=0,"",ROUND(IFERROR(VALUE(TRIM(SUBSTITUTE(AC84,CHAR(160),""))),0),2)=ROUND(IFERROR(VALUE(TRIM(SUBSTITUTE(N84,CHAR(160),""))),0),2),"OK",
ROUND(IFERROR(VALUE(TRIM(SUBSTITUTE(AC84,CHAR(160),""))),0),2)&lt;ROUND(IFERROR(VALUE(TRIM(SUBSTITUTE(N84,CHAR(160),""))),0),2),"Attention : montant présenté partiellement écarté",TRUE,""))</f>
        <v/>
      </c>
      <c r="AF84" s="462" t="str">
        <f t="shared" si="44"/>
        <v/>
      </c>
    </row>
    <row r="85" spans="1:32" s="2" customFormat="1" ht="15.95">
      <c r="A85" s="499">
        <v>74</v>
      </c>
      <c r="B85" s="5"/>
      <c r="C85" s="5"/>
      <c r="D85" s="270"/>
      <c r="E85" s="5"/>
      <c r="F85" s="274"/>
      <c r="G85" s="271"/>
      <c r="H85" s="272"/>
      <c r="I85" s="271"/>
      <c r="J85" s="271"/>
      <c r="K85" s="434"/>
      <c r="L85" s="5"/>
      <c r="M85" s="5"/>
      <c r="N85" s="435" t="str">
        <f t="shared" si="30"/>
        <v/>
      </c>
      <c r="O85" s="278"/>
      <c r="P85" s="275" t="str">
        <f t="shared" si="31"/>
        <v/>
      </c>
      <c r="Q85" s="275" t="str">
        <f t="shared" si="32"/>
        <v/>
      </c>
      <c r="R85" s="275" t="str">
        <f t="shared" si="33"/>
        <v/>
      </c>
      <c r="S85" s="275" t="str">
        <f t="shared" si="34"/>
        <v/>
      </c>
      <c r="T85" s="438" t="str">
        <f t="shared" si="35"/>
        <v/>
      </c>
      <c r="U85" s="447" t="str">
        <f t="shared" si="36"/>
        <v/>
      </c>
      <c r="V85" s="448" t="str">
        <f t="shared" si="37"/>
        <v/>
      </c>
      <c r="W85" s="447" t="str">
        <f t="shared" si="38"/>
        <v/>
      </c>
      <c r="X85" s="447" t="str">
        <f t="shared" si="39"/>
        <v/>
      </c>
      <c r="Y85" s="446" t="str">
        <f t="shared" si="40"/>
        <v/>
      </c>
      <c r="Z85" s="446" t="str">
        <f t="shared" si="41"/>
        <v/>
      </c>
      <c r="AA85" s="446" t="str">
        <f t="shared" si="42"/>
        <v/>
      </c>
      <c r="AB85" s="235"/>
      <c r="AC85" s="435" t="str">
        <f t="shared" si="43"/>
        <v/>
      </c>
      <c r="AD85" s="276"/>
      <c r="AE85" s="14" t="str" cm="1">
        <f t="array" ref="AE85">IF(OR(AC85="",N85=""),"",_xlfn.IFS(
(IFERROR(VALUE(TRIM(SUBSTITUTE(AC85,CHAR(160),""))),0))=0,"Attention : montant présenté entièrement écarté",
ROUND(IFERROR(VALUE(TRIM(SUBSTITUTE(AC85,CHAR(160),""))),0),2)&gt;ROUND(IFERROR(VALUE(TRIM(SUBSTITUTE(N85,CHAR(160),""))),0),2),"KO : Le montant retenu est supérieur au montant présenté. Merci de revoir la ligne de contributions ou plafonner son montant.",
ROUND(IFERROR(VALUE(TRIM(SUBSTITUTE(N85,CHAR(160),""))),0),2)=0,"",ROUND(IFERROR(VALUE(TRIM(SUBSTITUTE(AC85,CHAR(160),""))),0),2)=ROUND(IFERROR(VALUE(TRIM(SUBSTITUTE(N85,CHAR(160),""))),0),2),"OK",
ROUND(IFERROR(VALUE(TRIM(SUBSTITUTE(AC85,CHAR(160),""))),0),2)&lt;ROUND(IFERROR(VALUE(TRIM(SUBSTITUTE(N85,CHAR(160),""))),0),2),"Attention : montant présenté partiellement écarté",TRUE,""))</f>
        <v/>
      </c>
      <c r="AF85" s="462" t="str">
        <f t="shared" si="44"/>
        <v/>
      </c>
    </row>
    <row r="86" spans="1:32" s="2" customFormat="1" ht="15.95">
      <c r="A86" s="499">
        <v>75</v>
      </c>
      <c r="B86" s="5"/>
      <c r="C86" s="5"/>
      <c r="D86" s="270"/>
      <c r="E86" s="5"/>
      <c r="F86" s="274"/>
      <c r="G86" s="271"/>
      <c r="H86" s="272"/>
      <c r="I86" s="271"/>
      <c r="J86" s="271"/>
      <c r="K86" s="434"/>
      <c r="L86" s="5"/>
      <c r="M86" s="5"/>
      <c r="N86" s="435" t="str">
        <f t="shared" si="30"/>
        <v/>
      </c>
      <c r="O86" s="278"/>
      <c r="P86" s="275" t="str">
        <f t="shared" si="31"/>
        <v/>
      </c>
      <c r="Q86" s="275" t="str">
        <f t="shared" si="32"/>
        <v/>
      </c>
      <c r="R86" s="275" t="str">
        <f t="shared" si="33"/>
        <v/>
      </c>
      <c r="S86" s="275" t="str">
        <f t="shared" si="34"/>
        <v/>
      </c>
      <c r="T86" s="438" t="str">
        <f t="shared" si="35"/>
        <v/>
      </c>
      <c r="U86" s="447" t="str">
        <f t="shared" si="36"/>
        <v/>
      </c>
      <c r="V86" s="448" t="str">
        <f t="shared" si="37"/>
        <v/>
      </c>
      <c r="W86" s="447" t="str">
        <f t="shared" si="38"/>
        <v/>
      </c>
      <c r="X86" s="447" t="str">
        <f t="shared" si="39"/>
        <v/>
      </c>
      <c r="Y86" s="446" t="str">
        <f t="shared" si="40"/>
        <v/>
      </c>
      <c r="Z86" s="446" t="str">
        <f t="shared" si="41"/>
        <v/>
      </c>
      <c r="AA86" s="446" t="str">
        <f t="shared" si="42"/>
        <v/>
      </c>
      <c r="AB86" s="235"/>
      <c r="AC86" s="435" t="str">
        <f t="shared" si="43"/>
        <v/>
      </c>
      <c r="AD86" s="276"/>
      <c r="AE86" s="14" t="str" cm="1">
        <f t="array" ref="AE86">IF(OR(AC86="",N86=""),"",_xlfn.IFS(
(IFERROR(VALUE(TRIM(SUBSTITUTE(AC86,CHAR(160),""))),0))=0,"Attention : montant présenté entièrement écarté",
ROUND(IFERROR(VALUE(TRIM(SUBSTITUTE(AC86,CHAR(160),""))),0),2)&gt;ROUND(IFERROR(VALUE(TRIM(SUBSTITUTE(N86,CHAR(160),""))),0),2),"KO : Le montant retenu est supérieur au montant présenté. Merci de revoir la ligne de contributions ou plafonner son montant.",
ROUND(IFERROR(VALUE(TRIM(SUBSTITUTE(N86,CHAR(160),""))),0),2)=0,"",ROUND(IFERROR(VALUE(TRIM(SUBSTITUTE(AC86,CHAR(160),""))),0),2)=ROUND(IFERROR(VALUE(TRIM(SUBSTITUTE(N86,CHAR(160),""))),0),2),"OK",
ROUND(IFERROR(VALUE(TRIM(SUBSTITUTE(AC86,CHAR(160),""))),0),2)&lt;ROUND(IFERROR(VALUE(TRIM(SUBSTITUTE(N86,CHAR(160),""))),0),2),"Attention : montant présenté partiellement écarté",TRUE,""))</f>
        <v/>
      </c>
      <c r="AF86" s="462" t="str">
        <f t="shared" si="44"/>
        <v/>
      </c>
    </row>
    <row r="87" spans="1:32" s="2" customFormat="1" ht="15.95">
      <c r="A87" s="499">
        <v>76</v>
      </c>
      <c r="B87" s="5"/>
      <c r="C87" s="5"/>
      <c r="D87" s="270"/>
      <c r="E87" s="5"/>
      <c r="F87" s="274"/>
      <c r="G87" s="271"/>
      <c r="H87" s="272"/>
      <c r="I87" s="271"/>
      <c r="J87" s="271"/>
      <c r="K87" s="434"/>
      <c r="L87" s="5"/>
      <c r="M87" s="5"/>
      <c r="N87" s="435" t="str">
        <f t="shared" si="30"/>
        <v/>
      </c>
      <c r="O87" s="278"/>
      <c r="P87" s="275" t="str">
        <f t="shared" si="31"/>
        <v/>
      </c>
      <c r="Q87" s="275" t="str">
        <f t="shared" si="32"/>
        <v/>
      </c>
      <c r="R87" s="275" t="str">
        <f t="shared" si="33"/>
        <v/>
      </c>
      <c r="S87" s="275" t="str">
        <f t="shared" si="34"/>
        <v/>
      </c>
      <c r="T87" s="438" t="str">
        <f t="shared" si="35"/>
        <v/>
      </c>
      <c r="U87" s="447" t="str">
        <f t="shared" si="36"/>
        <v/>
      </c>
      <c r="V87" s="448" t="str">
        <f t="shared" si="37"/>
        <v/>
      </c>
      <c r="W87" s="447" t="str">
        <f t="shared" si="38"/>
        <v/>
      </c>
      <c r="X87" s="447" t="str">
        <f t="shared" si="39"/>
        <v/>
      </c>
      <c r="Y87" s="446" t="str">
        <f t="shared" si="40"/>
        <v/>
      </c>
      <c r="Z87" s="446" t="str">
        <f t="shared" si="41"/>
        <v/>
      </c>
      <c r="AA87" s="446" t="str">
        <f t="shared" si="42"/>
        <v/>
      </c>
      <c r="AB87" s="235"/>
      <c r="AC87" s="435" t="str">
        <f t="shared" si="43"/>
        <v/>
      </c>
      <c r="AD87" s="276"/>
      <c r="AE87" s="14" t="str" cm="1">
        <f t="array" ref="AE87">IF(OR(AC87="",N87=""),"",_xlfn.IFS(
(IFERROR(VALUE(TRIM(SUBSTITUTE(AC87,CHAR(160),""))),0))=0,"Attention : montant présenté entièrement écarté",
ROUND(IFERROR(VALUE(TRIM(SUBSTITUTE(AC87,CHAR(160),""))),0),2)&gt;ROUND(IFERROR(VALUE(TRIM(SUBSTITUTE(N87,CHAR(160),""))),0),2),"KO : Le montant retenu est supérieur au montant présenté. Merci de revoir la ligne de contributions ou plafonner son montant.",
ROUND(IFERROR(VALUE(TRIM(SUBSTITUTE(N87,CHAR(160),""))),0),2)=0,"",ROUND(IFERROR(VALUE(TRIM(SUBSTITUTE(AC87,CHAR(160),""))),0),2)=ROUND(IFERROR(VALUE(TRIM(SUBSTITUTE(N87,CHAR(160),""))),0),2),"OK",
ROUND(IFERROR(VALUE(TRIM(SUBSTITUTE(AC87,CHAR(160),""))),0),2)&lt;ROUND(IFERROR(VALUE(TRIM(SUBSTITUTE(N87,CHAR(160),""))),0),2),"Attention : montant présenté partiellement écarté",TRUE,""))</f>
        <v/>
      </c>
      <c r="AF87" s="462" t="str">
        <f t="shared" si="44"/>
        <v/>
      </c>
    </row>
    <row r="88" spans="1:32" s="2" customFormat="1" ht="15.95">
      <c r="A88" s="499">
        <v>77</v>
      </c>
      <c r="B88" s="5"/>
      <c r="C88" s="5"/>
      <c r="D88" s="270"/>
      <c r="E88" s="5"/>
      <c r="F88" s="274"/>
      <c r="G88" s="271"/>
      <c r="H88" s="272"/>
      <c r="I88" s="271"/>
      <c r="J88" s="271"/>
      <c r="K88" s="434"/>
      <c r="L88" s="5"/>
      <c r="M88" s="5"/>
      <c r="N88" s="435" t="str">
        <f t="shared" si="30"/>
        <v/>
      </c>
      <c r="O88" s="278"/>
      <c r="P88" s="275" t="str">
        <f t="shared" si="31"/>
        <v/>
      </c>
      <c r="Q88" s="275" t="str">
        <f t="shared" si="32"/>
        <v/>
      </c>
      <c r="R88" s="275" t="str">
        <f t="shared" si="33"/>
        <v/>
      </c>
      <c r="S88" s="275" t="str">
        <f t="shared" si="34"/>
        <v/>
      </c>
      <c r="T88" s="438" t="str">
        <f t="shared" si="35"/>
        <v/>
      </c>
      <c r="U88" s="447" t="str">
        <f t="shared" si="36"/>
        <v/>
      </c>
      <c r="V88" s="448" t="str">
        <f t="shared" si="37"/>
        <v/>
      </c>
      <c r="W88" s="447" t="str">
        <f t="shared" si="38"/>
        <v/>
      </c>
      <c r="X88" s="447" t="str">
        <f t="shared" si="39"/>
        <v/>
      </c>
      <c r="Y88" s="446" t="str">
        <f t="shared" si="40"/>
        <v/>
      </c>
      <c r="Z88" s="446" t="str">
        <f t="shared" si="41"/>
        <v/>
      </c>
      <c r="AA88" s="446" t="str">
        <f t="shared" si="42"/>
        <v/>
      </c>
      <c r="AB88" s="235"/>
      <c r="AC88" s="435" t="str">
        <f t="shared" si="43"/>
        <v/>
      </c>
      <c r="AD88" s="276"/>
      <c r="AE88" s="14" t="str" cm="1">
        <f t="array" ref="AE88">IF(OR(AC88="",N88=""),"",_xlfn.IFS(
(IFERROR(VALUE(TRIM(SUBSTITUTE(AC88,CHAR(160),""))),0))=0,"Attention : montant présenté entièrement écarté",
ROUND(IFERROR(VALUE(TRIM(SUBSTITUTE(AC88,CHAR(160),""))),0),2)&gt;ROUND(IFERROR(VALUE(TRIM(SUBSTITUTE(N88,CHAR(160),""))),0),2),"KO : Le montant retenu est supérieur au montant présenté. Merci de revoir la ligne de contributions ou plafonner son montant.",
ROUND(IFERROR(VALUE(TRIM(SUBSTITUTE(N88,CHAR(160),""))),0),2)=0,"",ROUND(IFERROR(VALUE(TRIM(SUBSTITUTE(AC88,CHAR(160),""))),0),2)=ROUND(IFERROR(VALUE(TRIM(SUBSTITUTE(N88,CHAR(160),""))),0),2),"OK",
ROUND(IFERROR(VALUE(TRIM(SUBSTITUTE(AC88,CHAR(160),""))),0),2)&lt;ROUND(IFERROR(VALUE(TRIM(SUBSTITUTE(N88,CHAR(160),""))),0),2),"Attention : montant présenté partiellement écarté",TRUE,""))</f>
        <v/>
      </c>
      <c r="AF88" s="462" t="str">
        <f t="shared" si="44"/>
        <v/>
      </c>
    </row>
    <row r="89" spans="1:32" s="2" customFormat="1" ht="15.95">
      <c r="A89" s="499">
        <v>78</v>
      </c>
      <c r="B89" s="5"/>
      <c r="C89" s="5"/>
      <c r="D89" s="270"/>
      <c r="E89" s="5"/>
      <c r="F89" s="274"/>
      <c r="G89" s="271"/>
      <c r="H89" s="272"/>
      <c r="I89" s="271"/>
      <c r="J89" s="271"/>
      <c r="K89" s="434"/>
      <c r="L89" s="5"/>
      <c r="M89" s="5"/>
      <c r="N89" s="435" t="str">
        <f t="shared" si="30"/>
        <v/>
      </c>
      <c r="O89" s="278"/>
      <c r="P89" s="275" t="str">
        <f t="shared" si="31"/>
        <v/>
      </c>
      <c r="Q89" s="275" t="str">
        <f t="shared" si="32"/>
        <v/>
      </c>
      <c r="R89" s="275" t="str">
        <f t="shared" si="33"/>
        <v/>
      </c>
      <c r="S89" s="275" t="str">
        <f t="shared" si="34"/>
        <v/>
      </c>
      <c r="T89" s="438" t="str">
        <f t="shared" si="35"/>
        <v/>
      </c>
      <c r="U89" s="447" t="str">
        <f t="shared" si="36"/>
        <v/>
      </c>
      <c r="V89" s="448" t="str">
        <f t="shared" si="37"/>
        <v/>
      </c>
      <c r="W89" s="447" t="str">
        <f t="shared" si="38"/>
        <v/>
      </c>
      <c r="X89" s="447" t="str">
        <f t="shared" si="39"/>
        <v/>
      </c>
      <c r="Y89" s="446" t="str">
        <f t="shared" si="40"/>
        <v/>
      </c>
      <c r="Z89" s="446" t="str">
        <f t="shared" si="41"/>
        <v/>
      </c>
      <c r="AA89" s="446" t="str">
        <f t="shared" si="42"/>
        <v/>
      </c>
      <c r="AB89" s="235"/>
      <c r="AC89" s="435" t="str">
        <f t="shared" si="43"/>
        <v/>
      </c>
      <c r="AD89" s="276"/>
      <c r="AE89" s="14" t="str" cm="1">
        <f t="array" ref="AE89">IF(OR(AC89="",N89=""),"",_xlfn.IFS(
(IFERROR(VALUE(TRIM(SUBSTITUTE(AC89,CHAR(160),""))),0))=0,"Attention : montant présenté entièrement écarté",
ROUND(IFERROR(VALUE(TRIM(SUBSTITUTE(AC89,CHAR(160),""))),0),2)&gt;ROUND(IFERROR(VALUE(TRIM(SUBSTITUTE(N89,CHAR(160),""))),0),2),"KO : Le montant retenu est supérieur au montant présenté. Merci de revoir la ligne de contributions ou plafonner son montant.",
ROUND(IFERROR(VALUE(TRIM(SUBSTITUTE(N89,CHAR(160),""))),0),2)=0,"",ROUND(IFERROR(VALUE(TRIM(SUBSTITUTE(AC89,CHAR(160),""))),0),2)=ROUND(IFERROR(VALUE(TRIM(SUBSTITUTE(N89,CHAR(160),""))),0),2),"OK",
ROUND(IFERROR(VALUE(TRIM(SUBSTITUTE(AC89,CHAR(160),""))),0),2)&lt;ROUND(IFERROR(VALUE(TRIM(SUBSTITUTE(N89,CHAR(160),""))),0),2),"Attention : montant présenté partiellement écarté",TRUE,""))</f>
        <v/>
      </c>
      <c r="AF89" s="462" t="str">
        <f t="shared" si="44"/>
        <v/>
      </c>
    </row>
    <row r="90" spans="1:32" s="2" customFormat="1" ht="15.95">
      <c r="A90" s="499">
        <v>79</v>
      </c>
      <c r="B90" s="5"/>
      <c r="C90" s="5"/>
      <c r="D90" s="270"/>
      <c r="E90" s="5"/>
      <c r="F90" s="274"/>
      <c r="G90" s="271"/>
      <c r="H90" s="272"/>
      <c r="I90" s="271"/>
      <c r="J90" s="271"/>
      <c r="K90" s="434"/>
      <c r="L90" s="5"/>
      <c r="M90" s="5"/>
      <c r="N90" s="435" t="str">
        <f t="shared" si="30"/>
        <v/>
      </c>
      <c r="O90" s="278"/>
      <c r="P90" s="275" t="str">
        <f t="shared" si="31"/>
        <v/>
      </c>
      <c r="Q90" s="275" t="str">
        <f t="shared" si="32"/>
        <v/>
      </c>
      <c r="R90" s="275" t="str">
        <f t="shared" si="33"/>
        <v/>
      </c>
      <c r="S90" s="275" t="str">
        <f t="shared" si="34"/>
        <v/>
      </c>
      <c r="T90" s="438" t="str">
        <f t="shared" si="35"/>
        <v/>
      </c>
      <c r="U90" s="447" t="str">
        <f t="shared" si="36"/>
        <v/>
      </c>
      <c r="V90" s="448" t="str">
        <f t="shared" si="37"/>
        <v/>
      </c>
      <c r="W90" s="447" t="str">
        <f t="shared" si="38"/>
        <v/>
      </c>
      <c r="X90" s="447" t="str">
        <f t="shared" si="39"/>
        <v/>
      </c>
      <c r="Y90" s="446" t="str">
        <f t="shared" si="40"/>
        <v/>
      </c>
      <c r="Z90" s="446" t="str">
        <f t="shared" si="41"/>
        <v/>
      </c>
      <c r="AA90" s="446" t="str">
        <f t="shared" si="42"/>
        <v/>
      </c>
      <c r="AB90" s="235"/>
      <c r="AC90" s="435" t="str">
        <f t="shared" si="43"/>
        <v/>
      </c>
      <c r="AD90" s="276"/>
      <c r="AE90" s="14" t="str" cm="1">
        <f t="array" ref="AE90">IF(OR(AC90="",N90=""),"",_xlfn.IFS(
(IFERROR(VALUE(TRIM(SUBSTITUTE(AC90,CHAR(160),""))),0))=0,"Attention : montant présenté entièrement écarté",
ROUND(IFERROR(VALUE(TRIM(SUBSTITUTE(AC90,CHAR(160),""))),0),2)&gt;ROUND(IFERROR(VALUE(TRIM(SUBSTITUTE(N90,CHAR(160),""))),0),2),"KO : Le montant retenu est supérieur au montant présenté. Merci de revoir la ligne de contributions ou plafonner son montant.",
ROUND(IFERROR(VALUE(TRIM(SUBSTITUTE(N90,CHAR(160),""))),0),2)=0,"",ROUND(IFERROR(VALUE(TRIM(SUBSTITUTE(AC90,CHAR(160),""))),0),2)=ROUND(IFERROR(VALUE(TRIM(SUBSTITUTE(N90,CHAR(160),""))),0),2),"OK",
ROUND(IFERROR(VALUE(TRIM(SUBSTITUTE(AC90,CHAR(160),""))),0),2)&lt;ROUND(IFERROR(VALUE(TRIM(SUBSTITUTE(N90,CHAR(160),""))),0),2),"Attention : montant présenté partiellement écarté",TRUE,""))</f>
        <v/>
      </c>
      <c r="AF90" s="462" t="str">
        <f t="shared" si="44"/>
        <v/>
      </c>
    </row>
    <row r="91" spans="1:32" s="2" customFormat="1" ht="15.95">
      <c r="A91" s="499">
        <v>80</v>
      </c>
      <c r="B91" s="5"/>
      <c r="C91" s="5"/>
      <c r="D91" s="270"/>
      <c r="E91" s="5"/>
      <c r="F91" s="274"/>
      <c r="G91" s="271"/>
      <c r="H91" s="272"/>
      <c r="I91" s="271"/>
      <c r="J91" s="271"/>
      <c r="K91" s="434"/>
      <c r="L91" s="5"/>
      <c r="M91" s="5"/>
      <c r="N91" s="435" t="str">
        <f t="shared" si="30"/>
        <v/>
      </c>
      <c r="O91" s="278"/>
      <c r="P91" s="275" t="str">
        <f t="shared" si="31"/>
        <v/>
      </c>
      <c r="Q91" s="275" t="str">
        <f t="shared" si="32"/>
        <v/>
      </c>
      <c r="R91" s="275" t="str">
        <f t="shared" si="33"/>
        <v/>
      </c>
      <c r="S91" s="275" t="str">
        <f t="shared" si="34"/>
        <v/>
      </c>
      <c r="T91" s="438" t="str">
        <f t="shared" si="35"/>
        <v/>
      </c>
      <c r="U91" s="447" t="str">
        <f t="shared" si="36"/>
        <v/>
      </c>
      <c r="V91" s="448" t="str">
        <f t="shared" si="37"/>
        <v/>
      </c>
      <c r="W91" s="447" t="str">
        <f t="shared" si="38"/>
        <v/>
      </c>
      <c r="X91" s="447" t="str">
        <f t="shared" si="39"/>
        <v/>
      </c>
      <c r="Y91" s="446" t="str">
        <f t="shared" si="40"/>
        <v/>
      </c>
      <c r="Z91" s="446" t="str">
        <f t="shared" si="41"/>
        <v/>
      </c>
      <c r="AA91" s="446" t="str">
        <f t="shared" si="42"/>
        <v/>
      </c>
      <c r="AB91" s="235"/>
      <c r="AC91" s="435" t="str">
        <f t="shared" si="43"/>
        <v/>
      </c>
      <c r="AD91" s="276"/>
      <c r="AE91" s="14" t="str" cm="1">
        <f t="array" ref="AE91">IF(OR(AC91="",N91=""),"",_xlfn.IFS(
(IFERROR(VALUE(TRIM(SUBSTITUTE(AC91,CHAR(160),""))),0))=0,"Attention : montant présenté entièrement écarté",
ROUND(IFERROR(VALUE(TRIM(SUBSTITUTE(AC91,CHAR(160),""))),0),2)&gt;ROUND(IFERROR(VALUE(TRIM(SUBSTITUTE(N91,CHAR(160),""))),0),2),"KO : Le montant retenu est supérieur au montant présenté. Merci de revoir la ligne de contributions ou plafonner son montant.",
ROUND(IFERROR(VALUE(TRIM(SUBSTITUTE(N91,CHAR(160),""))),0),2)=0,"",ROUND(IFERROR(VALUE(TRIM(SUBSTITUTE(AC91,CHAR(160),""))),0),2)=ROUND(IFERROR(VALUE(TRIM(SUBSTITUTE(N91,CHAR(160),""))),0),2),"OK",
ROUND(IFERROR(VALUE(TRIM(SUBSTITUTE(AC91,CHAR(160),""))),0),2)&lt;ROUND(IFERROR(VALUE(TRIM(SUBSTITUTE(N91,CHAR(160),""))),0),2),"Attention : montant présenté partiellement écarté",TRUE,""))</f>
        <v/>
      </c>
      <c r="AF91" s="462" t="str">
        <f t="shared" si="44"/>
        <v/>
      </c>
    </row>
    <row r="92" spans="1:32" s="2" customFormat="1" ht="15.95">
      <c r="A92" s="499">
        <v>81</v>
      </c>
      <c r="B92" s="5"/>
      <c r="C92" s="5"/>
      <c r="D92" s="270"/>
      <c r="E92" s="5"/>
      <c r="F92" s="274"/>
      <c r="G92" s="271"/>
      <c r="H92" s="272"/>
      <c r="I92" s="271"/>
      <c r="J92" s="271"/>
      <c r="K92" s="434"/>
      <c r="L92" s="5"/>
      <c r="M92" s="5"/>
      <c r="N92" s="435" t="str">
        <f t="shared" si="30"/>
        <v/>
      </c>
      <c r="O92" s="278"/>
      <c r="P92" s="275" t="str">
        <f t="shared" si="31"/>
        <v/>
      </c>
      <c r="Q92" s="275" t="str">
        <f t="shared" si="32"/>
        <v/>
      </c>
      <c r="R92" s="275" t="str">
        <f t="shared" si="33"/>
        <v/>
      </c>
      <c r="S92" s="275" t="str">
        <f t="shared" si="34"/>
        <v/>
      </c>
      <c r="T92" s="438" t="str">
        <f t="shared" si="35"/>
        <v/>
      </c>
      <c r="U92" s="447" t="str">
        <f t="shared" si="36"/>
        <v/>
      </c>
      <c r="V92" s="448" t="str">
        <f t="shared" si="37"/>
        <v/>
      </c>
      <c r="W92" s="447" t="str">
        <f t="shared" si="38"/>
        <v/>
      </c>
      <c r="X92" s="447" t="str">
        <f t="shared" si="39"/>
        <v/>
      </c>
      <c r="Y92" s="446" t="str">
        <f t="shared" si="40"/>
        <v/>
      </c>
      <c r="Z92" s="446" t="str">
        <f t="shared" si="41"/>
        <v/>
      </c>
      <c r="AA92" s="446" t="str">
        <f t="shared" si="42"/>
        <v/>
      </c>
      <c r="AB92" s="235"/>
      <c r="AC92" s="435" t="str">
        <f t="shared" si="43"/>
        <v/>
      </c>
      <c r="AD92" s="276"/>
      <c r="AE92" s="14" t="str" cm="1">
        <f t="array" ref="AE92">IF(OR(AC92="",N92=""),"",_xlfn.IFS(
(IFERROR(VALUE(TRIM(SUBSTITUTE(AC92,CHAR(160),""))),0))=0,"Attention : montant présenté entièrement écarté",
ROUND(IFERROR(VALUE(TRIM(SUBSTITUTE(AC92,CHAR(160),""))),0),2)&gt;ROUND(IFERROR(VALUE(TRIM(SUBSTITUTE(N92,CHAR(160),""))),0),2),"KO : Le montant retenu est supérieur au montant présenté. Merci de revoir la ligne de contributions ou plafonner son montant.",
ROUND(IFERROR(VALUE(TRIM(SUBSTITUTE(N92,CHAR(160),""))),0),2)=0,"",ROUND(IFERROR(VALUE(TRIM(SUBSTITUTE(AC92,CHAR(160),""))),0),2)=ROUND(IFERROR(VALUE(TRIM(SUBSTITUTE(N92,CHAR(160),""))),0),2),"OK",
ROUND(IFERROR(VALUE(TRIM(SUBSTITUTE(AC92,CHAR(160),""))),0),2)&lt;ROUND(IFERROR(VALUE(TRIM(SUBSTITUTE(N92,CHAR(160),""))),0),2),"Attention : montant présenté partiellement écarté",TRUE,""))</f>
        <v/>
      </c>
      <c r="AF92" s="462" t="str">
        <f t="shared" si="44"/>
        <v/>
      </c>
    </row>
    <row r="93" spans="1:32" s="2" customFormat="1" ht="15.95">
      <c r="A93" s="499">
        <v>82</v>
      </c>
      <c r="B93" s="5"/>
      <c r="C93" s="5"/>
      <c r="D93" s="270"/>
      <c r="E93" s="5"/>
      <c r="F93" s="274"/>
      <c r="G93" s="271"/>
      <c r="H93" s="272"/>
      <c r="I93" s="271"/>
      <c r="J93" s="271"/>
      <c r="K93" s="434"/>
      <c r="L93" s="5"/>
      <c r="M93" s="5"/>
      <c r="N93" s="435" t="str">
        <f t="shared" si="30"/>
        <v/>
      </c>
      <c r="O93" s="278"/>
      <c r="P93" s="275" t="str">
        <f t="shared" si="31"/>
        <v/>
      </c>
      <c r="Q93" s="275" t="str">
        <f t="shared" si="32"/>
        <v/>
      </c>
      <c r="R93" s="275" t="str">
        <f t="shared" si="33"/>
        <v/>
      </c>
      <c r="S93" s="275" t="str">
        <f t="shared" si="34"/>
        <v/>
      </c>
      <c r="T93" s="438" t="str">
        <f t="shared" si="35"/>
        <v/>
      </c>
      <c r="U93" s="447" t="str">
        <f t="shared" si="36"/>
        <v/>
      </c>
      <c r="V93" s="448" t="str">
        <f t="shared" si="37"/>
        <v/>
      </c>
      <c r="W93" s="447" t="str">
        <f t="shared" si="38"/>
        <v/>
      </c>
      <c r="X93" s="447" t="str">
        <f t="shared" si="39"/>
        <v/>
      </c>
      <c r="Y93" s="446" t="str">
        <f t="shared" si="40"/>
        <v/>
      </c>
      <c r="Z93" s="446" t="str">
        <f t="shared" si="41"/>
        <v/>
      </c>
      <c r="AA93" s="446" t="str">
        <f t="shared" si="42"/>
        <v/>
      </c>
      <c r="AB93" s="235"/>
      <c r="AC93" s="435" t="str">
        <f t="shared" si="43"/>
        <v/>
      </c>
      <c r="AD93" s="276"/>
      <c r="AE93" s="14" t="str" cm="1">
        <f t="array" ref="AE93">IF(OR(AC93="",N93=""),"",_xlfn.IFS(
(IFERROR(VALUE(TRIM(SUBSTITUTE(AC93,CHAR(160),""))),0))=0,"Attention : montant présenté entièrement écarté",
ROUND(IFERROR(VALUE(TRIM(SUBSTITUTE(AC93,CHAR(160),""))),0),2)&gt;ROUND(IFERROR(VALUE(TRIM(SUBSTITUTE(N93,CHAR(160),""))),0),2),"KO : Le montant retenu est supérieur au montant présenté. Merci de revoir la ligne de contributions ou plafonner son montant.",
ROUND(IFERROR(VALUE(TRIM(SUBSTITUTE(N93,CHAR(160),""))),0),2)=0,"",ROUND(IFERROR(VALUE(TRIM(SUBSTITUTE(AC93,CHAR(160),""))),0),2)=ROUND(IFERROR(VALUE(TRIM(SUBSTITUTE(N93,CHAR(160),""))),0),2),"OK",
ROUND(IFERROR(VALUE(TRIM(SUBSTITUTE(AC93,CHAR(160),""))),0),2)&lt;ROUND(IFERROR(VALUE(TRIM(SUBSTITUTE(N93,CHAR(160),""))),0),2),"Attention : montant présenté partiellement écarté",TRUE,""))</f>
        <v/>
      </c>
      <c r="AF93" s="462" t="str">
        <f t="shared" si="44"/>
        <v/>
      </c>
    </row>
    <row r="94" spans="1:32" s="2" customFormat="1" ht="15.95">
      <c r="A94" s="499">
        <v>83</v>
      </c>
      <c r="B94" s="5"/>
      <c r="C94" s="5"/>
      <c r="D94" s="270"/>
      <c r="E94" s="5"/>
      <c r="F94" s="274"/>
      <c r="G94" s="271"/>
      <c r="H94" s="272"/>
      <c r="I94" s="271"/>
      <c r="J94" s="271"/>
      <c r="K94" s="434"/>
      <c r="L94" s="5"/>
      <c r="M94" s="5"/>
      <c r="N94" s="435" t="str">
        <f t="shared" si="30"/>
        <v/>
      </c>
      <c r="O94" s="278"/>
      <c r="P94" s="275" t="str">
        <f t="shared" si="31"/>
        <v/>
      </c>
      <c r="Q94" s="275" t="str">
        <f t="shared" si="32"/>
        <v/>
      </c>
      <c r="R94" s="275" t="str">
        <f t="shared" si="33"/>
        <v/>
      </c>
      <c r="S94" s="275" t="str">
        <f t="shared" si="34"/>
        <v/>
      </c>
      <c r="T94" s="438" t="str">
        <f t="shared" si="35"/>
        <v/>
      </c>
      <c r="U94" s="447" t="str">
        <f t="shared" si="36"/>
        <v/>
      </c>
      <c r="V94" s="448" t="str">
        <f t="shared" si="37"/>
        <v/>
      </c>
      <c r="W94" s="447" t="str">
        <f t="shared" si="38"/>
        <v/>
      </c>
      <c r="X94" s="447" t="str">
        <f t="shared" si="39"/>
        <v/>
      </c>
      <c r="Y94" s="446" t="str">
        <f t="shared" si="40"/>
        <v/>
      </c>
      <c r="Z94" s="446" t="str">
        <f t="shared" si="41"/>
        <v/>
      </c>
      <c r="AA94" s="446" t="str">
        <f t="shared" si="42"/>
        <v/>
      </c>
      <c r="AB94" s="235"/>
      <c r="AC94" s="435" t="str">
        <f t="shared" si="43"/>
        <v/>
      </c>
      <c r="AD94" s="276"/>
      <c r="AE94" s="14" t="str" cm="1">
        <f t="array" ref="AE94">IF(OR(AC94="",N94=""),"",_xlfn.IFS(
(IFERROR(VALUE(TRIM(SUBSTITUTE(AC94,CHAR(160),""))),0))=0,"Attention : montant présenté entièrement écarté",
ROUND(IFERROR(VALUE(TRIM(SUBSTITUTE(AC94,CHAR(160),""))),0),2)&gt;ROUND(IFERROR(VALUE(TRIM(SUBSTITUTE(N94,CHAR(160),""))),0),2),"KO : Le montant retenu est supérieur au montant présenté. Merci de revoir la ligne de contributions ou plafonner son montant.",
ROUND(IFERROR(VALUE(TRIM(SUBSTITUTE(N94,CHAR(160),""))),0),2)=0,"",ROUND(IFERROR(VALUE(TRIM(SUBSTITUTE(AC94,CHAR(160),""))),0),2)=ROUND(IFERROR(VALUE(TRIM(SUBSTITUTE(N94,CHAR(160),""))),0),2),"OK",
ROUND(IFERROR(VALUE(TRIM(SUBSTITUTE(AC94,CHAR(160),""))),0),2)&lt;ROUND(IFERROR(VALUE(TRIM(SUBSTITUTE(N94,CHAR(160),""))),0),2),"Attention : montant présenté partiellement écarté",TRUE,""))</f>
        <v/>
      </c>
      <c r="AF94" s="462" t="str">
        <f t="shared" si="44"/>
        <v/>
      </c>
    </row>
    <row r="95" spans="1:32" s="2" customFormat="1" ht="15.95">
      <c r="A95" s="499">
        <v>84</v>
      </c>
      <c r="B95" s="5"/>
      <c r="C95" s="5"/>
      <c r="D95" s="270"/>
      <c r="E95" s="5"/>
      <c r="F95" s="274"/>
      <c r="G95" s="271"/>
      <c r="H95" s="272"/>
      <c r="I95" s="271"/>
      <c r="J95" s="271"/>
      <c r="K95" s="434"/>
      <c r="L95" s="5"/>
      <c r="M95" s="5"/>
      <c r="N95" s="435" t="str">
        <f t="shared" si="30"/>
        <v/>
      </c>
      <c r="O95" s="278"/>
      <c r="P95" s="275" t="str">
        <f t="shared" si="31"/>
        <v/>
      </c>
      <c r="Q95" s="275" t="str">
        <f t="shared" si="32"/>
        <v/>
      </c>
      <c r="R95" s="275" t="str">
        <f t="shared" si="33"/>
        <v/>
      </c>
      <c r="S95" s="275" t="str">
        <f t="shared" si="34"/>
        <v/>
      </c>
      <c r="T95" s="438" t="str">
        <f t="shared" si="35"/>
        <v/>
      </c>
      <c r="U95" s="447" t="str">
        <f t="shared" si="36"/>
        <v/>
      </c>
      <c r="V95" s="448" t="str">
        <f t="shared" si="37"/>
        <v/>
      </c>
      <c r="W95" s="447" t="str">
        <f t="shared" si="38"/>
        <v/>
      </c>
      <c r="X95" s="447" t="str">
        <f t="shared" si="39"/>
        <v/>
      </c>
      <c r="Y95" s="446" t="str">
        <f t="shared" si="40"/>
        <v/>
      </c>
      <c r="Z95" s="446" t="str">
        <f t="shared" si="41"/>
        <v/>
      </c>
      <c r="AA95" s="446" t="str">
        <f t="shared" si="42"/>
        <v/>
      </c>
      <c r="AB95" s="235"/>
      <c r="AC95" s="435" t="str">
        <f t="shared" si="43"/>
        <v/>
      </c>
      <c r="AD95" s="276"/>
      <c r="AE95" s="14" t="str" cm="1">
        <f t="array" ref="AE95">IF(OR(AC95="",N95=""),"",_xlfn.IFS(
(IFERROR(VALUE(TRIM(SUBSTITUTE(AC95,CHAR(160),""))),0))=0,"Attention : montant présenté entièrement écarté",
ROUND(IFERROR(VALUE(TRIM(SUBSTITUTE(AC95,CHAR(160),""))),0),2)&gt;ROUND(IFERROR(VALUE(TRIM(SUBSTITUTE(N95,CHAR(160),""))),0),2),"KO : Le montant retenu est supérieur au montant présenté. Merci de revoir la ligne de contributions ou plafonner son montant.",
ROUND(IFERROR(VALUE(TRIM(SUBSTITUTE(N95,CHAR(160),""))),0),2)=0,"",ROUND(IFERROR(VALUE(TRIM(SUBSTITUTE(AC95,CHAR(160),""))),0),2)=ROUND(IFERROR(VALUE(TRIM(SUBSTITUTE(N95,CHAR(160),""))),0),2),"OK",
ROUND(IFERROR(VALUE(TRIM(SUBSTITUTE(AC95,CHAR(160),""))),0),2)&lt;ROUND(IFERROR(VALUE(TRIM(SUBSTITUTE(N95,CHAR(160),""))),0),2),"Attention : montant présenté partiellement écarté",TRUE,""))</f>
        <v/>
      </c>
      <c r="AF95" s="462" t="str">
        <f t="shared" si="44"/>
        <v/>
      </c>
    </row>
    <row r="96" spans="1:32" s="2" customFormat="1" ht="15.95">
      <c r="A96" s="499">
        <v>85</v>
      </c>
      <c r="B96" s="5"/>
      <c r="C96" s="5"/>
      <c r="D96" s="270"/>
      <c r="E96" s="5"/>
      <c r="F96" s="274"/>
      <c r="G96" s="271"/>
      <c r="H96" s="272"/>
      <c r="I96" s="271"/>
      <c r="J96" s="271"/>
      <c r="K96" s="434"/>
      <c r="L96" s="5"/>
      <c r="M96" s="5"/>
      <c r="N96" s="435" t="str">
        <f t="shared" si="30"/>
        <v/>
      </c>
      <c r="O96" s="278"/>
      <c r="P96" s="275" t="str">
        <f t="shared" si="31"/>
        <v/>
      </c>
      <c r="Q96" s="275" t="str">
        <f t="shared" si="32"/>
        <v/>
      </c>
      <c r="R96" s="275" t="str">
        <f t="shared" si="33"/>
        <v/>
      </c>
      <c r="S96" s="275" t="str">
        <f t="shared" si="34"/>
        <v/>
      </c>
      <c r="T96" s="438" t="str">
        <f t="shared" si="35"/>
        <v/>
      </c>
      <c r="U96" s="447" t="str">
        <f t="shared" si="36"/>
        <v/>
      </c>
      <c r="V96" s="448" t="str">
        <f t="shared" si="37"/>
        <v/>
      </c>
      <c r="W96" s="447" t="str">
        <f t="shared" si="38"/>
        <v/>
      </c>
      <c r="X96" s="447" t="str">
        <f t="shared" si="39"/>
        <v/>
      </c>
      <c r="Y96" s="446" t="str">
        <f t="shared" si="40"/>
        <v/>
      </c>
      <c r="Z96" s="446" t="str">
        <f t="shared" si="41"/>
        <v/>
      </c>
      <c r="AA96" s="446" t="str">
        <f t="shared" si="42"/>
        <v/>
      </c>
      <c r="AB96" s="235"/>
      <c r="AC96" s="435" t="str">
        <f t="shared" si="43"/>
        <v/>
      </c>
      <c r="AD96" s="276"/>
      <c r="AE96" s="14" t="str" cm="1">
        <f t="array" ref="AE96">IF(OR(AC96="",N96=""),"",_xlfn.IFS(
(IFERROR(VALUE(TRIM(SUBSTITUTE(AC96,CHAR(160),""))),0))=0,"Attention : montant présenté entièrement écarté",
ROUND(IFERROR(VALUE(TRIM(SUBSTITUTE(AC96,CHAR(160),""))),0),2)&gt;ROUND(IFERROR(VALUE(TRIM(SUBSTITUTE(N96,CHAR(160),""))),0),2),"KO : Le montant retenu est supérieur au montant présenté. Merci de revoir la ligne de contributions ou plafonner son montant.",
ROUND(IFERROR(VALUE(TRIM(SUBSTITUTE(N96,CHAR(160),""))),0),2)=0,"",ROUND(IFERROR(VALUE(TRIM(SUBSTITUTE(AC96,CHAR(160),""))),0),2)=ROUND(IFERROR(VALUE(TRIM(SUBSTITUTE(N96,CHAR(160),""))),0),2),"OK",
ROUND(IFERROR(VALUE(TRIM(SUBSTITUTE(AC96,CHAR(160),""))),0),2)&lt;ROUND(IFERROR(VALUE(TRIM(SUBSTITUTE(N96,CHAR(160),""))),0),2),"Attention : montant présenté partiellement écarté",TRUE,""))</f>
        <v/>
      </c>
      <c r="AF96" s="462" t="str">
        <f t="shared" si="44"/>
        <v/>
      </c>
    </row>
    <row r="97" spans="1:32" s="2" customFormat="1" ht="15.95">
      <c r="A97" s="499">
        <v>86</v>
      </c>
      <c r="B97" s="5"/>
      <c r="C97" s="5"/>
      <c r="D97" s="270"/>
      <c r="E97" s="5"/>
      <c r="F97" s="274"/>
      <c r="G97" s="271"/>
      <c r="H97" s="272"/>
      <c r="I97" s="271"/>
      <c r="J97" s="271"/>
      <c r="K97" s="434"/>
      <c r="L97" s="5"/>
      <c r="M97" s="5"/>
      <c r="N97" s="435" t="str">
        <f t="shared" si="30"/>
        <v/>
      </c>
      <c r="O97" s="278"/>
      <c r="P97" s="275" t="str">
        <f t="shared" si="31"/>
        <v/>
      </c>
      <c r="Q97" s="275" t="str">
        <f t="shared" si="32"/>
        <v/>
      </c>
      <c r="R97" s="275" t="str">
        <f t="shared" si="33"/>
        <v/>
      </c>
      <c r="S97" s="275" t="str">
        <f t="shared" si="34"/>
        <v/>
      </c>
      <c r="T97" s="438" t="str">
        <f t="shared" si="35"/>
        <v/>
      </c>
      <c r="U97" s="447" t="str">
        <f t="shared" si="36"/>
        <v/>
      </c>
      <c r="V97" s="448" t="str">
        <f t="shared" si="37"/>
        <v/>
      </c>
      <c r="W97" s="447" t="str">
        <f t="shared" si="38"/>
        <v/>
      </c>
      <c r="X97" s="447" t="str">
        <f t="shared" si="39"/>
        <v/>
      </c>
      <c r="Y97" s="446" t="str">
        <f t="shared" si="40"/>
        <v/>
      </c>
      <c r="Z97" s="446" t="str">
        <f t="shared" si="41"/>
        <v/>
      </c>
      <c r="AA97" s="446" t="str">
        <f t="shared" si="42"/>
        <v/>
      </c>
      <c r="AB97" s="235"/>
      <c r="AC97" s="435" t="str">
        <f t="shared" si="43"/>
        <v/>
      </c>
      <c r="AD97" s="276"/>
      <c r="AE97" s="14" t="str" cm="1">
        <f t="array" ref="AE97">IF(OR(AC97="",N97=""),"",_xlfn.IFS(
(IFERROR(VALUE(TRIM(SUBSTITUTE(AC97,CHAR(160),""))),0))=0,"Attention : montant présenté entièrement écarté",
ROUND(IFERROR(VALUE(TRIM(SUBSTITUTE(AC97,CHAR(160),""))),0),2)&gt;ROUND(IFERROR(VALUE(TRIM(SUBSTITUTE(N97,CHAR(160),""))),0),2),"KO : Le montant retenu est supérieur au montant présenté. Merci de revoir la ligne de contributions ou plafonner son montant.",
ROUND(IFERROR(VALUE(TRIM(SUBSTITUTE(N97,CHAR(160),""))),0),2)=0,"",ROUND(IFERROR(VALUE(TRIM(SUBSTITUTE(AC97,CHAR(160),""))),0),2)=ROUND(IFERROR(VALUE(TRIM(SUBSTITUTE(N97,CHAR(160),""))),0),2),"OK",
ROUND(IFERROR(VALUE(TRIM(SUBSTITUTE(AC97,CHAR(160),""))),0),2)&lt;ROUND(IFERROR(VALUE(TRIM(SUBSTITUTE(N97,CHAR(160),""))),0),2),"Attention : montant présenté partiellement écarté",TRUE,""))</f>
        <v/>
      </c>
      <c r="AF97" s="462" t="str">
        <f t="shared" si="44"/>
        <v/>
      </c>
    </row>
    <row r="98" spans="1:32" s="2" customFormat="1" ht="15.95">
      <c r="A98" s="499">
        <v>87</v>
      </c>
      <c r="B98" s="5"/>
      <c r="C98" s="5"/>
      <c r="D98" s="270"/>
      <c r="E98" s="5"/>
      <c r="F98" s="274"/>
      <c r="G98" s="271"/>
      <c r="H98" s="272"/>
      <c r="I98" s="271"/>
      <c r="J98" s="271"/>
      <c r="K98" s="434"/>
      <c r="L98" s="5"/>
      <c r="M98" s="5"/>
      <c r="N98" s="435" t="str">
        <f t="shared" si="30"/>
        <v/>
      </c>
      <c r="O98" s="278"/>
      <c r="P98" s="275" t="str">
        <f t="shared" si="31"/>
        <v/>
      </c>
      <c r="Q98" s="275" t="str">
        <f t="shared" si="32"/>
        <v/>
      </c>
      <c r="R98" s="275" t="str">
        <f t="shared" si="33"/>
        <v/>
      </c>
      <c r="S98" s="275" t="str">
        <f t="shared" si="34"/>
        <v/>
      </c>
      <c r="T98" s="438" t="str">
        <f t="shared" si="35"/>
        <v/>
      </c>
      <c r="U98" s="447" t="str">
        <f t="shared" si="36"/>
        <v/>
      </c>
      <c r="V98" s="448" t="str">
        <f t="shared" si="37"/>
        <v/>
      </c>
      <c r="W98" s="447" t="str">
        <f t="shared" si="38"/>
        <v/>
      </c>
      <c r="X98" s="447" t="str">
        <f t="shared" si="39"/>
        <v/>
      </c>
      <c r="Y98" s="446" t="str">
        <f t="shared" si="40"/>
        <v/>
      </c>
      <c r="Z98" s="446" t="str">
        <f t="shared" si="41"/>
        <v/>
      </c>
      <c r="AA98" s="446" t="str">
        <f t="shared" si="42"/>
        <v/>
      </c>
      <c r="AB98" s="235"/>
      <c r="AC98" s="435" t="str">
        <f t="shared" si="43"/>
        <v/>
      </c>
      <c r="AD98" s="276"/>
      <c r="AE98" s="14" t="str" cm="1">
        <f t="array" ref="AE98">IF(OR(AC98="",N98=""),"",_xlfn.IFS(
(IFERROR(VALUE(TRIM(SUBSTITUTE(AC98,CHAR(160),""))),0))=0,"Attention : montant présenté entièrement écarté",
ROUND(IFERROR(VALUE(TRIM(SUBSTITUTE(AC98,CHAR(160),""))),0),2)&gt;ROUND(IFERROR(VALUE(TRIM(SUBSTITUTE(N98,CHAR(160),""))),0),2),"KO : Le montant retenu est supérieur au montant présenté. Merci de revoir la ligne de contributions ou plafonner son montant.",
ROUND(IFERROR(VALUE(TRIM(SUBSTITUTE(N98,CHAR(160),""))),0),2)=0,"",ROUND(IFERROR(VALUE(TRIM(SUBSTITUTE(AC98,CHAR(160),""))),0),2)=ROUND(IFERROR(VALUE(TRIM(SUBSTITUTE(N98,CHAR(160),""))),0),2),"OK",
ROUND(IFERROR(VALUE(TRIM(SUBSTITUTE(AC98,CHAR(160),""))),0),2)&lt;ROUND(IFERROR(VALUE(TRIM(SUBSTITUTE(N98,CHAR(160),""))),0),2),"Attention : montant présenté partiellement écarté",TRUE,""))</f>
        <v/>
      </c>
      <c r="AF98" s="462" t="str">
        <f t="shared" si="44"/>
        <v/>
      </c>
    </row>
    <row r="99" spans="1:32" s="2" customFormat="1" ht="15.95">
      <c r="A99" s="499">
        <v>88</v>
      </c>
      <c r="B99" s="5"/>
      <c r="C99" s="5"/>
      <c r="D99" s="270"/>
      <c r="E99" s="5"/>
      <c r="F99" s="274"/>
      <c r="G99" s="271"/>
      <c r="H99" s="272"/>
      <c r="I99" s="271"/>
      <c r="J99" s="271"/>
      <c r="K99" s="434"/>
      <c r="L99" s="5"/>
      <c r="M99" s="5"/>
      <c r="N99" s="435" t="str">
        <f t="shared" si="30"/>
        <v/>
      </c>
      <c r="O99" s="278"/>
      <c r="P99" s="275" t="str">
        <f t="shared" si="31"/>
        <v/>
      </c>
      <c r="Q99" s="275" t="str">
        <f t="shared" si="32"/>
        <v/>
      </c>
      <c r="R99" s="275" t="str">
        <f t="shared" si="33"/>
        <v/>
      </c>
      <c r="S99" s="275" t="str">
        <f t="shared" si="34"/>
        <v/>
      </c>
      <c r="T99" s="438" t="str">
        <f t="shared" si="35"/>
        <v/>
      </c>
      <c r="U99" s="447" t="str">
        <f t="shared" si="36"/>
        <v/>
      </c>
      <c r="V99" s="448" t="str">
        <f t="shared" si="37"/>
        <v/>
      </c>
      <c r="W99" s="447" t="str">
        <f t="shared" si="38"/>
        <v/>
      </c>
      <c r="X99" s="447" t="str">
        <f t="shared" si="39"/>
        <v/>
      </c>
      <c r="Y99" s="446" t="str">
        <f t="shared" si="40"/>
        <v/>
      </c>
      <c r="Z99" s="446" t="str">
        <f t="shared" si="41"/>
        <v/>
      </c>
      <c r="AA99" s="446" t="str">
        <f t="shared" si="42"/>
        <v/>
      </c>
      <c r="AB99" s="235"/>
      <c r="AC99" s="435" t="str">
        <f t="shared" si="43"/>
        <v/>
      </c>
      <c r="AD99" s="276"/>
      <c r="AE99" s="14" t="str" cm="1">
        <f t="array" ref="AE99">IF(OR(AC99="",N99=""),"",_xlfn.IFS(
(IFERROR(VALUE(TRIM(SUBSTITUTE(AC99,CHAR(160),""))),0))=0,"Attention : montant présenté entièrement écarté",
ROUND(IFERROR(VALUE(TRIM(SUBSTITUTE(AC99,CHAR(160),""))),0),2)&gt;ROUND(IFERROR(VALUE(TRIM(SUBSTITUTE(N99,CHAR(160),""))),0),2),"KO : Le montant retenu est supérieur au montant présenté. Merci de revoir la ligne de contributions ou plafonner son montant.",
ROUND(IFERROR(VALUE(TRIM(SUBSTITUTE(N99,CHAR(160),""))),0),2)=0,"",ROUND(IFERROR(VALUE(TRIM(SUBSTITUTE(AC99,CHAR(160),""))),0),2)=ROUND(IFERROR(VALUE(TRIM(SUBSTITUTE(N99,CHAR(160),""))),0),2),"OK",
ROUND(IFERROR(VALUE(TRIM(SUBSTITUTE(AC99,CHAR(160),""))),0),2)&lt;ROUND(IFERROR(VALUE(TRIM(SUBSTITUTE(N99,CHAR(160),""))),0),2),"Attention : montant présenté partiellement écarté",TRUE,""))</f>
        <v/>
      </c>
      <c r="AF99" s="462" t="str">
        <f t="shared" si="44"/>
        <v/>
      </c>
    </row>
    <row r="100" spans="1:32" s="2" customFormat="1" ht="15.95">
      <c r="A100" s="499">
        <v>89</v>
      </c>
      <c r="B100" s="5"/>
      <c r="C100" s="5"/>
      <c r="D100" s="270"/>
      <c r="E100" s="5"/>
      <c r="F100" s="274"/>
      <c r="G100" s="271"/>
      <c r="H100" s="272"/>
      <c r="I100" s="271"/>
      <c r="J100" s="271"/>
      <c r="K100" s="434"/>
      <c r="L100" s="5"/>
      <c r="M100" s="5"/>
      <c r="N100" s="435" t="str">
        <f t="shared" si="30"/>
        <v/>
      </c>
      <c r="O100" s="278"/>
      <c r="P100" s="275" t="str">
        <f t="shared" si="31"/>
        <v/>
      </c>
      <c r="Q100" s="275" t="str">
        <f t="shared" si="32"/>
        <v/>
      </c>
      <c r="R100" s="275" t="str">
        <f t="shared" si="33"/>
        <v/>
      </c>
      <c r="S100" s="275" t="str">
        <f t="shared" si="34"/>
        <v/>
      </c>
      <c r="T100" s="438" t="str">
        <f t="shared" si="35"/>
        <v/>
      </c>
      <c r="U100" s="447" t="str">
        <f t="shared" si="36"/>
        <v/>
      </c>
      <c r="V100" s="448" t="str">
        <f t="shared" si="37"/>
        <v/>
      </c>
      <c r="W100" s="447" t="str">
        <f t="shared" si="38"/>
        <v/>
      </c>
      <c r="X100" s="447" t="str">
        <f t="shared" si="39"/>
        <v/>
      </c>
      <c r="Y100" s="446" t="str">
        <f t="shared" si="40"/>
        <v/>
      </c>
      <c r="Z100" s="446" t="str">
        <f t="shared" si="41"/>
        <v/>
      </c>
      <c r="AA100" s="446" t="str">
        <f t="shared" si="42"/>
        <v/>
      </c>
      <c r="AB100" s="235"/>
      <c r="AC100" s="435" t="str">
        <f t="shared" si="43"/>
        <v/>
      </c>
      <c r="AD100" s="276"/>
      <c r="AE100" s="14" t="str" cm="1">
        <f t="array" ref="AE100">IF(OR(AC100="",N100=""),"",_xlfn.IFS(
(IFERROR(VALUE(TRIM(SUBSTITUTE(AC100,CHAR(160),""))),0))=0,"Attention : montant présenté entièrement écarté",
ROUND(IFERROR(VALUE(TRIM(SUBSTITUTE(AC100,CHAR(160),""))),0),2)&gt;ROUND(IFERROR(VALUE(TRIM(SUBSTITUTE(N100,CHAR(160),""))),0),2),"KO : Le montant retenu est supérieur au montant présenté. Merci de revoir la ligne de contributions ou plafonner son montant.",
ROUND(IFERROR(VALUE(TRIM(SUBSTITUTE(N100,CHAR(160),""))),0),2)=0,"",ROUND(IFERROR(VALUE(TRIM(SUBSTITUTE(AC100,CHAR(160),""))),0),2)=ROUND(IFERROR(VALUE(TRIM(SUBSTITUTE(N100,CHAR(160),""))),0),2),"OK",
ROUND(IFERROR(VALUE(TRIM(SUBSTITUTE(AC100,CHAR(160),""))),0),2)&lt;ROUND(IFERROR(VALUE(TRIM(SUBSTITUTE(N100,CHAR(160),""))),0),2),"Attention : montant présenté partiellement écarté",TRUE,""))</f>
        <v/>
      </c>
      <c r="AF100" s="462" t="str">
        <f t="shared" si="44"/>
        <v/>
      </c>
    </row>
    <row r="101" spans="1:32" s="2" customFormat="1" ht="15.95">
      <c r="A101" s="499">
        <v>90</v>
      </c>
      <c r="B101" s="5"/>
      <c r="C101" s="5"/>
      <c r="D101" s="270"/>
      <c r="E101" s="5"/>
      <c r="F101" s="274"/>
      <c r="G101" s="271"/>
      <c r="H101" s="272"/>
      <c r="I101" s="271"/>
      <c r="J101" s="271"/>
      <c r="K101" s="434"/>
      <c r="L101" s="5"/>
      <c r="M101" s="5"/>
      <c r="N101" s="435" t="str">
        <f t="shared" si="30"/>
        <v/>
      </c>
      <c r="O101" s="278"/>
      <c r="P101" s="275" t="str">
        <f t="shared" si="31"/>
        <v/>
      </c>
      <c r="Q101" s="275" t="str">
        <f t="shared" si="32"/>
        <v/>
      </c>
      <c r="R101" s="275" t="str">
        <f t="shared" si="33"/>
        <v/>
      </c>
      <c r="S101" s="275" t="str">
        <f t="shared" si="34"/>
        <v/>
      </c>
      <c r="T101" s="438" t="str">
        <f t="shared" si="35"/>
        <v/>
      </c>
      <c r="U101" s="447" t="str">
        <f t="shared" si="36"/>
        <v/>
      </c>
      <c r="V101" s="448" t="str">
        <f t="shared" si="37"/>
        <v/>
      </c>
      <c r="W101" s="447" t="str">
        <f t="shared" si="38"/>
        <v/>
      </c>
      <c r="X101" s="447" t="str">
        <f t="shared" si="39"/>
        <v/>
      </c>
      <c r="Y101" s="446" t="str">
        <f t="shared" si="40"/>
        <v/>
      </c>
      <c r="Z101" s="446" t="str">
        <f t="shared" si="41"/>
        <v/>
      </c>
      <c r="AA101" s="446" t="str">
        <f t="shared" si="42"/>
        <v/>
      </c>
      <c r="AB101" s="235"/>
      <c r="AC101" s="435" t="str">
        <f t="shared" si="43"/>
        <v/>
      </c>
      <c r="AD101" s="276"/>
      <c r="AE101" s="14" t="str" cm="1">
        <f t="array" ref="AE101">IF(OR(AC101="",N101=""),"",_xlfn.IFS(
(IFERROR(VALUE(TRIM(SUBSTITUTE(AC101,CHAR(160),""))),0))=0,"Attention : montant présenté entièrement écarté",
ROUND(IFERROR(VALUE(TRIM(SUBSTITUTE(AC101,CHAR(160),""))),0),2)&gt;ROUND(IFERROR(VALUE(TRIM(SUBSTITUTE(N101,CHAR(160),""))),0),2),"KO : Le montant retenu est supérieur au montant présenté. Merci de revoir la ligne de contributions ou plafonner son montant.",
ROUND(IFERROR(VALUE(TRIM(SUBSTITUTE(N101,CHAR(160),""))),0),2)=0,"",ROUND(IFERROR(VALUE(TRIM(SUBSTITUTE(AC101,CHAR(160),""))),0),2)=ROUND(IFERROR(VALUE(TRIM(SUBSTITUTE(N101,CHAR(160),""))),0),2),"OK",
ROUND(IFERROR(VALUE(TRIM(SUBSTITUTE(AC101,CHAR(160),""))),0),2)&lt;ROUND(IFERROR(VALUE(TRIM(SUBSTITUTE(N101,CHAR(160),""))),0),2),"Attention : montant présenté partiellement écarté",TRUE,""))</f>
        <v/>
      </c>
      <c r="AF101" s="462" t="str">
        <f t="shared" si="44"/>
        <v/>
      </c>
    </row>
    <row r="102" spans="1:32" s="2" customFormat="1" ht="15.95">
      <c r="A102" s="499">
        <v>91</v>
      </c>
      <c r="B102" s="5"/>
      <c r="C102" s="5"/>
      <c r="D102" s="270"/>
      <c r="E102" s="5"/>
      <c r="F102" s="274"/>
      <c r="G102" s="271"/>
      <c r="H102" s="272"/>
      <c r="I102" s="271"/>
      <c r="J102" s="271"/>
      <c r="K102" s="434"/>
      <c r="L102" s="5"/>
      <c r="M102" s="5"/>
      <c r="N102" s="435" t="str">
        <f t="shared" si="30"/>
        <v/>
      </c>
      <c r="O102" s="278"/>
      <c r="P102" s="275" t="str">
        <f t="shared" si="31"/>
        <v/>
      </c>
      <c r="Q102" s="275" t="str">
        <f t="shared" si="32"/>
        <v/>
      </c>
      <c r="R102" s="275" t="str">
        <f t="shared" si="33"/>
        <v/>
      </c>
      <c r="S102" s="275" t="str">
        <f t="shared" si="34"/>
        <v/>
      </c>
      <c r="T102" s="438" t="str">
        <f t="shared" si="35"/>
        <v/>
      </c>
      <c r="U102" s="447" t="str">
        <f t="shared" si="36"/>
        <v/>
      </c>
      <c r="V102" s="448" t="str">
        <f t="shared" si="37"/>
        <v/>
      </c>
      <c r="W102" s="447" t="str">
        <f t="shared" si="38"/>
        <v/>
      </c>
      <c r="X102" s="447" t="str">
        <f t="shared" si="39"/>
        <v/>
      </c>
      <c r="Y102" s="446" t="str">
        <f t="shared" si="40"/>
        <v/>
      </c>
      <c r="Z102" s="446" t="str">
        <f t="shared" si="41"/>
        <v/>
      </c>
      <c r="AA102" s="446" t="str">
        <f t="shared" si="42"/>
        <v/>
      </c>
      <c r="AB102" s="235"/>
      <c r="AC102" s="435" t="str">
        <f t="shared" si="43"/>
        <v/>
      </c>
      <c r="AD102" s="276"/>
      <c r="AE102" s="14" t="str" cm="1">
        <f t="array" ref="AE102">IF(OR(AC102="",N102=""),"",_xlfn.IFS(
(IFERROR(VALUE(TRIM(SUBSTITUTE(AC102,CHAR(160),""))),0))=0,"Attention : montant présenté entièrement écarté",
ROUND(IFERROR(VALUE(TRIM(SUBSTITUTE(AC102,CHAR(160),""))),0),2)&gt;ROUND(IFERROR(VALUE(TRIM(SUBSTITUTE(N102,CHAR(160),""))),0),2),"KO : Le montant retenu est supérieur au montant présenté. Merci de revoir la ligne de contributions ou plafonner son montant.",
ROUND(IFERROR(VALUE(TRIM(SUBSTITUTE(N102,CHAR(160),""))),0),2)=0,"",ROUND(IFERROR(VALUE(TRIM(SUBSTITUTE(AC102,CHAR(160),""))),0),2)=ROUND(IFERROR(VALUE(TRIM(SUBSTITUTE(N102,CHAR(160),""))),0),2),"OK",
ROUND(IFERROR(VALUE(TRIM(SUBSTITUTE(AC102,CHAR(160),""))),0),2)&lt;ROUND(IFERROR(VALUE(TRIM(SUBSTITUTE(N102,CHAR(160),""))),0),2),"Attention : montant présenté partiellement écarté",TRUE,""))</f>
        <v/>
      </c>
      <c r="AF102" s="462" t="str">
        <f t="shared" si="44"/>
        <v/>
      </c>
    </row>
    <row r="103" spans="1:32" s="2" customFormat="1" ht="15.95">
      <c r="A103" s="499">
        <v>92</v>
      </c>
      <c r="B103" s="5"/>
      <c r="C103" s="5"/>
      <c r="D103" s="270"/>
      <c r="E103" s="5"/>
      <c r="F103" s="274"/>
      <c r="G103" s="271"/>
      <c r="H103" s="272"/>
      <c r="I103" s="271"/>
      <c r="J103" s="271"/>
      <c r="K103" s="434"/>
      <c r="L103" s="5"/>
      <c r="M103" s="5"/>
      <c r="N103" s="435" t="str">
        <f t="shared" si="30"/>
        <v/>
      </c>
      <c r="O103" s="278"/>
      <c r="P103" s="275" t="str">
        <f t="shared" si="31"/>
        <v/>
      </c>
      <c r="Q103" s="275" t="str">
        <f t="shared" si="32"/>
        <v/>
      </c>
      <c r="R103" s="275" t="str">
        <f t="shared" si="33"/>
        <v/>
      </c>
      <c r="S103" s="275" t="str">
        <f t="shared" si="34"/>
        <v/>
      </c>
      <c r="T103" s="438" t="str">
        <f t="shared" si="35"/>
        <v/>
      </c>
      <c r="U103" s="447" t="str">
        <f t="shared" si="36"/>
        <v/>
      </c>
      <c r="V103" s="448" t="str">
        <f t="shared" si="37"/>
        <v/>
      </c>
      <c r="W103" s="447" t="str">
        <f t="shared" si="38"/>
        <v/>
      </c>
      <c r="X103" s="447" t="str">
        <f t="shared" si="39"/>
        <v/>
      </c>
      <c r="Y103" s="446" t="str">
        <f t="shared" si="40"/>
        <v/>
      </c>
      <c r="Z103" s="446" t="str">
        <f t="shared" si="41"/>
        <v/>
      </c>
      <c r="AA103" s="446" t="str">
        <f t="shared" si="42"/>
        <v/>
      </c>
      <c r="AB103" s="235"/>
      <c r="AC103" s="435" t="str">
        <f t="shared" si="43"/>
        <v/>
      </c>
      <c r="AD103" s="276"/>
      <c r="AE103" s="14" t="str" cm="1">
        <f t="array" ref="AE103">IF(OR(AC103="",N103=""),"",_xlfn.IFS(
(IFERROR(VALUE(TRIM(SUBSTITUTE(AC103,CHAR(160),""))),0))=0,"Attention : montant présenté entièrement écarté",
ROUND(IFERROR(VALUE(TRIM(SUBSTITUTE(AC103,CHAR(160),""))),0),2)&gt;ROUND(IFERROR(VALUE(TRIM(SUBSTITUTE(N103,CHAR(160),""))),0),2),"KO : Le montant retenu est supérieur au montant présenté. Merci de revoir la ligne de contributions ou plafonner son montant.",
ROUND(IFERROR(VALUE(TRIM(SUBSTITUTE(N103,CHAR(160),""))),0),2)=0,"",ROUND(IFERROR(VALUE(TRIM(SUBSTITUTE(AC103,CHAR(160),""))),0),2)=ROUND(IFERROR(VALUE(TRIM(SUBSTITUTE(N103,CHAR(160),""))),0),2),"OK",
ROUND(IFERROR(VALUE(TRIM(SUBSTITUTE(AC103,CHAR(160),""))),0),2)&lt;ROUND(IFERROR(VALUE(TRIM(SUBSTITUTE(N103,CHAR(160),""))),0),2),"Attention : montant présenté partiellement écarté",TRUE,""))</f>
        <v/>
      </c>
      <c r="AF103" s="462" t="str">
        <f t="shared" si="44"/>
        <v/>
      </c>
    </row>
    <row r="104" spans="1:32" s="2" customFormat="1" ht="15.95">
      <c r="A104" s="499">
        <v>93</v>
      </c>
      <c r="B104" s="5"/>
      <c r="C104" s="5"/>
      <c r="D104" s="270"/>
      <c r="E104" s="5"/>
      <c r="F104" s="274"/>
      <c r="G104" s="271"/>
      <c r="H104" s="272"/>
      <c r="I104" s="271"/>
      <c r="J104" s="271"/>
      <c r="K104" s="434"/>
      <c r="L104" s="5"/>
      <c r="M104" s="5"/>
      <c r="N104" s="435" t="str">
        <f t="shared" si="30"/>
        <v/>
      </c>
      <c r="O104" s="278"/>
      <c r="P104" s="275" t="str">
        <f t="shared" si="31"/>
        <v/>
      </c>
      <c r="Q104" s="275" t="str">
        <f t="shared" si="32"/>
        <v/>
      </c>
      <c r="R104" s="275" t="str">
        <f t="shared" si="33"/>
        <v/>
      </c>
      <c r="S104" s="275" t="str">
        <f t="shared" si="34"/>
        <v/>
      </c>
      <c r="T104" s="438" t="str">
        <f t="shared" si="35"/>
        <v/>
      </c>
      <c r="U104" s="447" t="str">
        <f t="shared" si="36"/>
        <v/>
      </c>
      <c r="V104" s="448" t="str">
        <f t="shared" si="37"/>
        <v/>
      </c>
      <c r="W104" s="447" t="str">
        <f t="shared" si="38"/>
        <v/>
      </c>
      <c r="X104" s="447" t="str">
        <f t="shared" si="39"/>
        <v/>
      </c>
      <c r="Y104" s="446" t="str">
        <f t="shared" si="40"/>
        <v/>
      </c>
      <c r="Z104" s="446" t="str">
        <f t="shared" si="41"/>
        <v/>
      </c>
      <c r="AA104" s="446" t="str">
        <f t="shared" si="42"/>
        <v/>
      </c>
      <c r="AB104" s="235"/>
      <c r="AC104" s="435" t="str">
        <f t="shared" si="43"/>
        <v/>
      </c>
      <c r="AD104" s="276"/>
      <c r="AE104" s="14" t="str" cm="1">
        <f t="array" ref="AE104">IF(OR(AC104="",N104=""),"",_xlfn.IFS(
(IFERROR(VALUE(TRIM(SUBSTITUTE(AC104,CHAR(160),""))),0))=0,"Attention : montant présenté entièrement écarté",
ROUND(IFERROR(VALUE(TRIM(SUBSTITUTE(AC104,CHAR(160),""))),0),2)&gt;ROUND(IFERROR(VALUE(TRIM(SUBSTITUTE(N104,CHAR(160),""))),0),2),"KO : Le montant retenu est supérieur au montant présenté. Merci de revoir la ligne de contributions ou plafonner son montant.",
ROUND(IFERROR(VALUE(TRIM(SUBSTITUTE(N104,CHAR(160),""))),0),2)=0,"",ROUND(IFERROR(VALUE(TRIM(SUBSTITUTE(AC104,CHAR(160),""))),0),2)=ROUND(IFERROR(VALUE(TRIM(SUBSTITUTE(N104,CHAR(160),""))),0),2),"OK",
ROUND(IFERROR(VALUE(TRIM(SUBSTITUTE(AC104,CHAR(160),""))),0),2)&lt;ROUND(IFERROR(VALUE(TRIM(SUBSTITUTE(N104,CHAR(160),""))),0),2),"Attention : montant présenté partiellement écarté",TRUE,""))</f>
        <v/>
      </c>
      <c r="AF104" s="462" t="str">
        <f t="shared" si="44"/>
        <v/>
      </c>
    </row>
    <row r="105" spans="1:32" s="2" customFormat="1" ht="15.95">
      <c r="A105" s="499">
        <v>94</v>
      </c>
      <c r="B105" s="5"/>
      <c r="C105" s="5"/>
      <c r="D105" s="270"/>
      <c r="E105" s="5"/>
      <c r="F105" s="274"/>
      <c r="G105" s="271"/>
      <c r="H105" s="272"/>
      <c r="I105" s="271"/>
      <c r="J105" s="271"/>
      <c r="K105" s="434"/>
      <c r="L105" s="5"/>
      <c r="M105" s="5"/>
      <c r="N105" s="435" t="str">
        <f t="shared" si="30"/>
        <v/>
      </c>
      <c r="O105" s="278"/>
      <c r="P105" s="275" t="str">
        <f t="shared" si="31"/>
        <v/>
      </c>
      <c r="Q105" s="275" t="str">
        <f t="shared" si="32"/>
        <v/>
      </c>
      <c r="R105" s="275" t="str">
        <f t="shared" si="33"/>
        <v/>
      </c>
      <c r="S105" s="275" t="str">
        <f t="shared" si="34"/>
        <v/>
      </c>
      <c r="T105" s="438" t="str">
        <f t="shared" si="35"/>
        <v/>
      </c>
      <c r="U105" s="447" t="str">
        <f t="shared" si="36"/>
        <v/>
      </c>
      <c r="V105" s="448" t="str">
        <f t="shared" si="37"/>
        <v/>
      </c>
      <c r="W105" s="447" t="str">
        <f t="shared" si="38"/>
        <v/>
      </c>
      <c r="X105" s="447" t="str">
        <f t="shared" si="39"/>
        <v/>
      </c>
      <c r="Y105" s="446" t="str">
        <f t="shared" si="40"/>
        <v/>
      </c>
      <c r="Z105" s="446" t="str">
        <f t="shared" si="41"/>
        <v/>
      </c>
      <c r="AA105" s="446" t="str">
        <f t="shared" si="42"/>
        <v/>
      </c>
      <c r="AB105" s="235"/>
      <c r="AC105" s="435" t="str">
        <f t="shared" si="43"/>
        <v/>
      </c>
      <c r="AD105" s="276"/>
      <c r="AE105" s="14" t="str" cm="1">
        <f t="array" ref="AE105">IF(OR(AC105="",N105=""),"",_xlfn.IFS(
(IFERROR(VALUE(TRIM(SUBSTITUTE(AC105,CHAR(160),""))),0))=0,"Attention : montant présenté entièrement écarté",
ROUND(IFERROR(VALUE(TRIM(SUBSTITUTE(AC105,CHAR(160),""))),0),2)&gt;ROUND(IFERROR(VALUE(TRIM(SUBSTITUTE(N105,CHAR(160),""))),0),2),"KO : Le montant retenu est supérieur au montant présenté. Merci de revoir la ligne de contributions ou plafonner son montant.",
ROUND(IFERROR(VALUE(TRIM(SUBSTITUTE(N105,CHAR(160),""))),0),2)=0,"",ROUND(IFERROR(VALUE(TRIM(SUBSTITUTE(AC105,CHAR(160),""))),0),2)=ROUND(IFERROR(VALUE(TRIM(SUBSTITUTE(N105,CHAR(160),""))),0),2),"OK",
ROUND(IFERROR(VALUE(TRIM(SUBSTITUTE(AC105,CHAR(160),""))),0),2)&lt;ROUND(IFERROR(VALUE(TRIM(SUBSTITUTE(N105,CHAR(160),""))),0),2),"Attention : montant présenté partiellement écarté",TRUE,""))</f>
        <v/>
      </c>
      <c r="AF105" s="462" t="str">
        <f t="shared" si="44"/>
        <v/>
      </c>
    </row>
    <row r="106" spans="1:32" s="2" customFormat="1" ht="15.95">
      <c r="A106" s="499">
        <v>95</v>
      </c>
      <c r="B106" s="5"/>
      <c r="C106" s="5"/>
      <c r="D106" s="270"/>
      <c r="E106" s="5"/>
      <c r="F106" s="274"/>
      <c r="G106" s="271"/>
      <c r="H106" s="272"/>
      <c r="I106" s="271"/>
      <c r="J106" s="271"/>
      <c r="K106" s="434"/>
      <c r="L106" s="5"/>
      <c r="M106" s="5"/>
      <c r="N106" s="435" t="str">
        <f t="shared" si="30"/>
        <v/>
      </c>
      <c r="O106" s="278"/>
      <c r="P106" s="275" t="str">
        <f t="shared" si="31"/>
        <v/>
      </c>
      <c r="Q106" s="275" t="str">
        <f t="shared" si="32"/>
        <v/>
      </c>
      <c r="R106" s="275" t="str">
        <f t="shared" si="33"/>
        <v/>
      </c>
      <c r="S106" s="275" t="str">
        <f t="shared" si="34"/>
        <v/>
      </c>
      <c r="T106" s="438" t="str">
        <f t="shared" si="35"/>
        <v/>
      </c>
      <c r="U106" s="447" t="str">
        <f t="shared" si="36"/>
        <v/>
      </c>
      <c r="V106" s="448" t="str">
        <f t="shared" si="37"/>
        <v/>
      </c>
      <c r="W106" s="447" t="str">
        <f t="shared" si="38"/>
        <v/>
      </c>
      <c r="X106" s="447" t="str">
        <f t="shared" si="39"/>
        <v/>
      </c>
      <c r="Y106" s="446" t="str">
        <f t="shared" si="40"/>
        <v/>
      </c>
      <c r="Z106" s="446" t="str">
        <f t="shared" si="41"/>
        <v/>
      </c>
      <c r="AA106" s="446" t="str">
        <f t="shared" si="42"/>
        <v/>
      </c>
      <c r="AB106" s="235"/>
      <c r="AC106" s="435" t="str">
        <f t="shared" si="43"/>
        <v/>
      </c>
      <c r="AD106" s="276"/>
      <c r="AE106" s="14" t="str" cm="1">
        <f t="array" ref="AE106">IF(OR(AC106="",N106=""),"",_xlfn.IFS(
(IFERROR(VALUE(TRIM(SUBSTITUTE(AC106,CHAR(160),""))),0))=0,"Attention : montant présenté entièrement écarté",
ROUND(IFERROR(VALUE(TRIM(SUBSTITUTE(AC106,CHAR(160),""))),0),2)&gt;ROUND(IFERROR(VALUE(TRIM(SUBSTITUTE(N106,CHAR(160),""))),0),2),"KO : Le montant retenu est supérieur au montant présenté. Merci de revoir la ligne de contributions ou plafonner son montant.",
ROUND(IFERROR(VALUE(TRIM(SUBSTITUTE(N106,CHAR(160),""))),0),2)=0,"",ROUND(IFERROR(VALUE(TRIM(SUBSTITUTE(AC106,CHAR(160),""))),0),2)=ROUND(IFERROR(VALUE(TRIM(SUBSTITUTE(N106,CHAR(160),""))),0),2),"OK",
ROUND(IFERROR(VALUE(TRIM(SUBSTITUTE(AC106,CHAR(160),""))),0),2)&lt;ROUND(IFERROR(VALUE(TRIM(SUBSTITUTE(N106,CHAR(160),""))),0),2),"Attention : montant présenté partiellement écarté",TRUE,""))</f>
        <v/>
      </c>
      <c r="AF106" s="462" t="str">
        <f t="shared" si="44"/>
        <v/>
      </c>
    </row>
    <row r="107" spans="1:32" s="2" customFormat="1" ht="15.95">
      <c r="A107" s="499">
        <v>96</v>
      </c>
      <c r="B107" s="5"/>
      <c r="C107" s="5"/>
      <c r="D107" s="270"/>
      <c r="E107" s="5"/>
      <c r="F107" s="274"/>
      <c r="G107" s="271"/>
      <c r="H107" s="272"/>
      <c r="I107" s="271"/>
      <c r="J107" s="271"/>
      <c r="K107" s="434"/>
      <c r="L107" s="5"/>
      <c r="M107" s="5"/>
      <c r="N107" s="435" t="str">
        <f t="shared" si="30"/>
        <v/>
      </c>
      <c r="O107" s="278"/>
      <c r="P107" s="275" t="str">
        <f t="shared" si="31"/>
        <v/>
      </c>
      <c r="Q107" s="275" t="str">
        <f t="shared" si="32"/>
        <v/>
      </c>
      <c r="R107" s="275" t="str">
        <f t="shared" si="33"/>
        <v/>
      </c>
      <c r="S107" s="275" t="str">
        <f t="shared" si="34"/>
        <v/>
      </c>
      <c r="T107" s="438" t="str">
        <f t="shared" si="35"/>
        <v/>
      </c>
      <c r="U107" s="447" t="str">
        <f t="shared" si="36"/>
        <v/>
      </c>
      <c r="V107" s="448" t="str">
        <f t="shared" si="37"/>
        <v/>
      </c>
      <c r="W107" s="447" t="str">
        <f t="shared" si="38"/>
        <v/>
      </c>
      <c r="X107" s="447" t="str">
        <f t="shared" si="39"/>
        <v/>
      </c>
      <c r="Y107" s="446" t="str">
        <f t="shared" si="40"/>
        <v/>
      </c>
      <c r="Z107" s="446" t="str">
        <f t="shared" si="41"/>
        <v/>
      </c>
      <c r="AA107" s="446" t="str">
        <f t="shared" si="42"/>
        <v/>
      </c>
      <c r="AB107" s="235"/>
      <c r="AC107" s="435" t="str">
        <f t="shared" si="43"/>
        <v/>
      </c>
      <c r="AD107" s="276"/>
      <c r="AE107" s="14" t="str" cm="1">
        <f t="array" ref="AE107">IF(OR(AC107="",N107=""),"",_xlfn.IFS(
(IFERROR(VALUE(TRIM(SUBSTITUTE(AC107,CHAR(160),""))),0))=0,"Attention : montant présenté entièrement écarté",
ROUND(IFERROR(VALUE(TRIM(SUBSTITUTE(AC107,CHAR(160),""))),0),2)&gt;ROUND(IFERROR(VALUE(TRIM(SUBSTITUTE(N107,CHAR(160),""))),0),2),"KO : Le montant retenu est supérieur au montant présenté. Merci de revoir la ligne de contributions ou plafonner son montant.",
ROUND(IFERROR(VALUE(TRIM(SUBSTITUTE(N107,CHAR(160),""))),0),2)=0,"",ROUND(IFERROR(VALUE(TRIM(SUBSTITUTE(AC107,CHAR(160),""))),0),2)=ROUND(IFERROR(VALUE(TRIM(SUBSTITUTE(N107,CHAR(160),""))),0),2),"OK",
ROUND(IFERROR(VALUE(TRIM(SUBSTITUTE(AC107,CHAR(160),""))),0),2)&lt;ROUND(IFERROR(VALUE(TRIM(SUBSTITUTE(N107,CHAR(160),""))),0),2),"Attention : montant présenté partiellement écarté",TRUE,""))</f>
        <v/>
      </c>
      <c r="AF107" s="462" t="str">
        <f t="shared" si="44"/>
        <v/>
      </c>
    </row>
    <row r="108" spans="1:32" s="2" customFormat="1" ht="15.95">
      <c r="A108" s="499">
        <v>97</v>
      </c>
      <c r="B108" s="5"/>
      <c r="C108" s="5"/>
      <c r="D108" s="270"/>
      <c r="E108" s="5"/>
      <c r="F108" s="274"/>
      <c r="G108" s="271"/>
      <c r="H108" s="272"/>
      <c r="I108" s="271"/>
      <c r="J108" s="271"/>
      <c r="K108" s="434"/>
      <c r="L108" s="5"/>
      <c r="M108" s="5"/>
      <c r="N108" s="435" t="str">
        <f t="shared" si="30"/>
        <v/>
      </c>
      <c r="O108" s="278"/>
      <c r="P108" s="275" t="str">
        <f t="shared" si="31"/>
        <v/>
      </c>
      <c r="Q108" s="275" t="str">
        <f t="shared" si="32"/>
        <v/>
      </c>
      <c r="R108" s="275" t="str">
        <f t="shared" si="33"/>
        <v/>
      </c>
      <c r="S108" s="275" t="str">
        <f t="shared" si="34"/>
        <v/>
      </c>
      <c r="T108" s="438" t="str">
        <f t="shared" si="35"/>
        <v/>
      </c>
      <c r="U108" s="447" t="str">
        <f t="shared" si="36"/>
        <v/>
      </c>
      <c r="V108" s="448" t="str">
        <f t="shared" si="37"/>
        <v/>
      </c>
      <c r="W108" s="447" t="str">
        <f t="shared" si="38"/>
        <v/>
      </c>
      <c r="X108" s="447" t="str">
        <f t="shared" si="39"/>
        <v/>
      </c>
      <c r="Y108" s="446" t="str">
        <f t="shared" si="40"/>
        <v/>
      </c>
      <c r="Z108" s="446" t="str">
        <f t="shared" si="41"/>
        <v/>
      </c>
      <c r="AA108" s="446" t="str">
        <f t="shared" si="42"/>
        <v/>
      </c>
      <c r="AB108" s="235"/>
      <c r="AC108" s="435" t="str">
        <f t="shared" si="43"/>
        <v/>
      </c>
      <c r="AD108" s="276"/>
      <c r="AE108" s="14" t="str" cm="1">
        <f t="array" ref="AE108">IF(OR(AC108="",N108=""),"",_xlfn.IFS(
(IFERROR(VALUE(TRIM(SUBSTITUTE(AC108,CHAR(160),""))),0))=0,"Attention : montant présenté entièrement écarté",
ROUND(IFERROR(VALUE(TRIM(SUBSTITUTE(AC108,CHAR(160),""))),0),2)&gt;ROUND(IFERROR(VALUE(TRIM(SUBSTITUTE(N108,CHAR(160),""))),0),2),"KO : Le montant retenu est supérieur au montant présenté. Merci de revoir la ligne de contributions ou plafonner son montant.",
ROUND(IFERROR(VALUE(TRIM(SUBSTITUTE(N108,CHAR(160),""))),0),2)=0,"",ROUND(IFERROR(VALUE(TRIM(SUBSTITUTE(AC108,CHAR(160),""))),0),2)=ROUND(IFERROR(VALUE(TRIM(SUBSTITUTE(N108,CHAR(160),""))),0),2),"OK",
ROUND(IFERROR(VALUE(TRIM(SUBSTITUTE(AC108,CHAR(160),""))),0),2)&lt;ROUND(IFERROR(VALUE(TRIM(SUBSTITUTE(N108,CHAR(160),""))),0),2),"Attention : montant présenté partiellement écarté",TRUE,""))</f>
        <v/>
      </c>
      <c r="AF108" s="462" t="str">
        <f t="shared" si="44"/>
        <v/>
      </c>
    </row>
    <row r="109" spans="1:32" s="2" customFormat="1" ht="15.95">
      <c r="A109" s="499">
        <v>98</v>
      </c>
      <c r="B109" s="5"/>
      <c r="C109" s="5"/>
      <c r="D109" s="270"/>
      <c r="E109" s="5"/>
      <c r="F109" s="274"/>
      <c r="G109" s="271"/>
      <c r="H109" s="272"/>
      <c r="I109" s="271"/>
      <c r="J109" s="271"/>
      <c r="K109" s="434"/>
      <c r="L109" s="5"/>
      <c r="M109" s="5"/>
      <c r="N109" s="435" t="str">
        <f t="shared" si="30"/>
        <v/>
      </c>
      <c r="O109" s="278"/>
      <c r="P109" s="275" t="str">
        <f t="shared" si="31"/>
        <v/>
      </c>
      <c r="Q109" s="275" t="str">
        <f t="shared" si="32"/>
        <v/>
      </c>
      <c r="R109" s="275" t="str">
        <f t="shared" si="33"/>
        <v/>
      </c>
      <c r="S109" s="275" t="str">
        <f t="shared" si="34"/>
        <v/>
      </c>
      <c r="T109" s="438" t="str">
        <f t="shared" si="35"/>
        <v/>
      </c>
      <c r="U109" s="447" t="str">
        <f t="shared" si="36"/>
        <v/>
      </c>
      <c r="V109" s="448" t="str">
        <f t="shared" si="37"/>
        <v/>
      </c>
      <c r="W109" s="447" t="str">
        <f t="shared" si="38"/>
        <v/>
      </c>
      <c r="X109" s="447" t="str">
        <f t="shared" si="39"/>
        <v/>
      </c>
      <c r="Y109" s="446" t="str">
        <f t="shared" si="40"/>
        <v/>
      </c>
      <c r="Z109" s="446" t="str">
        <f t="shared" si="41"/>
        <v/>
      </c>
      <c r="AA109" s="446" t="str">
        <f t="shared" si="42"/>
        <v/>
      </c>
      <c r="AB109" s="235"/>
      <c r="AC109" s="435" t="str">
        <f t="shared" si="43"/>
        <v/>
      </c>
      <c r="AD109" s="276"/>
      <c r="AE109" s="14" t="str" cm="1">
        <f t="array" ref="AE109">IF(OR(AC109="",N109=""),"",_xlfn.IFS(
(IFERROR(VALUE(TRIM(SUBSTITUTE(AC109,CHAR(160),""))),0))=0,"Attention : montant présenté entièrement écarté",
ROUND(IFERROR(VALUE(TRIM(SUBSTITUTE(AC109,CHAR(160),""))),0),2)&gt;ROUND(IFERROR(VALUE(TRIM(SUBSTITUTE(N109,CHAR(160),""))),0),2),"KO : Le montant retenu est supérieur au montant présenté. Merci de revoir la ligne de contributions ou plafonner son montant.",
ROUND(IFERROR(VALUE(TRIM(SUBSTITUTE(N109,CHAR(160),""))),0),2)=0,"",ROUND(IFERROR(VALUE(TRIM(SUBSTITUTE(AC109,CHAR(160),""))),0),2)=ROUND(IFERROR(VALUE(TRIM(SUBSTITUTE(N109,CHAR(160),""))),0),2),"OK",
ROUND(IFERROR(VALUE(TRIM(SUBSTITUTE(AC109,CHAR(160),""))),0),2)&lt;ROUND(IFERROR(VALUE(TRIM(SUBSTITUTE(N109,CHAR(160),""))),0),2),"Attention : montant présenté partiellement écarté",TRUE,""))</f>
        <v/>
      </c>
      <c r="AF109" s="462" t="str">
        <f t="shared" si="44"/>
        <v/>
      </c>
    </row>
    <row r="110" spans="1:32" s="2" customFormat="1" ht="15.95">
      <c r="A110" s="499">
        <v>99</v>
      </c>
      <c r="B110" s="5"/>
      <c r="C110" s="5"/>
      <c r="D110" s="270"/>
      <c r="E110" s="5"/>
      <c r="F110" s="274"/>
      <c r="G110" s="271"/>
      <c r="H110" s="272"/>
      <c r="I110" s="271"/>
      <c r="J110" s="271"/>
      <c r="K110" s="434"/>
      <c r="L110" s="5"/>
      <c r="M110" s="5"/>
      <c r="N110" s="435" t="str">
        <f t="shared" si="30"/>
        <v/>
      </c>
      <c r="O110" s="278"/>
      <c r="P110" s="275" t="str">
        <f t="shared" si="31"/>
        <v/>
      </c>
      <c r="Q110" s="275" t="str">
        <f t="shared" si="32"/>
        <v/>
      </c>
      <c r="R110" s="275" t="str">
        <f t="shared" si="33"/>
        <v/>
      </c>
      <c r="S110" s="275" t="str">
        <f t="shared" si="34"/>
        <v/>
      </c>
      <c r="T110" s="438" t="str">
        <f t="shared" si="35"/>
        <v/>
      </c>
      <c r="U110" s="447" t="str">
        <f t="shared" si="36"/>
        <v/>
      </c>
      <c r="V110" s="448" t="str">
        <f t="shared" si="37"/>
        <v/>
      </c>
      <c r="W110" s="447" t="str">
        <f t="shared" si="38"/>
        <v/>
      </c>
      <c r="X110" s="447" t="str">
        <f t="shared" si="39"/>
        <v/>
      </c>
      <c r="Y110" s="446" t="str">
        <f t="shared" si="40"/>
        <v/>
      </c>
      <c r="Z110" s="446" t="str">
        <f t="shared" si="41"/>
        <v/>
      </c>
      <c r="AA110" s="446" t="str">
        <f t="shared" si="42"/>
        <v/>
      </c>
      <c r="AB110" s="235"/>
      <c r="AC110" s="435" t="str">
        <f t="shared" si="43"/>
        <v/>
      </c>
      <c r="AD110" s="276"/>
      <c r="AE110" s="14" t="str" cm="1">
        <f t="array" ref="AE110">IF(OR(AC110="",N110=""),"",_xlfn.IFS(
(IFERROR(VALUE(TRIM(SUBSTITUTE(AC110,CHAR(160),""))),0))=0,"Attention : montant présenté entièrement écarté",
ROUND(IFERROR(VALUE(TRIM(SUBSTITUTE(AC110,CHAR(160),""))),0),2)&gt;ROUND(IFERROR(VALUE(TRIM(SUBSTITUTE(N110,CHAR(160),""))),0),2),"KO : Le montant retenu est supérieur au montant présenté. Merci de revoir la ligne de contributions ou plafonner son montant.",
ROUND(IFERROR(VALUE(TRIM(SUBSTITUTE(N110,CHAR(160),""))),0),2)=0,"",ROUND(IFERROR(VALUE(TRIM(SUBSTITUTE(AC110,CHAR(160),""))),0),2)=ROUND(IFERROR(VALUE(TRIM(SUBSTITUTE(N110,CHAR(160),""))),0),2),"OK",
ROUND(IFERROR(VALUE(TRIM(SUBSTITUTE(AC110,CHAR(160),""))),0),2)&lt;ROUND(IFERROR(VALUE(TRIM(SUBSTITUTE(N110,CHAR(160),""))),0),2),"Attention : montant présenté partiellement écarté",TRUE,""))</f>
        <v/>
      </c>
      <c r="AF110" s="462" t="str">
        <f t="shared" si="44"/>
        <v/>
      </c>
    </row>
    <row r="111" spans="1:32" s="2" customFormat="1" ht="17.100000000000001" thickBot="1">
      <c r="A111" s="500">
        <v>100</v>
      </c>
      <c r="B111" s="122"/>
      <c r="C111" s="122"/>
      <c r="D111" s="463"/>
      <c r="E111" s="122"/>
      <c r="F111" s="464"/>
      <c r="G111" s="465"/>
      <c r="H111" s="466"/>
      <c r="I111" s="465"/>
      <c r="J111" s="465"/>
      <c r="K111" s="467"/>
      <c r="L111" s="122"/>
      <c r="M111" s="122"/>
      <c r="N111" s="468" t="str">
        <f t="shared" si="30"/>
        <v/>
      </c>
      <c r="O111" s="486"/>
      <c r="P111" s="469" t="str">
        <f t="shared" si="31"/>
        <v/>
      </c>
      <c r="Q111" s="483" t="str">
        <f t="shared" si="32"/>
        <v/>
      </c>
      <c r="R111" s="469" t="str">
        <f t="shared" si="33"/>
        <v/>
      </c>
      <c r="S111" s="469" t="str">
        <f t="shared" si="34"/>
        <v/>
      </c>
      <c r="T111" s="470" t="str">
        <f t="shared" si="35"/>
        <v/>
      </c>
      <c r="U111" s="471" t="str">
        <f t="shared" si="36"/>
        <v/>
      </c>
      <c r="V111" s="472" t="str">
        <f t="shared" si="37"/>
        <v/>
      </c>
      <c r="W111" s="471" t="str">
        <f t="shared" si="38"/>
        <v/>
      </c>
      <c r="X111" s="471" t="str">
        <f t="shared" si="39"/>
        <v/>
      </c>
      <c r="Y111" s="473" t="str">
        <f t="shared" si="40"/>
        <v/>
      </c>
      <c r="Z111" s="473" t="str">
        <f t="shared" si="41"/>
        <v/>
      </c>
      <c r="AA111" s="473" t="str">
        <f t="shared" si="42"/>
        <v/>
      </c>
      <c r="AB111" s="384"/>
      <c r="AC111" s="468" t="str">
        <f t="shared" si="43"/>
        <v/>
      </c>
      <c r="AD111" s="474"/>
      <c r="AE111" s="341" t="str" cm="1">
        <f t="array" ref="AE111">IF(OR(AC111="",N111=""),"",_xlfn.IFS(
(IFERROR(VALUE(TRIM(SUBSTITUTE(AC111,CHAR(160),""))),0))=0,"Attention : montant présenté entièrement écarté",
ROUND(IFERROR(VALUE(TRIM(SUBSTITUTE(AC111,CHAR(160),""))),0),2)&gt;ROUND(IFERROR(VALUE(TRIM(SUBSTITUTE(N111,CHAR(160),""))),0),2),"KO : Le montant retenu est supérieur au montant présenté. Merci de revoir la ligne de contributions ou plafonner son montant.",
ROUND(IFERROR(VALUE(TRIM(SUBSTITUTE(N111,CHAR(160),""))),0),2)=0,"",ROUND(IFERROR(VALUE(TRIM(SUBSTITUTE(AC111,CHAR(160),""))),0),2)=ROUND(IFERROR(VALUE(TRIM(SUBSTITUTE(N111,CHAR(160),""))),0),2),"OK",
ROUND(IFERROR(VALUE(TRIM(SUBSTITUTE(AC111,CHAR(160),""))),0),2)&lt;ROUND(IFERROR(VALUE(TRIM(SUBSTITUTE(N111,CHAR(160),""))),0),2),"Attention : montant présenté partiellement écarté",TRUE,""))</f>
        <v/>
      </c>
      <c r="AF111" s="131" t="str">
        <f t="shared" si="44"/>
        <v/>
      </c>
    </row>
    <row r="112" spans="1:32" ht="15" customHeight="1" thickBot="1">
      <c r="A112" s="475"/>
      <c r="B112" s="476"/>
      <c r="C112" s="476"/>
      <c r="D112" s="476"/>
      <c r="E112" s="476"/>
      <c r="F112" s="476"/>
      <c r="G112" s="476"/>
      <c r="H112" s="476"/>
      <c r="I112" s="476"/>
      <c r="J112" s="476"/>
      <c r="K112" s="476"/>
      <c r="L112" s="476"/>
      <c r="M112" s="476" t="s">
        <v>144</v>
      </c>
      <c r="N112" s="477">
        <f>SUM(N12:N111)</f>
        <v>0</v>
      </c>
      <c r="O112" s="487"/>
      <c r="P112" s="478"/>
      <c r="Q112" s="478"/>
      <c r="R112" s="478"/>
      <c r="S112" s="478"/>
      <c r="T112" s="479"/>
      <c r="U112" s="478"/>
      <c r="V112" s="478"/>
      <c r="W112" s="478"/>
      <c r="X112" s="478"/>
      <c r="Y112" s="480"/>
      <c r="Z112" s="478"/>
      <c r="AA112" s="478"/>
      <c r="AB112" s="476" t="s">
        <v>145</v>
      </c>
      <c r="AC112" s="481">
        <f>SUM(AC12:AC111)</f>
        <v>0</v>
      </c>
      <c r="AD112" s="478"/>
      <c r="AE112" s="476" t="s">
        <v>146</v>
      </c>
      <c r="AF112" s="482">
        <f>SUM(AF12:AF111)</f>
        <v>0</v>
      </c>
    </row>
  </sheetData>
  <sheetProtection algorithmName="SHA-512" hashValue="ifc5CUmAw5BiHutitVKwybFgTH70pbUAbkeNWDwCVVt2JTnLwtTeJIUTpiH76VogWY3NzYlnT7C44DNf2QG0nQ==" saltValue="gbOqg8GQhTNWfyVKs3e5Vw==" spinCount="100000" sheet="1" formatColumns="0" formatRows="0" insertRows="0" autoFilter="0"/>
  <mergeCells count="16">
    <mergeCell ref="P5:AF5"/>
    <mergeCell ref="A5:O5"/>
    <mergeCell ref="Z7:AB8"/>
    <mergeCell ref="U8:Y8"/>
    <mergeCell ref="AC7:AC8"/>
    <mergeCell ref="AD7:AD8"/>
    <mergeCell ref="AE7:AE8"/>
    <mergeCell ref="AF7:AF8"/>
    <mergeCell ref="P7:Y7"/>
    <mergeCell ref="P8:T8"/>
    <mergeCell ref="A9:A10"/>
    <mergeCell ref="O7:O8"/>
    <mergeCell ref="L7:M8"/>
    <mergeCell ref="G7:K8"/>
    <mergeCell ref="N7:N8"/>
    <mergeCell ref="A7:F8"/>
  </mergeCells>
  <conditionalFormatting sqref="J12:J111">
    <cfRule type="expression" dxfId="37" priority="6" stopIfTrue="1">
      <formula>J12&gt;G12</formula>
    </cfRule>
  </conditionalFormatting>
  <conditionalFormatting sqref="P12:AA111">
    <cfRule type="expression" dxfId="36" priority="1">
      <formula>P12&lt;&gt;B12</formula>
    </cfRule>
  </conditionalFormatting>
  <conditionalFormatting sqref="AB12:AB111">
    <cfRule type="containsText" dxfId="35" priority="7" operator="containsText" text="Non">
      <formula>NOT(ISERROR(SEARCH("Non",AB12)))</formula>
    </cfRule>
  </conditionalFormatting>
  <conditionalFormatting sqref="AE12:AE111">
    <cfRule type="containsText" dxfId="34" priority="9" operator="containsText" text="OK">
      <formula>NOT(ISERROR(SEARCH("OK",AE12)))</formula>
    </cfRule>
    <cfRule type="containsText" dxfId="33" priority="10" operator="containsText" text="KO">
      <formula>NOT(ISERROR(SEARCH("KO",AE12)))</formula>
    </cfRule>
    <cfRule type="containsText" dxfId="32" priority="11" operator="containsText" text="Attention">
      <formula>NOT(ISERROR(SEARCH("Attention",AE12)))</formula>
    </cfRule>
  </conditionalFormatting>
  <dataValidations count="3">
    <dataValidation type="list" allowBlank="1" showInputMessage="1" showErrorMessage="1" sqref="P11 BA11" xr:uid="{E96EB1C1-B72F-0647-9B40-8198BB85095E}">
      <formula1>"Devis 1,Devis 2,Devis 3"</formula1>
    </dataValidation>
    <dataValidation type="list" allowBlank="1" showInputMessage="1" showErrorMessage="1" sqref="AB12:AB111" xr:uid="{4A97B08B-BF8E-8941-A6A4-83EBDA7CA9F3}">
      <formula1>"Oui,Non,Sans objet"</formula1>
    </dataValidation>
    <dataValidation type="list" allowBlank="1" showInputMessage="1" showErrorMessage="1" sqref="D12:D111" xr:uid="{0329D106-BF77-9846-BADC-CA481EB77280}">
      <formula1>"Neuf,Occasion"</formula1>
    </dataValidation>
  </dataValidations>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E3C12FFA-32C0-4001-88AE-24030548F74A}">
          <x14:formula1>
            <xm:f>'0-Présentation typeaction'!$B$7:$B$8</xm:f>
          </x14:formula1>
          <xm:sqref>C11:C111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0C1964-1095-4D42-8AFF-7043FFFBBC95}">
  <sheetPr>
    <tabColor rgb="FF227A56"/>
    <pageSetUpPr fitToPage="1"/>
  </sheetPr>
  <dimension ref="A1:BG112"/>
  <sheetViews>
    <sheetView showGridLines="0" zoomScale="48" zoomScaleNormal="70" workbookViewId="0">
      <selection activeCell="V12" sqref="V12:W12"/>
    </sheetView>
  </sheetViews>
  <sheetFormatPr defaultColWidth="11.42578125" defaultRowHeight="15" outlineLevelCol="1"/>
  <cols>
    <col min="1" max="1" width="11.42578125" customWidth="1"/>
    <col min="2" max="2" width="27.42578125" customWidth="1"/>
    <col min="3" max="3" width="27.42578125" bestFit="1" customWidth="1"/>
    <col min="4" max="4" width="28.42578125" bestFit="1" customWidth="1"/>
    <col min="5" max="5" width="27.42578125" bestFit="1" customWidth="1"/>
    <col min="6" max="6" width="30.42578125" customWidth="1"/>
    <col min="7" max="7" width="19.85546875" bestFit="1" customWidth="1"/>
    <col min="8" max="8" width="22.140625" bestFit="1" customWidth="1"/>
    <col min="9" max="9" width="21.42578125" bestFit="1" customWidth="1"/>
    <col min="10" max="10" width="21.42578125" customWidth="1"/>
    <col min="11" max="11" width="20.42578125" bestFit="1" customWidth="1"/>
    <col min="12" max="12" width="17.42578125" bestFit="1" customWidth="1"/>
    <col min="13" max="13" width="21.140625" bestFit="1" customWidth="1"/>
    <col min="14" max="14" width="19.85546875" bestFit="1" customWidth="1"/>
    <col min="15" max="15" width="21.42578125" bestFit="1" customWidth="1"/>
    <col min="16" max="16" width="21.140625" bestFit="1" customWidth="1"/>
    <col min="17" max="17" width="19.85546875" bestFit="1" customWidth="1"/>
    <col min="18" max="18" width="19.42578125" bestFit="1" customWidth="1"/>
    <col min="19" max="19" width="21.140625" bestFit="1" customWidth="1"/>
    <col min="20" max="20" width="19.85546875" bestFit="1" customWidth="1"/>
    <col min="21" max="21" width="30.140625" customWidth="1"/>
    <col min="22" max="22" width="19.85546875" bestFit="1" customWidth="1"/>
    <col min="23" max="24" width="17.42578125" bestFit="1" customWidth="1"/>
    <col min="25" max="25" width="67.42578125" bestFit="1" customWidth="1"/>
    <col min="26" max="26" width="48.42578125" hidden="1" customWidth="1" outlineLevel="1"/>
    <col min="27" max="27" width="26.42578125" hidden="1" customWidth="1" outlineLevel="1"/>
    <col min="28" max="28" width="27.42578125" hidden="1" customWidth="1" outlineLevel="1"/>
    <col min="29" max="29" width="26.42578125" hidden="1" customWidth="1" outlineLevel="1"/>
    <col min="30" max="30" width="28.140625" hidden="1" customWidth="1" outlineLevel="1"/>
    <col min="31" max="31" width="19.42578125" hidden="1" customWidth="1" outlineLevel="1"/>
    <col min="32" max="32" width="22.140625" hidden="1" customWidth="1" outlineLevel="1"/>
    <col min="33" max="34" width="21.42578125" hidden="1" customWidth="1" outlineLevel="1"/>
    <col min="35" max="35" width="20.42578125" hidden="1" customWidth="1" outlineLevel="1"/>
    <col min="36" max="37" width="15.42578125" hidden="1" customWidth="1" outlineLevel="1"/>
    <col min="38" max="38" width="12.42578125" hidden="1" customWidth="1" outlineLevel="1"/>
    <col min="39" max="40" width="18.42578125" hidden="1" customWidth="1" outlineLevel="1"/>
    <col min="41" max="44" width="17.42578125" hidden="1" customWidth="1" outlineLevel="1"/>
    <col min="45" max="45" width="12.42578125" hidden="1" customWidth="1" outlineLevel="1"/>
    <col min="46" max="46" width="22" hidden="1" customWidth="1" outlineLevel="1"/>
    <col min="47" max="47" width="20" hidden="1" customWidth="1" outlineLevel="1"/>
    <col min="48" max="48" width="21" hidden="1" customWidth="1" outlineLevel="1"/>
    <col min="49" max="49" width="20" hidden="1" customWidth="1" outlineLevel="1"/>
    <col min="50" max="50" width="20.42578125" hidden="1" customWidth="1" outlineLevel="1"/>
    <col min="51" max="51" width="19.85546875" hidden="1" customWidth="1" outlineLevel="1"/>
    <col min="52" max="52" width="22.140625" hidden="1" customWidth="1" outlineLevel="1"/>
    <col min="53" max="53" width="35.42578125" hidden="1" customWidth="1" outlineLevel="1"/>
    <col min="54" max="54" width="49.42578125" hidden="1" customWidth="1" outlineLevel="1"/>
    <col min="55" max="55" width="44.140625" hidden="1" customWidth="1" outlineLevel="1"/>
    <col min="56" max="56" width="16.85546875" hidden="1" customWidth="1" outlineLevel="1"/>
    <col min="57" max="57" width="14.85546875" hidden="1" customWidth="1" outlineLevel="1"/>
    <col min="58" max="58" width="13.85546875" hidden="1" customWidth="1" outlineLevel="1"/>
    <col min="59" max="59" width="11.42578125" collapsed="1"/>
  </cols>
  <sheetData>
    <row r="1" spans="1:58" ht="15.95" thickBot="1"/>
    <row r="2" spans="1:58" ht="18.95">
      <c r="A2" s="890" t="s">
        <v>47</v>
      </c>
      <c r="B2" s="891"/>
      <c r="C2" s="891"/>
      <c r="D2" s="891"/>
      <c r="E2" s="891"/>
      <c r="F2" s="892"/>
    </row>
    <row r="3" spans="1:58" ht="141.94999999999999" customHeight="1" thickBot="1">
      <c r="A3" s="893" t="s">
        <v>197</v>
      </c>
      <c r="B3" s="894"/>
      <c r="C3" s="894"/>
      <c r="D3" s="894"/>
      <c r="E3" s="894"/>
      <c r="F3" s="895"/>
    </row>
    <row r="4" spans="1:58" ht="44.25" customHeight="1"/>
    <row r="5" spans="1:58" ht="72.75" customHeight="1">
      <c r="A5" s="917" t="s">
        <v>198</v>
      </c>
      <c r="B5" s="981"/>
      <c r="C5" s="981"/>
      <c r="D5" s="981"/>
      <c r="E5" s="981"/>
      <c r="F5" s="981"/>
      <c r="G5" s="981"/>
      <c r="H5" s="981"/>
      <c r="I5" s="981"/>
      <c r="J5" s="981"/>
      <c r="K5" s="981"/>
      <c r="L5" s="981"/>
      <c r="M5" s="981"/>
      <c r="N5" s="981"/>
      <c r="O5" s="981"/>
      <c r="P5" s="981"/>
      <c r="Q5" s="981"/>
      <c r="R5" s="981"/>
      <c r="S5" s="981"/>
      <c r="T5" s="981"/>
      <c r="U5" s="981"/>
      <c r="V5" s="981"/>
      <c r="W5" s="981"/>
      <c r="X5" s="981"/>
      <c r="Y5" s="981"/>
      <c r="Z5" s="966" t="s">
        <v>199</v>
      </c>
      <c r="AA5" s="918"/>
      <c r="AB5" s="918"/>
      <c r="AC5" s="918"/>
      <c r="AD5" s="918"/>
      <c r="AE5" s="918"/>
      <c r="AF5" s="918"/>
      <c r="AG5" s="918"/>
      <c r="AH5" s="918"/>
      <c r="AI5" s="918"/>
      <c r="AJ5" s="918"/>
      <c r="AK5" s="918"/>
      <c r="AL5" s="918"/>
      <c r="AM5" s="918"/>
      <c r="AN5" s="918"/>
      <c r="AO5" s="918"/>
      <c r="AP5" s="918"/>
      <c r="AQ5" s="918"/>
      <c r="AR5" s="918"/>
      <c r="AS5" s="918"/>
      <c r="AT5" s="918"/>
      <c r="AU5" s="918"/>
      <c r="AV5" s="918"/>
      <c r="AW5" s="918"/>
      <c r="AX5" s="918"/>
      <c r="AY5" s="918"/>
      <c r="AZ5" s="918"/>
      <c r="BA5" s="918"/>
      <c r="BB5" s="918"/>
      <c r="BC5" s="918"/>
      <c r="BD5" s="918"/>
      <c r="BE5" s="918"/>
      <c r="BF5" s="918"/>
    </row>
    <row r="6" spans="1:58" ht="53.1" customHeight="1" thickBot="1">
      <c r="A6" s="141"/>
      <c r="B6" s="140"/>
      <c r="C6" s="140"/>
      <c r="D6" s="140"/>
      <c r="E6" s="140"/>
      <c r="F6" s="140"/>
      <c r="G6" s="140"/>
      <c r="H6" s="140"/>
      <c r="I6" s="140"/>
      <c r="J6" s="140"/>
      <c r="K6" s="140"/>
      <c r="L6" s="140"/>
      <c r="M6" s="140"/>
      <c r="N6" s="140"/>
      <c r="O6" s="140"/>
      <c r="P6" s="140"/>
      <c r="Q6" s="140"/>
      <c r="R6" s="140"/>
      <c r="S6" s="140"/>
      <c r="T6" s="140"/>
      <c r="U6" s="140"/>
      <c r="V6" s="140"/>
      <c r="W6" s="140"/>
      <c r="X6" s="140"/>
      <c r="Y6" s="140"/>
      <c r="Z6" s="141"/>
      <c r="AA6" s="140"/>
      <c r="AB6" s="140"/>
      <c r="AC6" s="140"/>
      <c r="AD6" s="140"/>
      <c r="AE6" s="140"/>
      <c r="AF6" s="140"/>
      <c r="AG6" s="140"/>
      <c r="AH6" s="140"/>
      <c r="AI6" s="140"/>
      <c r="AJ6" s="140"/>
      <c r="AK6" s="140"/>
      <c r="AL6" s="140"/>
      <c r="AM6" s="140"/>
      <c r="AN6" s="140"/>
      <c r="AO6" s="140"/>
      <c r="AP6" s="140"/>
      <c r="AQ6" s="140"/>
      <c r="AR6" s="140"/>
      <c r="AS6" s="140"/>
      <c r="AT6" s="140"/>
      <c r="AU6" s="140"/>
      <c r="AV6" s="140"/>
      <c r="AW6" s="140"/>
      <c r="AX6" s="140"/>
      <c r="AY6" s="140"/>
      <c r="AZ6" s="140"/>
      <c r="BA6" s="140"/>
      <c r="BB6" s="140"/>
      <c r="BC6" s="140"/>
      <c r="BD6" s="140"/>
      <c r="BE6" s="140"/>
      <c r="BF6" s="140"/>
    </row>
    <row r="7" spans="1:58" ht="127.5" customHeight="1">
      <c r="A7" s="988" t="s">
        <v>51</v>
      </c>
      <c r="B7" s="989"/>
      <c r="C7" s="989"/>
      <c r="D7" s="989"/>
      <c r="E7" s="989"/>
      <c r="F7" s="989"/>
      <c r="G7" s="989"/>
      <c r="H7" s="989"/>
      <c r="I7" s="989"/>
      <c r="J7" s="989"/>
      <c r="K7" s="989"/>
      <c r="L7" s="915" t="s">
        <v>52</v>
      </c>
      <c r="M7" s="915"/>
      <c r="N7" s="915"/>
      <c r="O7" s="915"/>
      <c r="P7" s="915"/>
      <c r="Q7" s="915"/>
      <c r="R7" s="915"/>
      <c r="S7" s="915"/>
      <c r="T7" s="915"/>
      <c r="U7" s="929" t="s">
        <v>53</v>
      </c>
      <c r="V7" s="933" t="s">
        <v>54</v>
      </c>
      <c r="W7" s="933"/>
      <c r="X7" s="933"/>
      <c r="Y7" s="931" t="s">
        <v>55</v>
      </c>
      <c r="Z7" s="995" t="s">
        <v>56</v>
      </c>
      <c r="AA7" s="943"/>
      <c r="AB7" s="943"/>
      <c r="AC7" s="943"/>
      <c r="AD7" s="943"/>
      <c r="AE7" s="943"/>
      <c r="AF7" s="943"/>
      <c r="AG7" s="943"/>
      <c r="AH7" s="943"/>
      <c r="AI7" s="943"/>
      <c r="AJ7" s="1003" t="s">
        <v>57</v>
      </c>
      <c r="AK7" s="1003"/>
      <c r="AL7" s="1003"/>
      <c r="AM7" s="1003"/>
      <c r="AN7" s="1003"/>
      <c r="AO7" s="1003"/>
      <c r="AP7" s="1003"/>
      <c r="AQ7" s="1003"/>
      <c r="AR7" s="1003"/>
      <c r="AS7" s="1003"/>
      <c r="AT7" s="935" t="s">
        <v>58</v>
      </c>
      <c r="AU7" s="909" t="s">
        <v>59</v>
      </c>
      <c r="AV7" s="910"/>
      <c r="AW7" s="910"/>
      <c r="AX7" s="910"/>
      <c r="AY7" s="910"/>
      <c r="AZ7" s="911"/>
      <c r="BA7" s="896" t="s">
        <v>60</v>
      </c>
      <c r="BB7" s="993" t="s">
        <v>61</v>
      </c>
      <c r="BC7" s="993"/>
      <c r="BD7" s="935" t="s">
        <v>62</v>
      </c>
      <c r="BE7" s="935"/>
      <c r="BF7" s="982"/>
    </row>
    <row r="8" spans="1:58" ht="45.95" customHeight="1">
      <c r="A8" s="990"/>
      <c r="B8" s="991"/>
      <c r="C8" s="991"/>
      <c r="D8" s="991"/>
      <c r="E8" s="991"/>
      <c r="F8" s="991"/>
      <c r="G8" s="991"/>
      <c r="H8" s="991"/>
      <c r="I8" s="991"/>
      <c r="J8" s="991"/>
      <c r="K8" s="991"/>
      <c r="L8" s="1001" t="s">
        <v>63</v>
      </c>
      <c r="M8" s="1001"/>
      <c r="N8" s="1001"/>
      <c r="O8" s="1001" t="s">
        <v>64</v>
      </c>
      <c r="P8" s="1001"/>
      <c r="Q8" s="1001"/>
      <c r="R8" s="1002" t="s">
        <v>65</v>
      </c>
      <c r="S8" s="1002"/>
      <c r="T8" s="1002"/>
      <c r="U8" s="998"/>
      <c r="V8" s="999"/>
      <c r="W8" s="999"/>
      <c r="X8" s="999"/>
      <c r="Y8" s="1000"/>
      <c r="Z8" s="996"/>
      <c r="AA8" s="997"/>
      <c r="AB8" s="997"/>
      <c r="AC8" s="997"/>
      <c r="AD8" s="997"/>
      <c r="AE8" s="997"/>
      <c r="AF8" s="997"/>
      <c r="AG8" s="997"/>
      <c r="AH8" s="997"/>
      <c r="AI8" s="997"/>
      <c r="AJ8" s="1004"/>
      <c r="AK8" s="1004"/>
      <c r="AL8" s="1004"/>
      <c r="AM8" s="1004"/>
      <c r="AN8" s="1004"/>
      <c r="AO8" s="1004"/>
      <c r="AP8" s="1004"/>
      <c r="AQ8" s="1004"/>
      <c r="AR8" s="1004"/>
      <c r="AS8" s="1004"/>
      <c r="AT8" s="983"/>
      <c r="AU8" s="985" t="s">
        <v>66</v>
      </c>
      <c r="AV8" s="985"/>
      <c r="AW8" s="985"/>
      <c r="AX8" s="985" t="s">
        <v>67</v>
      </c>
      <c r="AY8" s="985"/>
      <c r="AZ8" s="985"/>
      <c r="BA8" s="992"/>
      <c r="BB8" s="994"/>
      <c r="BC8" s="994"/>
      <c r="BD8" s="983"/>
      <c r="BE8" s="983"/>
      <c r="BF8" s="984"/>
    </row>
    <row r="9" spans="1:58" s="34" customFormat="1" ht="69.95" customHeight="1">
      <c r="A9" s="283" t="s">
        <v>69</v>
      </c>
      <c r="B9" s="139" t="s">
        <v>69</v>
      </c>
      <c r="C9" s="139" t="s">
        <v>71</v>
      </c>
      <c r="D9" s="139" t="s">
        <v>72</v>
      </c>
      <c r="E9" s="139" t="s">
        <v>73</v>
      </c>
      <c r="F9" s="139" t="s">
        <v>74</v>
      </c>
      <c r="G9" s="139" t="s">
        <v>200</v>
      </c>
      <c r="H9" s="139" t="s">
        <v>78</v>
      </c>
      <c r="I9" s="139" t="s">
        <v>75</v>
      </c>
      <c r="J9" s="139" t="s">
        <v>76</v>
      </c>
      <c r="K9" s="139" t="s">
        <v>79</v>
      </c>
      <c r="L9" s="52" t="s">
        <v>80</v>
      </c>
      <c r="M9" s="52" t="s">
        <v>81</v>
      </c>
      <c r="N9" s="52" t="s">
        <v>82</v>
      </c>
      <c r="O9" s="52" t="s">
        <v>83</v>
      </c>
      <c r="P9" s="52" t="s">
        <v>84</v>
      </c>
      <c r="Q9" s="52" t="s">
        <v>85</v>
      </c>
      <c r="R9" s="52" t="s">
        <v>86</v>
      </c>
      <c r="S9" s="52" t="s">
        <v>87</v>
      </c>
      <c r="T9" s="52" t="s">
        <v>88</v>
      </c>
      <c r="U9" s="139" t="s">
        <v>89</v>
      </c>
      <c r="V9" s="4" t="s">
        <v>90</v>
      </c>
      <c r="W9" s="4" t="s">
        <v>91</v>
      </c>
      <c r="X9" s="4" t="s">
        <v>92</v>
      </c>
      <c r="Y9" s="62" t="s">
        <v>93</v>
      </c>
      <c r="Z9" s="298" t="s">
        <v>69</v>
      </c>
      <c r="AA9" s="19" t="s">
        <v>71</v>
      </c>
      <c r="AB9" s="33" t="s">
        <v>72</v>
      </c>
      <c r="AC9" s="53" t="s">
        <v>73</v>
      </c>
      <c r="AD9" s="53" t="s">
        <v>74</v>
      </c>
      <c r="AE9" s="19" t="s">
        <v>200</v>
      </c>
      <c r="AF9" s="53" t="s">
        <v>78</v>
      </c>
      <c r="AG9" s="53" t="s">
        <v>75</v>
      </c>
      <c r="AH9" s="19" t="s">
        <v>76</v>
      </c>
      <c r="AI9" s="54" t="s">
        <v>79</v>
      </c>
      <c r="AJ9" s="53" t="s">
        <v>80</v>
      </c>
      <c r="AK9" s="53" t="s">
        <v>81</v>
      </c>
      <c r="AL9" s="53" t="s">
        <v>82</v>
      </c>
      <c r="AM9" s="53" t="s">
        <v>83</v>
      </c>
      <c r="AN9" s="53" t="s">
        <v>84</v>
      </c>
      <c r="AO9" s="53" t="s">
        <v>85</v>
      </c>
      <c r="AP9" s="53" t="s">
        <v>86</v>
      </c>
      <c r="AQ9" s="53" t="s">
        <v>87</v>
      </c>
      <c r="AR9" s="53" t="s">
        <v>88</v>
      </c>
      <c r="AS9" s="53" t="s">
        <v>95</v>
      </c>
      <c r="AT9" s="53" t="s">
        <v>96</v>
      </c>
      <c r="AU9" s="53" t="s">
        <v>97</v>
      </c>
      <c r="AV9" s="53" t="s">
        <v>98</v>
      </c>
      <c r="AW9" s="53" t="s">
        <v>99</v>
      </c>
      <c r="AX9" s="198" t="s">
        <v>100</v>
      </c>
      <c r="AY9" s="198" t="s">
        <v>101</v>
      </c>
      <c r="AZ9" s="198" t="s">
        <v>102</v>
      </c>
      <c r="BA9" s="53" t="s">
        <v>103</v>
      </c>
      <c r="BB9" s="53" t="s">
        <v>104</v>
      </c>
      <c r="BC9" s="53" t="s">
        <v>105</v>
      </c>
      <c r="BD9" s="198" t="s">
        <v>106</v>
      </c>
      <c r="BE9" s="198" t="s">
        <v>107</v>
      </c>
      <c r="BF9" s="200" t="s">
        <v>108</v>
      </c>
    </row>
    <row r="10" spans="1:58" s="1" customFormat="1" ht="207.75" customHeight="1">
      <c r="A10" s="283"/>
      <c r="B10" s="138" t="s">
        <v>201</v>
      </c>
      <c r="C10" s="138" t="s">
        <v>202</v>
      </c>
      <c r="D10" s="138" t="s">
        <v>203</v>
      </c>
      <c r="E10" s="138" t="s">
        <v>113</v>
      </c>
      <c r="F10" s="138" t="s">
        <v>114</v>
      </c>
      <c r="G10" s="138" t="s">
        <v>117</v>
      </c>
      <c r="H10" s="138" t="s">
        <v>118</v>
      </c>
      <c r="I10" s="138" t="s">
        <v>115</v>
      </c>
      <c r="J10" s="138" t="s">
        <v>204</v>
      </c>
      <c r="K10" s="138" t="s">
        <v>119</v>
      </c>
      <c r="L10" s="13" t="s">
        <v>120</v>
      </c>
      <c r="M10" s="13" t="s">
        <v>121</v>
      </c>
      <c r="N10" s="13" t="s">
        <v>122</v>
      </c>
      <c r="O10" s="13" t="s">
        <v>123</v>
      </c>
      <c r="P10" s="13" t="s">
        <v>121</v>
      </c>
      <c r="Q10" s="13" t="s">
        <v>124</v>
      </c>
      <c r="R10" s="13" t="s">
        <v>123</v>
      </c>
      <c r="S10" s="13" t="s">
        <v>121</v>
      </c>
      <c r="T10" s="13" t="s">
        <v>124</v>
      </c>
      <c r="U10" s="138" t="s">
        <v>125</v>
      </c>
      <c r="V10" s="55" t="s">
        <v>126</v>
      </c>
      <c r="W10" s="55" t="s">
        <v>126</v>
      </c>
      <c r="X10" s="55" t="s">
        <v>126</v>
      </c>
      <c r="Y10" s="60" t="s">
        <v>205</v>
      </c>
      <c r="Z10" s="299" t="s">
        <v>128</v>
      </c>
      <c r="AA10" s="3" t="s">
        <v>128</v>
      </c>
      <c r="AB10" s="36" t="s">
        <v>128</v>
      </c>
      <c r="AC10" s="3" t="s">
        <v>128</v>
      </c>
      <c r="AD10" s="3" t="s">
        <v>128</v>
      </c>
      <c r="AE10" s="3" t="s">
        <v>128</v>
      </c>
      <c r="AF10" s="3" t="s">
        <v>128</v>
      </c>
      <c r="AG10" s="3" t="s">
        <v>128</v>
      </c>
      <c r="AH10" s="3" t="s">
        <v>128</v>
      </c>
      <c r="AI10" s="36" t="s">
        <v>128</v>
      </c>
      <c r="AJ10" s="37" t="s">
        <v>128</v>
      </c>
      <c r="AK10" s="3" t="s">
        <v>128</v>
      </c>
      <c r="AL10" s="36" t="s">
        <v>130</v>
      </c>
      <c r="AM10" s="38" t="s">
        <v>128</v>
      </c>
      <c r="AN10" s="3" t="s">
        <v>128</v>
      </c>
      <c r="AO10" s="36" t="s">
        <v>130</v>
      </c>
      <c r="AP10" s="39" t="s">
        <v>128</v>
      </c>
      <c r="AQ10" s="3" t="s">
        <v>128</v>
      </c>
      <c r="AR10" s="40" t="s">
        <v>130</v>
      </c>
      <c r="AS10" s="35" t="s">
        <v>128</v>
      </c>
      <c r="AT10" s="3" t="s">
        <v>131</v>
      </c>
      <c r="AU10" s="3" t="s">
        <v>130</v>
      </c>
      <c r="AV10" s="3" t="s">
        <v>130</v>
      </c>
      <c r="AW10" s="3" t="s">
        <v>130</v>
      </c>
      <c r="AX10" s="199" t="s">
        <v>130</v>
      </c>
      <c r="AY10" s="199" t="s">
        <v>130</v>
      </c>
      <c r="AZ10" s="199" t="s">
        <v>130</v>
      </c>
      <c r="BA10" s="3" t="s">
        <v>206</v>
      </c>
      <c r="BB10" s="3" t="s">
        <v>133</v>
      </c>
      <c r="BC10" s="3" t="s">
        <v>134</v>
      </c>
      <c r="BD10" s="199" t="s">
        <v>126</v>
      </c>
      <c r="BE10" s="199" t="s">
        <v>126</v>
      </c>
      <c r="BF10" s="201" t="s">
        <v>126</v>
      </c>
    </row>
    <row r="11" spans="1:58" s="1" customFormat="1" ht="33" thickBot="1">
      <c r="A11" s="167" t="s">
        <v>32</v>
      </c>
      <c r="B11" s="168" t="s">
        <v>207</v>
      </c>
      <c r="C11" s="169">
        <v>1</v>
      </c>
      <c r="D11" s="168" t="s">
        <v>208</v>
      </c>
      <c r="E11" s="168" t="s">
        <v>209</v>
      </c>
      <c r="F11" s="170" t="s">
        <v>210</v>
      </c>
      <c r="G11" s="168">
        <v>1</v>
      </c>
      <c r="H11" s="171" t="s">
        <v>211</v>
      </c>
      <c r="I11" s="171" t="s">
        <v>212</v>
      </c>
      <c r="J11" s="171" t="s">
        <v>141</v>
      </c>
      <c r="K11" s="172">
        <v>2</v>
      </c>
      <c r="L11" s="173">
        <v>6504</v>
      </c>
      <c r="M11" s="174">
        <f>L11*0.085</f>
        <v>552.84</v>
      </c>
      <c r="N11" s="175">
        <f>L11+M11</f>
        <v>7056.84</v>
      </c>
      <c r="O11" s="176">
        <v>9783</v>
      </c>
      <c r="P11" s="174">
        <f>O11*0.085</f>
        <v>831.55500000000006</v>
      </c>
      <c r="Q11" s="175">
        <f>O11+P11</f>
        <v>10614.555</v>
      </c>
      <c r="R11" s="177"/>
      <c r="S11" s="174"/>
      <c r="T11" s="178" t="str">
        <f>IF(OR(R11="", S11=""), "", IFERROR(VALUE(TRIM(SUBSTITUTE(R11,CHAR(160),""))),0) + IFERROR(VALUE(TRIM(SUBSTITUTE(S11,CHAR(160),""))),0))</f>
        <v/>
      </c>
      <c r="U11" s="179" t="s">
        <v>143</v>
      </c>
      <c r="V11" s="180" cm="1">
        <f t="array" ref="V11">IF((_xlfn.IFS(TRIM(SUBSTITUTE(U11,CHAR(160),""))="Devis 1",IFERROR(VALUE(TRIM(SUBSTITUTE(L11,CHAR(160),""))),0),TRIM(SUBSTITUTE(U11,CHAR(160),""))="Devis 2",IFERROR(VALUE(TRIM(SUBSTITUTE(O11,CHAR(160),""))),0),TRIM(SUBSTITUTE(U11,CHAR(160),""))="Devis 3",IFERROR(VALUE(TRIM(SUBSTITUTE(R11,CHAR(160),""))),0),TRUE,0)*IFERROR(VALUE(TRIM(SUBSTITUTE(C11,CHAR(160),""))),0))=0,"",_xlfn.IFS(TRIM(SUBSTITUTE(U11,CHAR(160),""))="Devis 1",IFERROR(VALUE(TRIM(SUBSTITUTE(L11,CHAR(160),""))),0),TRIM(SUBSTITUTE(U11,CHAR(160),""))="Devis 2",IFERROR(VALUE(TRIM(SUBSTITUTE(O11,CHAR(160),""))),0),TRIM(SUBSTITUTE(U11,CHAR(160),""))="Devis 3",IFERROR(VALUE(TRIM(SUBSTITUTE(R11,CHAR(160),""))),0),TRUE,0)*IFERROR(VALUE(TRIM(SUBSTITUTE(C11,CHAR(160),""))),0))</f>
        <v>6504</v>
      </c>
      <c r="W11" s="180" cm="1">
        <f t="array" ref="W11">IF((_xlfn.IFS(TRIM(SUBSTITUTE(U11,CHAR(160),""))="Devis 1",IFERROR(VALUE(TRIM(SUBSTITUTE(M11,CHAR(160),""))),0),TRIM(SUBSTITUTE(U11,CHAR(160),""))="Devis 2",IFERROR(VALUE(TRIM(SUBSTITUTE(P11,CHAR(160),""))),0),TRIM(SUBSTITUTE(U11,CHAR(160),""))="Devis 3",IFERROR(VALUE(TRIM(SUBSTITUTE(S11,CHAR(160),""))),0),TRUE,0)*IFERROR(VALUE(TRIM(SUBSTITUTE(C11,CHAR(160),""))),0))=0,IF(V11&lt;&gt;"",0,""),_xlfn.IFS(TRIM(SUBSTITUTE(U11,CHAR(160),""))="Devis 1",IFERROR(VALUE(TRIM(SUBSTITUTE(M11,CHAR(160),""))),0),TRIM(SUBSTITUTE(U11,CHAR(160),""))="Devis 2",IFERROR(VALUE(TRIM(SUBSTITUTE(P11,CHAR(160),""))),0),TRIM(SUBSTITUTE(U11,CHAR(160),""))="Devis 3",IFERROR(VALUE(TRIM(SUBSTITUTE(S11,CHAR(160),""))),0),TRUE,0)*IFERROR(VALUE(TRIM(SUBSTITUTE(C11,CHAR(160),""))),0))</f>
        <v>552.84</v>
      </c>
      <c r="X11" s="181">
        <f>IF(OR(V11="", W11=""), "", IFERROR(VALUE(TRIM(SUBSTITUTE(V11,CHAR(160),""))),0) + IFERROR(VALUE(TRIM(SUBSTITUTE(W11,CHAR(160),""))),0))</f>
        <v>7056.84</v>
      </c>
      <c r="Y11" s="182"/>
      <c r="Z11" s="300" t="str">
        <f t="shared" ref="Z11:AK11" si="0">IF(B11="","",B11)</f>
        <v>Etude de faisabilité</v>
      </c>
      <c r="AA11" s="294">
        <f t="shared" si="0"/>
        <v>1</v>
      </c>
      <c r="AB11" s="293" t="str">
        <f t="shared" si="0"/>
        <v>EkoXpertise</v>
      </c>
      <c r="AC11" s="295" t="str">
        <f t="shared" si="0"/>
        <v>F558115102</v>
      </c>
      <c r="AD11" s="295" t="str">
        <f t="shared" si="0"/>
        <v>Modernisation installations / mécanisation</v>
      </c>
      <c r="AE11" s="295">
        <f t="shared" si="0"/>
        <v>1</v>
      </c>
      <c r="AF11" s="295" t="str">
        <f t="shared" si="0"/>
        <v>euro</v>
      </c>
      <c r="AG11" s="295" t="str">
        <f t="shared" si="0"/>
        <v>Pas de marché public</v>
      </c>
      <c r="AH11" s="295" t="str">
        <f t="shared" si="0"/>
        <v>Non concerné</v>
      </c>
      <c r="AI11" s="296">
        <f t="shared" si="0"/>
        <v>2</v>
      </c>
      <c r="AJ11" s="302">
        <f t="shared" si="0"/>
        <v>6504</v>
      </c>
      <c r="AK11" s="303">
        <f t="shared" si="0"/>
        <v>552.84</v>
      </c>
      <c r="AL11" s="304">
        <f>IF(OR(AJ11="", AK11=""), "", IFERROR(VALUE(TRIM(SUBSTITUTE(AJ11,CHAR(160),""))),0) + IFERROR(VALUE(TRIM(SUBSTITUTE(AK11,CHAR(160),""))),0))</f>
        <v>7056.84</v>
      </c>
      <c r="AM11" s="305">
        <f t="shared" ref="AM11:AM42" si="1">IF(O11="","",O11)</f>
        <v>9783</v>
      </c>
      <c r="AN11" s="303">
        <f t="shared" ref="AN11:AN42" si="2">IF(P11="","",P11)</f>
        <v>831.55500000000006</v>
      </c>
      <c r="AO11" s="304">
        <f>IF(OR(AM11="",AN11=""),"",IFERROR(VALUE(TRIM(SUBSTITUTE(AM11,CHAR(160),""))),0)+IFERROR(VALUE(TRIM(SUBSTITUTE(AN11,CHAR(160),""))),0))</f>
        <v>10614.555</v>
      </c>
      <c r="AP11" s="306" t="str">
        <f t="shared" ref="AP11:AP42" si="3">IF(R11="","",R11)</f>
        <v/>
      </c>
      <c r="AQ11" s="303" t="str">
        <f t="shared" ref="AQ11:AQ42" si="4">IF(S11="","",S11)</f>
        <v/>
      </c>
      <c r="AR11" s="307" t="str">
        <f>IF(OR(AP11="",AQ11=""),"",IFERROR(VALUE(TRIM(SUBSTITUTE(AP11,CHAR(160),""))),0)+IFERROR(VALUE(TRIM(SUBSTITUTE(AQ11,CHAR(160),""))),0))</f>
        <v/>
      </c>
      <c r="AS11" s="308" t="str">
        <f t="shared" ref="AS11:AS42" si="5">IF(U11="","",U11)</f>
        <v>Devis 1</v>
      </c>
      <c r="AT11" s="309" t="s">
        <v>136</v>
      </c>
      <c r="AU11" s="310">
        <f t="shared" ref="AU11:AU42" si="6">IF((1.15*MIN(IF((IFERROR(VALUE(TRIM(SUBSTITUTE(AJ11,CHAR(160),""))),0))=0,1E+30,(IFERROR(VALUE(TRIM(SUBSTITUTE(AJ11,CHAR(160),""))),0))),IF((IFERROR(VALUE(TRIM(SUBSTITUTE(AM11,CHAR(160),""))),0))=0,1E+30,(IFERROR(VALUE(TRIM(SUBSTITUTE(AM11,CHAR(160),""))),0))),IF((IFERROR(VALUE(TRIM(SUBSTITUTE(AP11,CHAR(160),""))),0))=0,1E+30,(IFERROR(VALUE(TRIM(SUBSTITUTE(AP11,CHAR(160),""))),0))))*(IFERROR(VALUE(TRIM(SUBSTITUTE(AA11,CHAR(160),""))),0)))=0,"",(1.15*MIN(IF((IFERROR(VALUE(TRIM(SUBSTITUTE(AJ11,CHAR(160),""))),0))=0,1E+30,(IFERROR(VALUE(TRIM(SUBSTITUTE(AJ11,CHAR(160),""))),0))),IF((IFERROR(VALUE(TRIM(SUBSTITUTE(AM11,CHAR(160),""))),0))=0,1E+30,(IFERROR(VALUE(TRIM(SUBSTITUTE(AM11,CHAR(160),""))),0))),IF((IFERROR(VALUE(TRIM(SUBSTITUTE(AP11,CHAR(160),""))),0))=0,1E+30,(IFERROR(VALUE(TRIM(SUBSTITUTE(AP11,CHAR(160),""))),0))))*(IFERROR(VALUE(TRIM(SUBSTITUTE(AA11,CHAR(160),""))),0))))</f>
        <v>7479.5999999999995</v>
      </c>
      <c r="AV11" s="310">
        <f t="shared" ref="AV11:AV42" si="7">IF(AU11="","",IF(AND(IFERROR(VALUE(TRIM(SUBSTITUTE(AK11,CHAR(160),""))),0)=0,IFERROR(VALUE(TRIM(SUBSTITUTE(AN11,CHAR(160),""))),0)=0,IFERROR(VALUE(TRIM(SUBSTITUTE(AQ11,CHAR(160),""))),0)=0),0,1.15*MIN(IF(IFERROR(VALUE(TRIM(SUBSTITUTE(AK11,CHAR(160),""))),0)=0,1E+30,IFERROR(VALUE(TRIM(SUBSTITUTE(AK11,CHAR(160),""))),0)),IF(IFERROR(VALUE(TRIM(SUBSTITUTE(AN11,CHAR(160),""))),0)=0,1E+30,IFERROR(VALUE(TRIM(SUBSTITUTE(AN11,CHAR(160),""))),0)),IF(IFERROR(VALUE(TRIM(SUBSTITUTE(AQ11,CHAR(160),""))),0)=0,1E+30,IFERROR(VALUE(TRIM(SUBSTITUTE(AQ11,CHAR(160),""))),0)))*IFERROR(VALUE(TRIM(SUBSTITUTE(AA11,CHAR(160),""))),0)))</f>
        <v>635.76599999999996</v>
      </c>
      <c r="AW11" s="310">
        <f>IF(AU11="","",AU11+AV11)</f>
        <v>8115.3659999999991</v>
      </c>
      <c r="AX11" s="311" cm="1">
        <f t="array" ref="AX11">IF($AA11="","",IF((IFERROR(_xlfn.IFS($AS11="Devis 1",(IFERROR(VALUE(TRIM(SUBSTITUTE(AJ11,CHAR(160),""))),0)),$AS11="Devis 2",(IFERROR(VALUE(TRIM(SUBSTITUTE(AM11,CHAR(160),""))),0)),$AS11="Devis 3",(IFERROR(VALUE(TRIM(SUBSTITUTE(AP11,CHAR(160),""))),0))),0))*(IFERROR(VALUE(TRIM(SUBSTITUTE($AA11,CHAR(160),""))),0))=0,"",(IFERROR(_xlfn.IFS($AS11="Devis 1",(IFERROR(VALUE(TRIM(SUBSTITUTE(AJ11,CHAR(160),""))),0)),$AS11="Devis 2",(IFERROR(VALUE(TRIM(SUBSTITUTE(AM11,CHAR(160),""))),0)),$AS11="Devis 3",(IFERROR(VALUE(TRIM(SUBSTITUTE(AP11,CHAR(160),""))),0))),0))*(IFERROR(VALUE(TRIM(SUBSTITUTE($AA11,CHAR(160),""))),0))))</f>
        <v>6504</v>
      </c>
      <c r="AY11" s="311" cm="1">
        <f t="array" ref="AY11">IF($AA11="","",IF(IFERROR(_xlfn.IFS(TRIM(SUBSTITUTE($AS11,CHAR(160),""))="Devis 1",IFERROR(VALUE(TRIM(SUBSTITUTE(AK11,CHAR(160),""))),0),TRIM(SUBSTITUTE($AS11,CHAR(160),""))="Devis 2",IFERROR(VALUE(TRIM(SUBSTITUTE(AN11,CHAR(160),""))),0),TRIM(SUBSTITUTE($AS11,CHAR(160),""))="Devis 3",IFERROR(VALUE(TRIM(SUBSTITUTE(AQ11,CHAR(160),""))),0)),0)*IFERROR(VALUE(TRIM(SUBSTITUTE($AA11,CHAR(160),""))),0)=0,IF(AX11&lt;&gt;"",0,""),IFERROR(_xlfn.IFS(TRIM(SUBSTITUTE($AS11,CHAR(160),""))="Devis 1",IFERROR(VALUE(TRIM(SUBSTITUTE(AK11,CHAR(160),""))),0),TRIM(SUBSTITUTE($AS11,CHAR(160),""))="Devis 2",IFERROR(VALUE(TRIM(SUBSTITUTE(AN11,CHAR(160),""))),0),TRIM(SUBSTITUTE($AS11,CHAR(160),""))="Devis 3",IFERROR(VALUE(TRIM(SUBSTITUTE(AQ11,CHAR(160),""))),0)),0)*IFERROR(VALUE(TRIM(SUBSTITUTE($AA11,CHAR(160),""))),0)))</f>
        <v>552.84</v>
      </c>
      <c r="AZ11" s="311" cm="1">
        <f t="array" ref="AZ11">IF($AA11="","",IF((IFERROR(_xlfn.IFS($AS11="Devis 1",(IFERROR(VALUE(TRIM(SUBSTITUTE(AL11,CHAR(160),""))),0)),$AS11="Devis 2",(IFERROR(VALUE(TRIM(SUBSTITUTE(AO11,CHAR(160),""))),0)),$AS11="Devis 3",(IFERROR(VALUE(TRIM(SUBSTITUTE(AR11,CHAR(160),""))),0))),0))*(IFERROR(VALUE(TRIM(SUBSTITUTE($AA11,CHAR(160),""))),0))=0,"",(IFERROR(_xlfn.IFS($AS11="Devis 1",(IFERROR(VALUE(TRIM(SUBSTITUTE(AL11,CHAR(160),""))),0)),$AS11="Devis 2",(IFERROR(VALUE(TRIM(SUBSTITUTE(AO11,CHAR(160),""))),0)),$AS11="Devis 3",(IFERROR(VALUE(TRIM(SUBSTITUTE(AR11,CHAR(160),""))),0))),0))*(IFERROR(VALUE(TRIM(SUBSTITUTE($AA11,CHAR(160),""))),0))))</f>
        <v>7056.84</v>
      </c>
      <c r="BA11" s="312"/>
      <c r="BB11" s="248" t="str" cm="1">
        <f t="array" ref="BB11">IF(OR(AZ11="",AW11="",AX11="",AU11="",AY11="",AV11=""),"",_xlfn.IFS((IFERROR(VALUE(TRIM(SUBSTITUTE(AZ11,CHAR(160),""))),0))&gt;(IFERROR(VALUE(TRIM(SUBSTITUTE(AW11,CHAR(160),""))),0)),"KO : Le montant retenu TTC est supérieur au montant raisonnable TTC. Merci de revoir la ligne de dépense ou plafonner son montant.",(IFERROR(VALUE(TRIM(SUBSTITUTE(AX11,CHAR(160),""))),0))&gt;(IFERROR(VALUE(TRIM(SUBSTITUTE(AU11,CHAR(160),""))),0)),"Attention : Le montant retenu HT est supérieur au montant HT raisonnable. Merci de revoir la ligne de dépense, plafonner son montant, ou justifier la reventillation HT / TVA.",(IFERROR(VALUE(TRIM(SUBSTITUTE(AY11,CHAR(160),""))),0))&gt;(IFERROR(VALUE(TRIM(SUBSTITUTE(AV11,CHAR(160),""))),0)),"Attention : Le montant TVA retenu est supérieur au montant TVA raisonnable. Merci de revoir la ligne de dépense, plafonner son montant, ou justifier la reventillation HT / TVA.",(IFERROR(VALUE(TRIM(SUBSTITUTE(AZ11,CHAR(160),""))),0))=0,"",(IFERROR(VALUE(TRIM(SUBSTITUTE(AW11,CHAR(160),""))),0))=(IFERROR(VALUE(TRIM(SUBSTITUTE(AZ11,CHAR(160),""))),0)),"OK",(IFERROR(VALUE(TRIM(SUBSTITUTE(AW11,CHAR(160),""))),0))&gt;(IFERROR(VALUE(TRIM(SUBSTITUTE(AZ11,CHAR(160),""))),0))," OK : Montant instruit inférieur au montant raisonnable.",TRUE,""))</f>
        <v xml:space="preserve"> OK : Montant instruit inférieur au montant raisonnable.</v>
      </c>
      <c r="BC11" s="248" t="str" cm="1">
        <f t="array" ref="BC11">IF(
   OR(AZ11="",X11="",AX11="",V11="",AY11="",W11=""),
   "",
   _xlfn.IFS(
      (IFERROR(VALUE(TRIM(SUBSTITUTE(AZ11,CHAR(160),""))),0))=0,
         "Attention montant présenté entièrement écarté",
      (IFERROR(VALUE(TRIM(SUBSTITUTE(AZ11,CHAR(160),""))),0))&gt;
         (IFERROR(VALUE(TRIM(SUBSTITUTE(X11,CHAR(160),""))),0)),
         "KO : Le montant retenu TTC est supérieur au montant présenté TTC. Merci de revoir la ligne de dépense ou plafonner son montant.",
      (IFERROR(VALUE(TRIM(SUBSTITUTE(AX11,CHAR(160),""))),0))&gt;
         (IFERROR(VALUE(TRIM(SUBSTITUTE(V11,CHAR(160),""))),0)),
         "Attention : Le montant retenu HT est supérieur au montant HT présenté. Merci de revoir la ligne de dépense, plafonner son montant, ou justifier la reventilation HT / TVA.",
      (IFERROR(VALUE(TRIM(SUBSTITUTE(AY11,CHAR(160),""))),0))&gt;
         (IFERROR(VALUE(TRIM(SUBSTITUTE(W11,CHAR(160),""))),0)),
         "Attention : Le montant TVA retenu est supérieur au montant TVA présenté. Merci de revoir la ligne de dépense, plafonner son montant, ou justifier la reventilation HT / TVA.",
      (IFERROR(VALUE(TRIM(SUBSTITUTE(X11,CHAR(160),""))),0))=0,
         "",
      (IFERROR(VALUE(TRIM(SUBSTITUTE(AZ11,CHAR(160),""))),0))=
         (IFERROR(VALUE(TRIM(SUBSTITUTE(X11,CHAR(160),""))),0)),
         "OK",
      (IFERROR(VALUE(TRIM(SUBSTITUTE(AZ11,CHAR(160),""))),0))&lt;
         (IFERROR(VALUE(TRIM(SUBSTITUTE(X11,CHAR(160),""))),0)),
         "Attention : montant présenté partiellement écarté.",
      TRUE,
         ""
   )
)</f>
        <v>OK</v>
      </c>
      <c r="BD11" s="310">
        <f t="shared" ref="BD11:BD42" si="8">IF(OR(V11="",AX11=""),"",(IFERROR(VALUE(TRIM(SUBSTITUTE(V11,CHAR(160),""))),0))-(IFERROR(VALUE(TRIM(SUBSTITUTE(AX11,CHAR(160),""))),0)))</f>
        <v>0</v>
      </c>
      <c r="BE11" s="310">
        <f t="shared" ref="BE11:BE42" si="9">IF(OR(W11="",AY11=""),"",(IFERROR(VALUE(TRIM(SUBSTITUTE(W11,CHAR(160),""))),0))-(IFERROR(VALUE(TRIM(SUBSTITUTE(AY11,CHAR(160),""))),0)))</f>
        <v>0</v>
      </c>
      <c r="BF11" s="313">
        <f t="shared" ref="BF11:BF42" si="10">IF(OR(X11="",AZ11=""),"",(IFERROR(VALUE(TRIM(SUBSTITUTE(X11,CHAR(160),""))),0))-(IFERROR(VALUE(TRIM(SUBSTITUTE(AZ11,CHAR(160),""))),0)))</f>
        <v>0</v>
      </c>
    </row>
    <row r="12" spans="1:58" s="1" customFormat="1" ht="36.950000000000003" customHeight="1">
      <c r="A12" s="343">
        <v>1</v>
      </c>
      <c r="B12" s="346"/>
      <c r="C12" s="347"/>
      <c r="D12" s="348"/>
      <c r="E12" s="348"/>
      <c r="F12" s="348"/>
      <c r="G12" s="349"/>
      <c r="H12" s="350"/>
      <c r="I12" s="351"/>
      <c r="J12" s="348"/>
      <c r="K12" s="352"/>
      <c r="L12" s="353"/>
      <c r="M12" s="354"/>
      <c r="N12" s="319" t="str">
        <f t="shared" ref="N12" si="11">IF(OR(L12="", M12=""), "", IFERROR(VALUE(TRIM(SUBSTITUTE(L12,CHAR(160),""))),0) + IFERROR(VALUE(TRIM(SUBSTITUTE(M12,CHAR(160),""))),0))</f>
        <v/>
      </c>
      <c r="O12" s="355"/>
      <c r="P12" s="354"/>
      <c r="Q12" s="319" t="str">
        <f t="shared" ref="Q12" si="12">IF(OR(O12="", P12=""), "", IFERROR(VALUE(TRIM(SUBSTITUTE(O12,CHAR(160),""))),0) + IFERROR(VALUE(TRIM(SUBSTITUTE(P12,CHAR(160),""))),0))</f>
        <v/>
      </c>
      <c r="R12" s="356"/>
      <c r="S12" s="354"/>
      <c r="T12" s="357" t="str">
        <f t="shared" ref="T12" si="13">IF(OR(R12="", S12=""), "", IFERROR(VALUE(TRIM(SUBSTITUTE(R12,CHAR(160),""))),0) + IFERROR(VALUE(TRIM(SUBSTITUTE(S12,CHAR(160),""))),0))</f>
        <v/>
      </c>
      <c r="U12" s="358"/>
      <c r="V12" s="359" t="str" cm="1">
        <f t="array" ref="V12">IF((_xlfn.IFS(TRIM(SUBSTITUTE(U12,CHAR(160),""))="Devis 1",IFERROR(VALUE(TRIM(SUBSTITUTE(L12,CHAR(160),""))),0),TRIM(SUBSTITUTE(U12,CHAR(160),""))="Devis 2",IFERROR(VALUE(TRIM(SUBSTITUTE(O12,CHAR(160),""))),0),TRIM(SUBSTITUTE(U12,CHAR(160),""))="Devis 3",IFERROR(VALUE(TRIM(SUBSTITUTE(R12,CHAR(160),""))),0),TRUE,0)*IFERROR(VALUE(TRIM(SUBSTITUTE(C12,CHAR(160),""))),0))=0,"",_xlfn.IFS(TRIM(SUBSTITUTE(U12,CHAR(160),""))="Devis 1",IFERROR(VALUE(TRIM(SUBSTITUTE(L12,CHAR(160),""))),0),TRIM(SUBSTITUTE(U12,CHAR(160),""))="Devis 2",IFERROR(VALUE(TRIM(SUBSTITUTE(O12,CHAR(160),""))),0),TRIM(SUBSTITUTE(U12,CHAR(160),""))="Devis 3",IFERROR(VALUE(TRIM(SUBSTITUTE(R12,CHAR(160),""))),0),TRUE,0)*IFERROR(VALUE(TRIM(SUBSTITUTE(C12,CHAR(160),""))),0))</f>
        <v/>
      </c>
      <c r="W12" s="360" t="str" cm="1">
        <f t="array" ref="W12">IF((_xlfn.IFS(TRIM(SUBSTITUTE(U12,CHAR(160),""))="Devis 1",IFERROR(VALUE(TRIM(SUBSTITUTE(M12,CHAR(160),""))),0),TRIM(SUBSTITUTE(U12,CHAR(160),""))="Devis 2",IFERROR(VALUE(TRIM(SUBSTITUTE(P12,CHAR(160),""))),0),TRIM(SUBSTITUTE(U12,CHAR(160),""))="Devis 3",IFERROR(VALUE(TRIM(SUBSTITUTE(S12,CHAR(160),""))),0),TRUE,0)*IFERROR(VALUE(TRIM(SUBSTITUTE(C12,CHAR(160),""))),0))=0,IF(V12&lt;&gt;"",0,""),_xlfn.IFS(TRIM(SUBSTITUTE(U12,CHAR(160),""))="Devis 1",IFERROR(VALUE(TRIM(SUBSTITUTE(M12,CHAR(160),""))),0),TRIM(SUBSTITUTE(U12,CHAR(160),""))="Devis 2",IFERROR(VALUE(TRIM(SUBSTITUTE(P12,CHAR(160),""))),0),TRIM(SUBSTITUTE(U12,CHAR(160),""))="Devis 3",IFERROR(VALUE(TRIM(SUBSTITUTE(S12,CHAR(160),""))),0),TRUE,0)*IFERROR(VALUE(TRIM(SUBSTITUTE(C12,CHAR(160),""))),0))</f>
        <v/>
      </c>
      <c r="X12" s="361" t="str">
        <f t="shared" ref="X12" si="14">IF(OR(V12="", W12=""), "", IFERROR(VALUE(TRIM(SUBSTITUTE(V12,CHAR(160),""))),0) + IFERROR(VALUE(TRIM(SUBSTITUTE(W12,CHAR(160),""))),0))</f>
        <v/>
      </c>
      <c r="Y12" s="362"/>
      <c r="Z12" s="315" t="str">
        <f t="shared" ref="Z12:Z43" si="15">IF(B12="","",B12)</f>
        <v/>
      </c>
      <c r="AA12" s="316" t="str">
        <f t="shared" ref="AA12:AA43" si="16">IF(C12="","",C12)</f>
        <v/>
      </c>
      <c r="AB12" s="316" t="str">
        <f t="shared" ref="AB12:AB43" si="17">IF(D12="","",D12)</f>
        <v/>
      </c>
      <c r="AC12" s="316" t="str">
        <f t="shared" ref="AC12:AC43" si="18">IF(E12="","",E12)</f>
        <v/>
      </c>
      <c r="AD12" s="316" t="str">
        <f t="shared" ref="AD12:AD43" si="19">IF(F12="","",F12)</f>
        <v/>
      </c>
      <c r="AE12" s="316" t="str">
        <f t="shared" ref="AE12:AE43" si="20">IF(G12="","",G12)</f>
        <v/>
      </c>
      <c r="AF12" s="316" t="str">
        <f t="shared" ref="AF12:AF43" si="21">IF(H12="","",H12)</f>
        <v/>
      </c>
      <c r="AG12" s="316" t="str">
        <f t="shared" ref="AG12:AG43" si="22">IF(I12="","",I12)</f>
        <v/>
      </c>
      <c r="AH12" s="618" t="str">
        <f t="shared" ref="AH12:AI27" si="23">IF(J12="","",J12)</f>
        <v/>
      </c>
      <c r="AI12" s="316" t="str">
        <f t="shared" si="23"/>
        <v/>
      </c>
      <c r="AJ12" s="317" t="str">
        <f t="shared" ref="AJ12:AJ43" si="24">IF(L12="","",L12)</f>
        <v/>
      </c>
      <c r="AK12" s="318" t="str">
        <f t="shared" ref="AK12:AK43" si="25">IF(M12="","",M12)</f>
        <v/>
      </c>
      <c r="AL12" s="319" t="str">
        <f>IF(OR(AJ12="", AK12=""), "", IFERROR(VALUE(TRIM(SUBSTITUTE(AJ12,CHAR(160),""))),0) + IFERROR(VALUE(TRIM(SUBSTITUTE(AK12,CHAR(160),""))),0))</f>
        <v/>
      </c>
      <c r="AM12" s="320" t="str">
        <f t="shared" si="1"/>
        <v/>
      </c>
      <c r="AN12" s="318" t="str">
        <f t="shared" si="2"/>
        <v/>
      </c>
      <c r="AO12" s="319" t="str">
        <f t="shared" ref="AO12" si="26">IF(OR(AM12="",AN12=""),"",IFERROR(VALUE(TRIM(SUBSTITUTE(AM12,CHAR(160),""))),0)+IFERROR(VALUE(TRIM(SUBSTITUTE(AN12,CHAR(160),""))),0))</f>
        <v/>
      </c>
      <c r="AP12" s="318" t="str">
        <f t="shared" si="3"/>
        <v/>
      </c>
      <c r="AQ12" s="318" t="str">
        <f t="shared" si="4"/>
        <v/>
      </c>
      <c r="AR12" s="321" t="str">
        <f t="shared" ref="AR12" si="27">IF(OR(AP12="",AQ12=""),"",IFERROR(VALUE(TRIM(SUBSTITUTE(AP12,CHAR(160),""))),0)+IFERROR(VALUE(TRIM(SUBSTITUTE(AQ12,CHAR(160),""))),0))</f>
        <v/>
      </c>
      <c r="AS12" s="322" t="str">
        <f t="shared" si="5"/>
        <v/>
      </c>
      <c r="AT12" s="323"/>
      <c r="AU12" s="324" t="str">
        <f t="shared" si="6"/>
        <v/>
      </c>
      <c r="AV12" s="324" t="str">
        <f t="shared" si="7"/>
        <v/>
      </c>
      <c r="AW12" s="324" t="str">
        <f t="shared" ref="AW12" si="28">IF(AU12="","",AU12+AV12)</f>
        <v/>
      </c>
      <c r="AX12" s="325" t="str" cm="1">
        <f t="array" ref="AX12">IF($AA12="","",IF((IFERROR(_xlfn.IFS($AS12="Devis 1",(IFERROR(VALUE(TRIM(SUBSTITUTE(AJ12,CHAR(160),""))),0)),$AS12="Devis 2",(IFERROR(VALUE(TRIM(SUBSTITUTE(AM12,CHAR(160),""))),0)),$AS12="Devis 3",(IFERROR(VALUE(TRIM(SUBSTITUTE(AP12,CHAR(160),""))),0))),0))*(IFERROR(VALUE(TRIM(SUBSTITUTE($AA12,CHAR(160),""))),0))=0,"",(IFERROR(_xlfn.IFS($AS12="Devis 1",(IFERROR(VALUE(TRIM(SUBSTITUTE(AJ12,CHAR(160),""))),0)),$AS12="Devis 2",(IFERROR(VALUE(TRIM(SUBSTITUTE(AM12,CHAR(160),""))),0)),$AS12="Devis 3",(IFERROR(VALUE(TRIM(SUBSTITUTE(AP12,CHAR(160),""))),0))),0))*(IFERROR(VALUE(TRIM(SUBSTITUTE($AA12,CHAR(160),""))),0))))</f>
        <v/>
      </c>
      <c r="AY12" s="325" t="str" cm="1">
        <f t="array" ref="AY12">IF($AA12="","",IF(IFERROR(_xlfn.IFS(TRIM(SUBSTITUTE($AS12,CHAR(160),""))="Devis 1",IFERROR(VALUE(TRIM(SUBSTITUTE(AK12,CHAR(160),""))),0),TRIM(SUBSTITUTE($AS12,CHAR(160),""))="Devis 2",IFERROR(VALUE(TRIM(SUBSTITUTE(AN12,CHAR(160),""))),0),TRIM(SUBSTITUTE($AS12,CHAR(160),""))="Devis 3",IFERROR(VALUE(TRIM(SUBSTITUTE(AQ12,CHAR(160),""))),0)),0)*IFERROR(VALUE(TRIM(SUBSTITUTE($AA12,CHAR(160),""))),0)=0,IF(AX12&lt;&gt;"",0,""),IFERROR(_xlfn.IFS(TRIM(SUBSTITUTE($AS12,CHAR(160),""))="Devis 1",IFERROR(VALUE(TRIM(SUBSTITUTE(AK12,CHAR(160),""))),0),TRIM(SUBSTITUTE($AS12,CHAR(160),""))="Devis 2",IFERROR(VALUE(TRIM(SUBSTITUTE(AN12,CHAR(160),""))),0),TRIM(SUBSTITUTE($AS12,CHAR(160),""))="Devis 3",IFERROR(VALUE(TRIM(SUBSTITUTE(AQ12,CHAR(160),""))),0)),0)*IFERROR(VALUE(TRIM(SUBSTITUTE($AA12,CHAR(160),""))),0)))</f>
        <v/>
      </c>
      <c r="AZ12" s="325" t="str" cm="1">
        <f t="array" ref="AZ12">IF($AA12="","",IF((IFERROR(_xlfn.IFS($AS12="Devis 1",(IFERROR(VALUE(TRIM(SUBSTITUTE(AL12,CHAR(160),""))),0)),$AS12="Devis 2",(IFERROR(VALUE(TRIM(SUBSTITUTE(AO12,CHAR(160),""))),0)),$AS12="Devis 3",(IFERROR(VALUE(TRIM(SUBSTITUTE(AR12,CHAR(160),""))),0))),0))*(IFERROR(VALUE(TRIM(SUBSTITUTE($AA12,CHAR(160),""))),0))=0,"",(IFERROR(_xlfn.IFS($AS12="Devis 1",(IFERROR(VALUE(TRIM(SUBSTITUTE(AL12,CHAR(160),""))),0)),$AS12="Devis 2",(IFERROR(VALUE(TRIM(SUBSTITUTE(AO12,CHAR(160),""))),0)),$AS12="Devis 3",(IFERROR(VALUE(TRIM(SUBSTITUTE(AR12,CHAR(160),""))),0))),0))*(IFERROR(VALUE(TRIM(SUBSTITUTE($AA12,CHAR(160),""))),0))))</f>
        <v/>
      </c>
      <c r="BA12" s="326"/>
      <c r="BB12" s="327" t="str" cm="1">
        <f t="array" ref="BB12">IF(OR(AZ12="",AW12="",AX12="",AU12="",AY12="",AV12=""),"",_xlfn.IFS((IFERROR(VALUE(TRIM(SUBSTITUTE(AZ12,CHAR(160),""))),0))&gt;(IFERROR(VALUE(TRIM(SUBSTITUTE(AW12,CHAR(160),""))),0)),"KO : Le montant retenu TTC est supérieur au montant raisonnable TTC. Merci de revoir la ligne de dépense ou plafonner son montant.",(IFERROR(VALUE(TRIM(SUBSTITUTE(AX12,CHAR(160),""))),0))&gt;(IFERROR(VALUE(TRIM(SUBSTITUTE(AU12,CHAR(160),""))),0)),"Attention : Le montant retenu HT est supérieur au montant HT raisonnable. Merci de revoir la ligne de dépense, plafonner son montant, ou justifier la reventillation HT / TVA.",(IFERROR(VALUE(TRIM(SUBSTITUTE(AY12,CHAR(160),""))),0))&gt;(IFERROR(VALUE(TRIM(SUBSTITUTE(AV12,CHAR(160),""))),0)),"Attention : Le montant TVA retenu est supérieur au montant TVA raisonnable. Merci de revoir la ligne de dépense, plafonner son montant, ou justifier la reventillation HT / TVA.",(IFERROR(VALUE(TRIM(SUBSTITUTE(AZ12,CHAR(160),""))),0))=0,"",(IFERROR(VALUE(TRIM(SUBSTITUTE(AW12,CHAR(160),""))),0))=(IFERROR(VALUE(TRIM(SUBSTITUTE(AZ12,CHAR(160),""))),0)),"OK",(IFERROR(VALUE(TRIM(SUBSTITUTE(AW12,CHAR(160),""))),0))&gt;(IFERROR(VALUE(TRIM(SUBSTITUTE(AZ12,CHAR(160),""))),0))," OK : Montant instruit inférieur au montant raisonnable.",TRUE,""))</f>
        <v/>
      </c>
      <c r="BC12" s="327" t="str" cm="1">
        <f t="array" ref="BC12">IF(
   OR(AZ12="",X12="",AX12="",V12="",AY12="",W12=""),
   "",
   _xlfn.IFS(
      (IFERROR(VALUE(TRIM(SUBSTITUTE(AZ12,CHAR(160),""))),0))=0,
         "Attention montant présenté entièrement écarté",
      (IFERROR(VALUE(TRIM(SUBSTITUTE(AZ12,CHAR(160),""))),0))&gt;
         (IFERROR(VALUE(TRIM(SUBSTITUTE(X12,CHAR(160),""))),0)),
         "KO : Le montant retenu TTC est supérieur au montant présenté TTC. Merci de revoir la ligne de dépense ou plafonner son montant.",
      (IFERROR(VALUE(TRIM(SUBSTITUTE(AX12,CHAR(160),""))),0))&gt;
         (IFERROR(VALUE(TRIM(SUBSTITUTE(V12,CHAR(160),""))),0)),
         "Attention : Le montant retenu HT est supérieur au montant HT présenté. Merci de revoir la ligne de dépense, plafonner son montant, ou justifier la reventilation HT / TVA.",
      (IFERROR(VALUE(TRIM(SUBSTITUTE(AY12,CHAR(160),""))),0))&gt;
         (IFERROR(VALUE(TRIM(SUBSTITUTE(W12,CHAR(160),""))),0)),
         "Attention : Le montant TVA retenu est supérieur au montant TVA présenté. Merci de revoir la ligne de dépense, plafonner son montant, ou justifier la reventilation HT / TVA.",
      (IFERROR(VALUE(TRIM(SUBSTITUTE(X12,CHAR(160),""))),0))=0,
         "",
      (IFERROR(VALUE(TRIM(SUBSTITUTE(AZ12,CHAR(160),""))),0))=
         (IFERROR(VALUE(TRIM(SUBSTITUTE(X12,CHAR(160),""))),0)),
         "OK",
      (IFERROR(VALUE(TRIM(SUBSTITUTE(AZ12,CHAR(160),""))),0))&lt;
         (IFERROR(VALUE(TRIM(SUBSTITUTE(X12,CHAR(160),""))),0)),
         "Attention : montant présenté partiellement écarté.",
      TRUE,
         ""
   )
)</f>
        <v/>
      </c>
      <c r="BD12" s="324" t="str">
        <f t="shared" si="8"/>
        <v/>
      </c>
      <c r="BE12" s="324" t="str">
        <f t="shared" si="9"/>
        <v/>
      </c>
      <c r="BF12" s="328" t="str">
        <f t="shared" si="10"/>
        <v/>
      </c>
    </row>
    <row r="13" spans="1:58" s="1" customFormat="1" ht="29.45" customHeight="1">
      <c r="A13" s="344">
        <v>2</v>
      </c>
      <c r="B13" s="363"/>
      <c r="C13" s="6"/>
      <c r="D13" s="5"/>
      <c r="E13" s="5"/>
      <c r="F13" s="5"/>
      <c r="G13" s="24"/>
      <c r="H13" s="22"/>
      <c r="I13" s="23"/>
      <c r="J13" s="5"/>
      <c r="K13" s="11"/>
      <c r="L13" s="8"/>
      <c r="M13" s="7"/>
      <c r="N13" s="42" t="str">
        <f t="shared" ref="N13:N76" si="29">IF(OR(L13="", M13=""), "", IFERROR(VALUE(TRIM(SUBSTITUTE(L13,CHAR(160),""))),0) + IFERROR(VALUE(TRIM(SUBSTITUTE(M13,CHAR(160),""))),0))</f>
        <v/>
      </c>
      <c r="O13" s="9"/>
      <c r="P13" s="7"/>
      <c r="Q13" s="42" t="str">
        <f t="shared" ref="Q13:Q76" si="30">IF(OR(O13="", P13=""), "", IFERROR(VALUE(TRIM(SUBSTITUTE(O13,CHAR(160),""))),0) + IFERROR(VALUE(TRIM(SUBSTITUTE(P13,CHAR(160),""))),0))</f>
        <v/>
      </c>
      <c r="R13" s="10"/>
      <c r="S13" s="7"/>
      <c r="T13" s="43" t="str">
        <f t="shared" ref="T13:T76" si="31">IF(OR(R13="", S13=""), "", IFERROR(VALUE(TRIM(SUBSTITUTE(R13,CHAR(160),""))),0) + IFERROR(VALUE(TRIM(SUBSTITUTE(S13,CHAR(160),""))),0))</f>
        <v/>
      </c>
      <c r="U13" s="16"/>
      <c r="V13" s="68" t="str" cm="1">
        <f t="array" ref="V13">IF((_xlfn.IFS(TRIM(SUBSTITUTE(U13,CHAR(160),""))="Devis 1",IFERROR(VALUE(TRIM(SUBSTITUTE(L13,CHAR(160),""))),0),TRIM(SUBSTITUTE(U13,CHAR(160),""))="Devis 2",IFERROR(VALUE(TRIM(SUBSTITUTE(O13,CHAR(160),""))),0),TRIM(SUBSTITUTE(U13,CHAR(160),""))="Devis 3",IFERROR(VALUE(TRIM(SUBSTITUTE(R13,CHAR(160),""))),0),TRUE,0)*IFERROR(VALUE(TRIM(SUBSTITUTE(C13,CHAR(160),""))),0))=0,"",_xlfn.IFS(TRIM(SUBSTITUTE(U13,CHAR(160),""))="Devis 1",IFERROR(VALUE(TRIM(SUBSTITUTE(L13,CHAR(160),""))),0),TRIM(SUBSTITUTE(U13,CHAR(160),""))="Devis 2",IFERROR(VALUE(TRIM(SUBSTITUTE(O13,CHAR(160),""))),0),TRIM(SUBSTITUTE(U13,CHAR(160),""))="Devis 3",IFERROR(VALUE(TRIM(SUBSTITUTE(R13,CHAR(160),""))),0),TRUE,0)*IFERROR(VALUE(TRIM(SUBSTITUTE(C13,CHAR(160),""))),0))</f>
        <v/>
      </c>
      <c r="W13" s="66" t="str" cm="1">
        <f t="array" ref="W13">IF((_xlfn.IFS(TRIM(SUBSTITUTE(U13,CHAR(160),""))="Devis 1",IFERROR(VALUE(TRIM(SUBSTITUTE(M13,CHAR(160),""))),0),TRIM(SUBSTITUTE(U13,CHAR(160),""))="Devis 2",IFERROR(VALUE(TRIM(SUBSTITUTE(P13,CHAR(160),""))),0),TRIM(SUBSTITUTE(U13,CHAR(160),""))="Devis 3",IFERROR(VALUE(TRIM(SUBSTITUTE(S13,CHAR(160),""))),0),TRUE,0)*IFERROR(VALUE(TRIM(SUBSTITUTE(C13,CHAR(160),""))),0))=0,IF(V13&lt;&gt;"",0,""),_xlfn.IFS(TRIM(SUBSTITUTE(U13,CHAR(160),""))="Devis 1",IFERROR(VALUE(TRIM(SUBSTITUTE(M13,CHAR(160),""))),0),TRIM(SUBSTITUTE(U13,CHAR(160),""))="Devis 2",IFERROR(VALUE(TRIM(SUBSTITUTE(P13,CHAR(160),""))),0),TRIM(SUBSTITUTE(U13,CHAR(160),""))="Devis 3",IFERROR(VALUE(TRIM(SUBSTITUTE(S13,CHAR(160),""))),0),TRUE,0)*IFERROR(VALUE(TRIM(SUBSTITUTE(C13,CHAR(160),""))),0))</f>
        <v/>
      </c>
      <c r="X13" s="69" t="str">
        <f t="shared" ref="X13:X76" si="32">IF(OR(V13="", W13=""), "", IFERROR(VALUE(TRIM(SUBSTITUTE(V13,CHAR(160),""))),0) + IFERROR(VALUE(TRIM(SUBSTITUTE(W13,CHAR(160),""))),0))</f>
        <v/>
      </c>
      <c r="Y13" s="65"/>
      <c r="Z13" s="18" t="str">
        <f t="shared" si="15"/>
        <v/>
      </c>
      <c r="AA13" s="15" t="str">
        <f t="shared" si="16"/>
        <v/>
      </c>
      <c r="AB13" s="15" t="str">
        <f t="shared" si="17"/>
        <v/>
      </c>
      <c r="AC13" s="15" t="str">
        <f t="shared" si="18"/>
        <v/>
      </c>
      <c r="AD13" s="15" t="str">
        <f t="shared" si="19"/>
        <v/>
      </c>
      <c r="AE13" s="15" t="str">
        <f t="shared" si="20"/>
        <v/>
      </c>
      <c r="AF13" s="15" t="str">
        <f t="shared" si="21"/>
        <v/>
      </c>
      <c r="AG13" s="616" t="str">
        <f t="shared" si="22"/>
        <v/>
      </c>
      <c r="AH13" s="15" t="str">
        <f t="shared" si="23"/>
        <v/>
      </c>
      <c r="AI13" s="617" t="str">
        <f t="shared" ref="AI13:AI44" si="33">IF(K13="","",K13)</f>
        <v/>
      </c>
      <c r="AJ13" s="45" t="str">
        <f t="shared" si="24"/>
        <v/>
      </c>
      <c r="AK13" s="20" t="str">
        <f t="shared" si="25"/>
        <v/>
      </c>
      <c r="AL13" s="42" t="str">
        <f t="shared" ref="AL13:AL76" si="34">IF(OR(AJ13="", AK13=""), "", IFERROR(VALUE(TRIM(SUBSTITUTE(AJ13,CHAR(160),""))),0) + IFERROR(VALUE(TRIM(SUBSTITUTE(AK13,CHAR(160),""))),0))</f>
        <v/>
      </c>
      <c r="AM13" s="46" t="str">
        <f t="shared" si="1"/>
        <v/>
      </c>
      <c r="AN13" s="20" t="str">
        <f t="shared" si="2"/>
        <v/>
      </c>
      <c r="AO13" s="42" t="str">
        <f t="shared" ref="AO13:AO76" si="35">IF(OR(AM13="",AN13=""),"",IFERROR(VALUE(TRIM(SUBSTITUTE(AM13,CHAR(160),""))),0)+IFERROR(VALUE(TRIM(SUBSTITUTE(AN13,CHAR(160),""))),0))</f>
        <v/>
      </c>
      <c r="AP13" s="47" t="str">
        <f t="shared" si="3"/>
        <v/>
      </c>
      <c r="AQ13" s="20" t="str">
        <f t="shared" si="4"/>
        <v/>
      </c>
      <c r="AR13" s="48" t="str">
        <f t="shared" ref="AR13:AR76" si="36">IF(OR(AP13="",AQ13=""),"",IFERROR(VALUE(TRIM(SUBSTITUTE(AP13,CHAR(160),""))),0)+IFERROR(VALUE(TRIM(SUBSTITUTE(AQ13,CHAR(160),""))),0))</f>
        <v/>
      </c>
      <c r="AS13" s="44" t="str">
        <f t="shared" si="5"/>
        <v/>
      </c>
      <c r="AT13" s="56"/>
      <c r="AU13" s="49" t="str">
        <f t="shared" si="6"/>
        <v/>
      </c>
      <c r="AV13" s="49" t="str">
        <f t="shared" si="7"/>
        <v/>
      </c>
      <c r="AW13" s="49" t="str">
        <f t="shared" ref="AW13:AW76" si="37">IF(AU13="","",AU13+AV13)</f>
        <v/>
      </c>
      <c r="AX13" s="67" t="str" cm="1">
        <f t="array" ref="AX13">IF($AA13="","",IF((IFERROR(_xlfn.IFS($AS13="Devis 1",(IFERROR(VALUE(TRIM(SUBSTITUTE(AJ13,CHAR(160),""))),0)),$AS13="Devis 2",(IFERROR(VALUE(TRIM(SUBSTITUTE(AM13,CHAR(160),""))),0)),$AS13="Devis 3",(IFERROR(VALUE(TRIM(SUBSTITUTE(AP13,CHAR(160),""))),0))),0))*(IFERROR(VALUE(TRIM(SUBSTITUTE($AA13,CHAR(160),""))),0))=0,"",(IFERROR(_xlfn.IFS($AS13="Devis 1",(IFERROR(VALUE(TRIM(SUBSTITUTE(AJ13,CHAR(160),""))),0)),$AS13="Devis 2",(IFERROR(VALUE(TRIM(SUBSTITUTE(AM13,CHAR(160),""))),0)),$AS13="Devis 3",(IFERROR(VALUE(TRIM(SUBSTITUTE(AP13,CHAR(160),""))),0))),0))*(IFERROR(VALUE(TRIM(SUBSTITUTE($AA13,CHAR(160),""))),0))))</f>
        <v/>
      </c>
      <c r="AY13" s="67" t="str" cm="1">
        <f t="array" ref="AY13">IF($AA13="","",IF(IFERROR(_xlfn.IFS(TRIM(SUBSTITUTE($AS13,CHAR(160),""))="Devis 1",IFERROR(VALUE(TRIM(SUBSTITUTE(AK13,CHAR(160),""))),0),TRIM(SUBSTITUTE($AS13,CHAR(160),""))="Devis 2",IFERROR(VALUE(TRIM(SUBSTITUTE(AN13,CHAR(160),""))),0),TRIM(SUBSTITUTE($AS13,CHAR(160),""))="Devis 3",IFERROR(VALUE(TRIM(SUBSTITUTE(AQ13,CHAR(160),""))),0)),0)*IFERROR(VALUE(TRIM(SUBSTITUTE($AA13,CHAR(160),""))),0)=0,IF(AX13&lt;&gt;"",0,""),IFERROR(_xlfn.IFS(TRIM(SUBSTITUTE($AS13,CHAR(160),""))="Devis 1",IFERROR(VALUE(TRIM(SUBSTITUTE(AK13,CHAR(160),""))),0),TRIM(SUBSTITUTE($AS13,CHAR(160),""))="Devis 2",IFERROR(VALUE(TRIM(SUBSTITUTE(AN13,CHAR(160),""))),0),TRIM(SUBSTITUTE($AS13,CHAR(160),""))="Devis 3",IFERROR(VALUE(TRIM(SUBSTITUTE(AQ13,CHAR(160),""))),0)),0)*IFERROR(VALUE(TRIM(SUBSTITUTE($AA13,CHAR(160),""))),0)))</f>
        <v/>
      </c>
      <c r="AZ13" s="67" t="str" cm="1">
        <f t="array" ref="AZ13">IF($AA13="","",IF((IFERROR(_xlfn.IFS($AS13="Devis 1",(IFERROR(VALUE(TRIM(SUBSTITUTE(AL13,CHAR(160),""))),0)),$AS13="Devis 2",(IFERROR(VALUE(TRIM(SUBSTITUTE(AO13,CHAR(160),""))),0)),$AS13="Devis 3",(IFERROR(VALUE(TRIM(SUBSTITUTE(AR13,CHAR(160),""))),0))),0))*(IFERROR(VALUE(TRIM(SUBSTITUTE($AA13,CHAR(160),""))),0))=0,"",(IFERROR(_xlfn.IFS($AS13="Devis 1",(IFERROR(VALUE(TRIM(SUBSTITUTE(AL13,CHAR(160),""))),0)),$AS13="Devis 2",(IFERROR(VALUE(TRIM(SUBSTITUTE(AO13,CHAR(160),""))),0)),$AS13="Devis 3",(IFERROR(VALUE(TRIM(SUBSTITUTE(AR13,CHAR(160),""))),0))),0))*(IFERROR(VALUE(TRIM(SUBSTITUTE($AA13,CHAR(160),""))),0))))</f>
        <v/>
      </c>
      <c r="BA13" s="57"/>
      <c r="BB13" s="14" t="str" cm="1">
        <f t="array" ref="BB13">IF(OR(AZ13="",AW13="",AX13="",AU13="",AY13="",AV13=""),"",_xlfn.IFS((IFERROR(VALUE(TRIM(SUBSTITUTE(AZ13,CHAR(160),""))),0))&gt;(IFERROR(VALUE(TRIM(SUBSTITUTE(AW13,CHAR(160),""))),0)),"KO : Le montant retenu TTC est supérieur au montant raisonnable TTC. Merci de revoir la ligne de dépense ou plafonner son montant.",(IFERROR(VALUE(TRIM(SUBSTITUTE(AX13,CHAR(160),""))),0))&gt;(IFERROR(VALUE(TRIM(SUBSTITUTE(AU13,CHAR(160),""))),0)),"Attention : Le montant retenu HT est supérieur au montant HT raisonnable. Merci de revoir la ligne de dépense, plafonner son montant, ou justifier la reventillation HT / TVA.",(IFERROR(VALUE(TRIM(SUBSTITUTE(AY13,CHAR(160),""))),0))&gt;(IFERROR(VALUE(TRIM(SUBSTITUTE(AV13,CHAR(160),""))),0)),"Attention : Le montant TVA retenu est supérieur au montant TVA raisonnable. Merci de revoir la ligne de dépense, plafonner son montant, ou justifier la reventillation HT / TVA.",(IFERROR(VALUE(TRIM(SUBSTITUTE(AZ13,CHAR(160),""))),0))=0,"",(IFERROR(VALUE(TRIM(SUBSTITUTE(AW13,CHAR(160),""))),0))=(IFERROR(VALUE(TRIM(SUBSTITUTE(AZ13,CHAR(160),""))),0)),"OK",(IFERROR(VALUE(TRIM(SUBSTITUTE(AW13,CHAR(160),""))),0))&gt;(IFERROR(VALUE(TRIM(SUBSTITUTE(AZ13,CHAR(160),""))),0))," OK : Montant instruit inférieur au montant raisonnable.",TRUE,""))</f>
        <v/>
      </c>
      <c r="BC13" s="14" t="str" cm="1">
        <f t="array" ref="BC13">IF(
   OR(AZ13="",X13="",AX13="",V13="",AY13="",W13=""),
   "",
   _xlfn.IFS(
      (IFERROR(VALUE(TRIM(SUBSTITUTE(AZ13,CHAR(160),""))),0))=0,
         "Attention montant présenté entièrement écarté",
      (IFERROR(VALUE(TRIM(SUBSTITUTE(AZ13,CHAR(160),""))),0))&gt;
         (IFERROR(VALUE(TRIM(SUBSTITUTE(X13,CHAR(160),""))),0)),
         "KO : Le montant retenu TTC est supérieur au montant présenté TTC. Merci de revoir la ligne de dépense ou plafonner son montant.",
      (IFERROR(VALUE(TRIM(SUBSTITUTE(AX13,CHAR(160),""))),0))&gt;
         (IFERROR(VALUE(TRIM(SUBSTITUTE(V13,CHAR(160),""))),0)),
         "Attention : Le montant retenu HT est supérieur au montant HT présenté. Merci de revoir la ligne de dépense, plafonner son montant, ou justifier la reventilation HT / TVA.",
      (IFERROR(VALUE(TRIM(SUBSTITUTE(AY13,CHAR(160),""))),0))&gt;
         (IFERROR(VALUE(TRIM(SUBSTITUTE(W13,CHAR(160),""))),0)),
         "Attention : Le montant TVA retenu est supérieur au montant TVA présenté. Merci de revoir la ligne de dépense, plafonner son montant, ou justifier la reventilation HT / TVA.",
      (IFERROR(VALUE(TRIM(SUBSTITUTE(X13,CHAR(160),""))),0))=0,
         "",
      (IFERROR(VALUE(TRIM(SUBSTITUTE(AZ13,CHAR(160),""))),0))=
         (IFERROR(VALUE(TRIM(SUBSTITUTE(X13,CHAR(160),""))),0)),
         "OK",
      (IFERROR(VALUE(TRIM(SUBSTITUTE(AZ13,CHAR(160),""))),0))&lt;
         (IFERROR(VALUE(TRIM(SUBSTITUTE(X13,CHAR(160),""))),0)),
         "Attention : montant présenté partiellement écarté.",
      TRUE,
         ""
   )
)</f>
        <v/>
      </c>
      <c r="BD13" s="49" t="str">
        <f t="shared" si="8"/>
        <v/>
      </c>
      <c r="BE13" s="49" t="str">
        <f t="shared" si="9"/>
        <v/>
      </c>
      <c r="BF13" s="21" t="str">
        <f t="shared" si="10"/>
        <v/>
      </c>
    </row>
    <row r="14" spans="1:58" ht="15" customHeight="1">
      <c r="A14" s="345">
        <v>3</v>
      </c>
      <c r="B14" s="363"/>
      <c r="C14" s="6"/>
      <c r="D14" s="5"/>
      <c r="E14" s="5"/>
      <c r="F14" s="5"/>
      <c r="G14" s="24"/>
      <c r="H14" s="22"/>
      <c r="I14" s="23"/>
      <c r="J14" s="5"/>
      <c r="K14" s="11"/>
      <c r="L14" s="8"/>
      <c r="M14" s="7"/>
      <c r="N14" s="42" t="str">
        <f t="shared" si="29"/>
        <v/>
      </c>
      <c r="O14" s="9"/>
      <c r="P14" s="7"/>
      <c r="Q14" s="42" t="str">
        <f t="shared" si="30"/>
        <v/>
      </c>
      <c r="R14" s="10"/>
      <c r="S14" s="7"/>
      <c r="T14" s="43" t="str">
        <f t="shared" si="31"/>
        <v/>
      </c>
      <c r="U14" s="16"/>
      <c r="V14" s="68" t="str" cm="1">
        <f t="array" ref="V14">IF((_xlfn.IFS(TRIM(SUBSTITUTE(U14,CHAR(160),""))="Devis 1",IFERROR(VALUE(TRIM(SUBSTITUTE(L14,CHAR(160),""))),0),TRIM(SUBSTITUTE(U14,CHAR(160),""))="Devis 2",IFERROR(VALUE(TRIM(SUBSTITUTE(O14,CHAR(160),""))),0),TRIM(SUBSTITUTE(U14,CHAR(160),""))="Devis 3",IFERROR(VALUE(TRIM(SUBSTITUTE(R14,CHAR(160),""))),0),TRUE,0)*IFERROR(VALUE(TRIM(SUBSTITUTE(C14,CHAR(160),""))),0))=0,"",_xlfn.IFS(TRIM(SUBSTITUTE(U14,CHAR(160),""))="Devis 1",IFERROR(VALUE(TRIM(SUBSTITUTE(L14,CHAR(160),""))),0),TRIM(SUBSTITUTE(U14,CHAR(160),""))="Devis 2",IFERROR(VALUE(TRIM(SUBSTITUTE(O14,CHAR(160),""))),0),TRIM(SUBSTITUTE(U14,CHAR(160),""))="Devis 3",IFERROR(VALUE(TRIM(SUBSTITUTE(R14,CHAR(160),""))),0),TRUE,0)*IFERROR(VALUE(TRIM(SUBSTITUTE(C14,CHAR(160),""))),0))</f>
        <v/>
      </c>
      <c r="W14" s="66" t="str" cm="1">
        <f t="array" ref="W14">IF((_xlfn.IFS(TRIM(SUBSTITUTE(U14,CHAR(160),""))="Devis 1",IFERROR(VALUE(TRIM(SUBSTITUTE(M14,CHAR(160),""))),0),TRIM(SUBSTITUTE(U14,CHAR(160),""))="Devis 2",IFERROR(VALUE(TRIM(SUBSTITUTE(P14,CHAR(160),""))),0),TRIM(SUBSTITUTE(U14,CHAR(160),""))="Devis 3",IFERROR(VALUE(TRIM(SUBSTITUTE(S14,CHAR(160),""))),0),TRUE,0)*IFERROR(VALUE(TRIM(SUBSTITUTE(C14,CHAR(160),""))),0))=0,IF(V14&lt;&gt;"",0,""),_xlfn.IFS(TRIM(SUBSTITUTE(U14,CHAR(160),""))="Devis 1",IFERROR(VALUE(TRIM(SUBSTITUTE(M14,CHAR(160),""))),0),TRIM(SUBSTITUTE(U14,CHAR(160),""))="Devis 2",IFERROR(VALUE(TRIM(SUBSTITUTE(P14,CHAR(160),""))),0),TRIM(SUBSTITUTE(U14,CHAR(160),""))="Devis 3",IFERROR(VALUE(TRIM(SUBSTITUTE(S14,CHAR(160),""))),0),TRUE,0)*IFERROR(VALUE(TRIM(SUBSTITUTE(C14,CHAR(160),""))),0))</f>
        <v/>
      </c>
      <c r="X14" s="69" t="str">
        <f t="shared" si="32"/>
        <v/>
      </c>
      <c r="Y14" s="65"/>
      <c r="Z14" s="18" t="str">
        <f t="shared" si="15"/>
        <v/>
      </c>
      <c r="AA14" s="15" t="str">
        <f t="shared" si="16"/>
        <v/>
      </c>
      <c r="AB14" s="15" t="str">
        <f t="shared" si="17"/>
        <v/>
      </c>
      <c r="AC14" s="15" t="str">
        <f t="shared" si="18"/>
        <v/>
      </c>
      <c r="AD14" s="15" t="str">
        <f t="shared" si="19"/>
        <v/>
      </c>
      <c r="AE14" s="15" t="str">
        <f t="shared" si="20"/>
        <v/>
      </c>
      <c r="AF14" s="15" t="str">
        <f t="shared" si="21"/>
        <v/>
      </c>
      <c r="AG14" s="15" t="str">
        <f t="shared" si="22"/>
        <v/>
      </c>
      <c r="AH14" s="15" t="str">
        <f t="shared" si="23"/>
        <v/>
      </c>
      <c r="AI14" s="297" t="str">
        <f t="shared" si="33"/>
        <v/>
      </c>
      <c r="AJ14" s="45" t="str">
        <f t="shared" si="24"/>
        <v/>
      </c>
      <c r="AK14" s="20" t="str">
        <f t="shared" si="25"/>
        <v/>
      </c>
      <c r="AL14" s="42" t="str">
        <f>IF(OR(AJ14="", AK14=""), "", IFERROR(VALUE(TRIM(SUBSTITUTE(AJ14,CHAR(160),""))),0) + IFERROR(VALUE(TRIM(SUBSTITUTE(AK14,CHAR(160),""))),0))</f>
        <v/>
      </c>
      <c r="AM14" s="46" t="str">
        <f t="shared" si="1"/>
        <v/>
      </c>
      <c r="AN14" s="20" t="str">
        <f t="shared" si="2"/>
        <v/>
      </c>
      <c r="AO14" s="42" t="str">
        <f t="shared" si="35"/>
        <v/>
      </c>
      <c r="AP14" s="47" t="str">
        <f t="shared" si="3"/>
        <v/>
      </c>
      <c r="AQ14" s="20" t="str">
        <f t="shared" si="4"/>
        <v/>
      </c>
      <c r="AR14" s="48" t="str">
        <f t="shared" si="36"/>
        <v/>
      </c>
      <c r="AS14" s="44" t="str">
        <f t="shared" si="5"/>
        <v/>
      </c>
      <c r="AT14" s="56"/>
      <c r="AU14" s="49" t="str">
        <f t="shared" si="6"/>
        <v/>
      </c>
      <c r="AV14" s="49" t="str">
        <f t="shared" si="7"/>
        <v/>
      </c>
      <c r="AW14" s="49" t="str">
        <f t="shared" si="37"/>
        <v/>
      </c>
      <c r="AX14" s="67" t="str" cm="1">
        <f t="array" ref="AX14">IF($AA14="","",IF((IFERROR(_xlfn.IFS($AS14="Devis 1",(IFERROR(VALUE(TRIM(SUBSTITUTE(AJ14,CHAR(160),""))),0)),$AS14="Devis 2",(IFERROR(VALUE(TRIM(SUBSTITUTE(AM14,CHAR(160),""))),0)),$AS14="Devis 3",(IFERROR(VALUE(TRIM(SUBSTITUTE(AP14,CHAR(160),""))),0))),0))*(IFERROR(VALUE(TRIM(SUBSTITUTE($AA14,CHAR(160),""))),0))=0,"",(IFERROR(_xlfn.IFS($AS14="Devis 1",(IFERROR(VALUE(TRIM(SUBSTITUTE(AJ14,CHAR(160),""))),0)),$AS14="Devis 2",(IFERROR(VALUE(TRIM(SUBSTITUTE(AM14,CHAR(160),""))),0)),$AS14="Devis 3",(IFERROR(VALUE(TRIM(SUBSTITUTE(AP14,CHAR(160),""))),0))),0))*(IFERROR(VALUE(TRIM(SUBSTITUTE($AA14,CHAR(160),""))),0))))</f>
        <v/>
      </c>
      <c r="AY14" s="67" t="str" cm="1">
        <f t="array" ref="AY14">IF($AA14="","",IF(IFERROR(_xlfn.IFS(TRIM(SUBSTITUTE($AS14,CHAR(160),""))="Devis 1",IFERROR(VALUE(TRIM(SUBSTITUTE(AK14,CHAR(160),""))),0),TRIM(SUBSTITUTE($AS14,CHAR(160),""))="Devis 2",IFERROR(VALUE(TRIM(SUBSTITUTE(AN14,CHAR(160),""))),0),TRIM(SUBSTITUTE($AS14,CHAR(160),""))="Devis 3",IFERROR(VALUE(TRIM(SUBSTITUTE(AQ14,CHAR(160),""))),0)),0)*IFERROR(VALUE(TRIM(SUBSTITUTE($AA14,CHAR(160),""))),0)=0,IF(AX14&lt;&gt;"",0,""),IFERROR(_xlfn.IFS(TRIM(SUBSTITUTE($AS14,CHAR(160),""))="Devis 1",IFERROR(VALUE(TRIM(SUBSTITUTE(AK14,CHAR(160),""))),0),TRIM(SUBSTITUTE($AS14,CHAR(160),""))="Devis 2",IFERROR(VALUE(TRIM(SUBSTITUTE(AN14,CHAR(160),""))),0),TRIM(SUBSTITUTE($AS14,CHAR(160),""))="Devis 3",IFERROR(VALUE(TRIM(SUBSTITUTE(AQ14,CHAR(160),""))),0)),0)*IFERROR(VALUE(TRIM(SUBSTITUTE($AA14,CHAR(160),""))),0)))</f>
        <v/>
      </c>
      <c r="AZ14" s="67" t="str" cm="1">
        <f t="array" ref="AZ14">IF($AA14="","",IF((IFERROR(_xlfn.IFS($AS14="Devis 1",(IFERROR(VALUE(TRIM(SUBSTITUTE(AL14,CHAR(160),""))),0)),$AS14="Devis 2",(IFERROR(VALUE(TRIM(SUBSTITUTE(AO14,CHAR(160),""))),0)),$AS14="Devis 3",(IFERROR(VALUE(TRIM(SUBSTITUTE(AR14,CHAR(160),""))),0))),0))*(IFERROR(VALUE(TRIM(SUBSTITUTE($AA14,CHAR(160),""))),0))=0,"",(IFERROR(_xlfn.IFS($AS14="Devis 1",(IFERROR(VALUE(TRIM(SUBSTITUTE(AL14,CHAR(160),""))),0)),$AS14="Devis 2",(IFERROR(VALUE(TRIM(SUBSTITUTE(AO14,CHAR(160),""))),0)),$AS14="Devis 3",(IFERROR(VALUE(TRIM(SUBSTITUTE(AR14,CHAR(160),""))),0))),0))*(IFERROR(VALUE(TRIM(SUBSTITUTE($AA14,CHAR(160),""))),0))))</f>
        <v/>
      </c>
      <c r="BA14" s="57"/>
      <c r="BB14" s="14" t="str" cm="1">
        <f t="array" ref="BB14">IF(OR(AZ14="",AW14="",AX14="",AU14="",AY14="",AV14=""),"",_xlfn.IFS((IFERROR(VALUE(TRIM(SUBSTITUTE(AZ14,CHAR(160),""))),0))&gt;(IFERROR(VALUE(TRIM(SUBSTITUTE(AW14,CHAR(160),""))),0)),"KO : Le montant retenu TTC est supérieur au montant raisonnable TTC. Merci de revoir la ligne de dépense ou plafonner son montant.",(IFERROR(VALUE(TRIM(SUBSTITUTE(AX14,CHAR(160),""))),0))&gt;(IFERROR(VALUE(TRIM(SUBSTITUTE(AU14,CHAR(160),""))),0)),"Attention : Le montant retenu HT est supérieur au montant HT raisonnable. Merci de revoir la ligne de dépense, plafonner son montant, ou justifier la reventillation HT / TVA.",(IFERROR(VALUE(TRIM(SUBSTITUTE(AY14,CHAR(160),""))),0))&gt;(IFERROR(VALUE(TRIM(SUBSTITUTE(AV14,CHAR(160),""))),0)),"Attention : Le montant TVA retenu est supérieur au montant TVA raisonnable. Merci de revoir la ligne de dépense, plafonner son montant, ou justifier la reventillation HT / TVA.",(IFERROR(VALUE(TRIM(SUBSTITUTE(AZ14,CHAR(160),""))),0))=0,"",(IFERROR(VALUE(TRIM(SUBSTITUTE(AW14,CHAR(160),""))),0))=(IFERROR(VALUE(TRIM(SUBSTITUTE(AZ14,CHAR(160),""))),0)),"OK",(IFERROR(VALUE(TRIM(SUBSTITUTE(AW14,CHAR(160),""))),0))&gt;(IFERROR(VALUE(TRIM(SUBSTITUTE(AZ14,CHAR(160),""))),0))," OK : Montant instruit inférieur au montant raisonnable.",TRUE,""))</f>
        <v/>
      </c>
      <c r="BC14" s="14" t="str" cm="1">
        <f t="array" ref="BC14">IF(
   OR(AZ14="",X14="",AX14="",V14="",AY14="",W14=""),
   "",
   _xlfn.IFS(
      (IFERROR(VALUE(TRIM(SUBSTITUTE(AZ14,CHAR(160),""))),0))=0,
         "Attention montant présenté entièrement écarté",
      (IFERROR(VALUE(TRIM(SUBSTITUTE(AZ14,CHAR(160),""))),0))&gt;
         (IFERROR(VALUE(TRIM(SUBSTITUTE(X14,CHAR(160),""))),0)),
         "KO : Le montant retenu TTC est supérieur au montant présenté TTC. Merci de revoir la ligne de dépense ou plafonner son montant.",
      (IFERROR(VALUE(TRIM(SUBSTITUTE(AX14,CHAR(160),""))),0))&gt;
         (IFERROR(VALUE(TRIM(SUBSTITUTE(V14,CHAR(160),""))),0)),
         "Attention : Le montant retenu HT est supérieur au montant HT présenté. Merci de revoir la ligne de dépense, plafonner son montant, ou justifier la reventilation HT / TVA.",
      (IFERROR(VALUE(TRIM(SUBSTITUTE(AY14,CHAR(160),""))),0))&gt;
         (IFERROR(VALUE(TRIM(SUBSTITUTE(W14,CHAR(160),""))),0)),
         "Attention : Le montant TVA retenu est supérieur au montant TVA présenté. Merci de revoir la ligne de dépense, plafonner son montant, ou justifier la reventilation HT / TVA.",
      (IFERROR(VALUE(TRIM(SUBSTITUTE(X14,CHAR(160),""))),0))=0,
         "",
      (IFERROR(VALUE(TRIM(SUBSTITUTE(AZ14,CHAR(160),""))),0))=
         (IFERROR(VALUE(TRIM(SUBSTITUTE(X14,CHAR(160),""))),0)),
         "OK",
      (IFERROR(VALUE(TRIM(SUBSTITUTE(AZ14,CHAR(160),""))),0))&lt;
         (IFERROR(VALUE(TRIM(SUBSTITUTE(X14,CHAR(160),""))),0)),
         "Attention : montant présenté partiellement écarté.",
      TRUE,
         ""
   )
)</f>
        <v/>
      </c>
      <c r="BD14" s="49" t="str">
        <f t="shared" si="8"/>
        <v/>
      </c>
      <c r="BE14" s="49" t="str">
        <f t="shared" si="9"/>
        <v/>
      </c>
      <c r="BF14" s="21" t="str">
        <f t="shared" si="10"/>
        <v/>
      </c>
    </row>
    <row r="15" spans="1:58" ht="15" customHeight="1">
      <c r="A15" s="345">
        <v>4</v>
      </c>
      <c r="B15" s="363"/>
      <c r="C15" s="6"/>
      <c r="D15" s="5"/>
      <c r="E15" s="5"/>
      <c r="F15" s="5"/>
      <c r="G15" s="24"/>
      <c r="H15" s="22"/>
      <c r="I15" s="23"/>
      <c r="J15" s="5"/>
      <c r="K15" s="11"/>
      <c r="L15" s="8"/>
      <c r="M15" s="7"/>
      <c r="N15" s="42" t="str">
        <f t="shared" si="29"/>
        <v/>
      </c>
      <c r="O15" s="9"/>
      <c r="P15" s="7"/>
      <c r="Q15" s="42" t="str">
        <f t="shared" si="30"/>
        <v/>
      </c>
      <c r="R15" s="10"/>
      <c r="S15" s="7"/>
      <c r="T15" s="43" t="str">
        <f t="shared" si="31"/>
        <v/>
      </c>
      <c r="U15" s="16"/>
      <c r="V15" s="68" t="str" cm="1">
        <f t="array" ref="V15">IF((_xlfn.IFS(TRIM(SUBSTITUTE(U15,CHAR(160),""))="Devis 1",IFERROR(VALUE(TRIM(SUBSTITUTE(L15,CHAR(160),""))),0),TRIM(SUBSTITUTE(U15,CHAR(160),""))="Devis 2",IFERROR(VALUE(TRIM(SUBSTITUTE(O15,CHAR(160),""))),0),TRIM(SUBSTITUTE(U15,CHAR(160),""))="Devis 3",IFERROR(VALUE(TRIM(SUBSTITUTE(R15,CHAR(160),""))),0),TRUE,0)*IFERROR(VALUE(TRIM(SUBSTITUTE(C15,CHAR(160),""))),0))=0,"",_xlfn.IFS(TRIM(SUBSTITUTE(U15,CHAR(160),""))="Devis 1",IFERROR(VALUE(TRIM(SUBSTITUTE(L15,CHAR(160),""))),0),TRIM(SUBSTITUTE(U15,CHAR(160),""))="Devis 2",IFERROR(VALUE(TRIM(SUBSTITUTE(O15,CHAR(160),""))),0),TRIM(SUBSTITUTE(U15,CHAR(160),""))="Devis 3",IFERROR(VALUE(TRIM(SUBSTITUTE(R15,CHAR(160),""))),0),TRUE,0)*IFERROR(VALUE(TRIM(SUBSTITUTE(C15,CHAR(160),""))),0))</f>
        <v/>
      </c>
      <c r="W15" s="66" t="str" cm="1">
        <f t="array" ref="W15">IF((_xlfn.IFS(TRIM(SUBSTITUTE(U15,CHAR(160),""))="Devis 1",IFERROR(VALUE(TRIM(SUBSTITUTE(M15,CHAR(160),""))),0),TRIM(SUBSTITUTE(U15,CHAR(160),""))="Devis 2",IFERROR(VALUE(TRIM(SUBSTITUTE(P15,CHAR(160),""))),0),TRIM(SUBSTITUTE(U15,CHAR(160),""))="Devis 3",IFERROR(VALUE(TRIM(SUBSTITUTE(S15,CHAR(160),""))),0),TRUE,0)*IFERROR(VALUE(TRIM(SUBSTITUTE(C15,CHAR(160),""))),0))=0,IF(V15&lt;&gt;"",0,""),_xlfn.IFS(TRIM(SUBSTITUTE(U15,CHAR(160),""))="Devis 1",IFERROR(VALUE(TRIM(SUBSTITUTE(M15,CHAR(160),""))),0),TRIM(SUBSTITUTE(U15,CHAR(160),""))="Devis 2",IFERROR(VALUE(TRIM(SUBSTITUTE(P15,CHAR(160),""))),0),TRIM(SUBSTITUTE(U15,CHAR(160),""))="Devis 3",IFERROR(VALUE(TRIM(SUBSTITUTE(S15,CHAR(160),""))),0),TRUE,0)*IFERROR(VALUE(TRIM(SUBSTITUTE(C15,CHAR(160),""))),0))</f>
        <v/>
      </c>
      <c r="X15" s="69" t="str">
        <f t="shared" si="32"/>
        <v/>
      </c>
      <c r="Y15" s="65"/>
      <c r="Z15" s="18" t="str">
        <f t="shared" si="15"/>
        <v/>
      </c>
      <c r="AA15" s="15" t="str">
        <f t="shared" si="16"/>
        <v/>
      </c>
      <c r="AB15" s="15" t="str">
        <f t="shared" si="17"/>
        <v/>
      </c>
      <c r="AC15" s="15" t="str">
        <f t="shared" si="18"/>
        <v/>
      </c>
      <c r="AD15" s="15" t="str">
        <f t="shared" si="19"/>
        <v/>
      </c>
      <c r="AE15" s="15" t="str">
        <f t="shared" si="20"/>
        <v/>
      </c>
      <c r="AF15" s="15" t="str">
        <f t="shared" si="21"/>
        <v/>
      </c>
      <c r="AG15" s="15" t="str">
        <f t="shared" si="22"/>
        <v/>
      </c>
      <c r="AH15" s="15" t="str">
        <f t="shared" si="23"/>
        <v/>
      </c>
      <c r="AI15" s="297" t="str">
        <f t="shared" si="33"/>
        <v/>
      </c>
      <c r="AJ15" s="45" t="str">
        <f t="shared" si="24"/>
        <v/>
      </c>
      <c r="AK15" s="20" t="str">
        <f t="shared" si="25"/>
        <v/>
      </c>
      <c r="AL15" s="42" t="str">
        <f t="shared" si="34"/>
        <v/>
      </c>
      <c r="AM15" s="46" t="str">
        <f t="shared" si="1"/>
        <v/>
      </c>
      <c r="AN15" s="20" t="str">
        <f t="shared" si="2"/>
        <v/>
      </c>
      <c r="AO15" s="42" t="str">
        <f t="shared" si="35"/>
        <v/>
      </c>
      <c r="AP15" s="47" t="str">
        <f t="shared" si="3"/>
        <v/>
      </c>
      <c r="AQ15" s="20" t="str">
        <f t="shared" si="4"/>
        <v/>
      </c>
      <c r="AR15" s="48" t="str">
        <f t="shared" si="36"/>
        <v/>
      </c>
      <c r="AS15" s="44" t="str">
        <f t="shared" si="5"/>
        <v/>
      </c>
      <c r="AT15" s="56"/>
      <c r="AU15" s="49" t="str">
        <f t="shared" si="6"/>
        <v/>
      </c>
      <c r="AV15" s="49" t="str">
        <f t="shared" si="7"/>
        <v/>
      </c>
      <c r="AW15" s="49" t="str">
        <f t="shared" si="37"/>
        <v/>
      </c>
      <c r="AX15" s="67" t="str" cm="1">
        <f t="array" ref="AX15">IF($AA15="","",IF((IFERROR(_xlfn.IFS($AS15="Devis 1",(IFERROR(VALUE(TRIM(SUBSTITUTE(AJ15,CHAR(160),""))),0)),$AS15="Devis 2",(IFERROR(VALUE(TRIM(SUBSTITUTE(AM15,CHAR(160),""))),0)),$AS15="Devis 3",(IFERROR(VALUE(TRIM(SUBSTITUTE(AP15,CHAR(160),""))),0))),0))*(IFERROR(VALUE(TRIM(SUBSTITUTE($AA15,CHAR(160),""))),0))=0,"",(IFERROR(_xlfn.IFS($AS15="Devis 1",(IFERROR(VALUE(TRIM(SUBSTITUTE(AJ15,CHAR(160),""))),0)),$AS15="Devis 2",(IFERROR(VALUE(TRIM(SUBSTITUTE(AM15,CHAR(160),""))),0)),$AS15="Devis 3",(IFERROR(VALUE(TRIM(SUBSTITUTE(AP15,CHAR(160),""))),0))),0))*(IFERROR(VALUE(TRIM(SUBSTITUTE($AA15,CHAR(160),""))),0))))</f>
        <v/>
      </c>
      <c r="AY15" s="67" t="str" cm="1">
        <f t="array" ref="AY15">IF($AA15="","",IF(IFERROR(_xlfn.IFS(TRIM(SUBSTITUTE($AS15,CHAR(160),""))="Devis 1",IFERROR(VALUE(TRIM(SUBSTITUTE(AK15,CHAR(160),""))),0),TRIM(SUBSTITUTE($AS15,CHAR(160),""))="Devis 2",IFERROR(VALUE(TRIM(SUBSTITUTE(AN15,CHAR(160),""))),0),TRIM(SUBSTITUTE($AS15,CHAR(160),""))="Devis 3",IFERROR(VALUE(TRIM(SUBSTITUTE(AQ15,CHAR(160),""))),0)),0)*IFERROR(VALUE(TRIM(SUBSTITUTE($AA15,CHAR(160),""))),0)=0,IF(AX15&lt;&gt;"",0,""),IFERROR(_xlfn.IFS(TRIM(SUBSTITUTE($AS15,CHAR(160),""))="Devis 1",IFERROR(VALUE(TRIM(SUBSTITUTE(AK15,CHAR(160),""))),0),TRIM(SUBSTITUTE($AS15,CHAR(160),""))="Devis 2",IFERROR(VALUE(TRIM(SUBSTITUTE(AN15,CHAR(160),""))),0),TRIM(SUBSTITUTE($AS15,CHAR(160),""))="Devis 3",IFERROR(VALUE(TRIM(SUBSTITUTE(AQ15,CHAR(160),""))),0)),0)*IFERROR(VALUE(TRIM(SUBSTITUTE($AA15,CHAR(160),""))),0)))</f>
        <v/>
      </c>
      <c r="AZ15" s="67" t="str" cm="1">
        <f t="array" ref="AZ15">IF($AA15="","",IF((IFERROR(_xlfn.IFS($AS15="Devis 1",(IFERROR(VALUE(TRIM(SUBSTITUTE(AL15,CHAR(160),""))),0)),$AS15="Devis 2",(IFERROR(VALUE(TRIM(SUBSTITUTE(AO15,CHAR(160),""))),0)),$AS15="Devis 3",(IFERROR(VALUE(TRIM(SUBSTITUTE(AR15,CHAR(160),""))),0))),0))*(IFERROR(VALUE(TRIM(SUBSTITUTE($AA15,CHAR(160),""))),0))=0,"",(IFERROR(_xlfn.IFS($AS15="Devis 1",(IFERROR(VALUE(TRIM(SUBSTITUTE(AL15,CHAR(160),""))),0)),$AS15="Devis 2",(IFERROR(VALUE(TRIM(SUBSTITUTE(AO15,CHAR(160),""))),0)),$AS15="Devis 3",(IFERROR(VALUE(TRIM(SUBSTITUTE(AR15,CHAR(160),""))),0))),0))*(IFERROR(VALUE(TRIM(SUBSTITUTE($AA15,CHAR(160),""))),0))))</f>
        <v/>
      </c>
      <c r="BA15" s="57"/>
      <c r="BB15" s="14" t="str" cm="1">
        <f t="array" ref="BB15">IF(OR(AZ15="",AW15="",AX15="",AU15="",AY15="",AV15=""),"",_xlfn.IFS((IFERROR(VALUE(TRIM(SUBSTITUTE(AZ15,CHAR(160),""))),0))&gt;(IFERROR(VALUE(TRIM(SUBSTITUTE(AW15,CHAR(160),""))),0)),"KO : Le montant retenu TTC est supérieur au montant raisonnable TTC. Merci de revoir la ligne de dépense ou plafonner son montant.",(IFERROR(VALUE(TRIM(SUBSTITUTE(AX15,CHAR(160),""))),0))&gt;(IFERROR(VALUE(TRIM(SUBSTITUTE(AU15,CHAR(160),""))),0)),"Attention : Le montant retenu HT est supérieur au montant HT raisonnable. Merci de revoir la ligne de dépense, plafonner son montant, ou justifier la reventillation HT / TVA.",(IFERROR(VALUE(TRIM(SUBSTITUTE(AY15,CHAR(160),""))),0))&gt;(IFERROR(VALUE(TRIM(SUBSTITUTE(AV15,CHAR(160),""))),0)),"Attention : Le montant TVA retenu est supérieur au montant TVA raisonnable. Merci de revoir la ligne de dépense, plafonner son montant, ou justifier la reventillation HT / TVA.",(IFERROR(VALUE(TRIM(SUBSTITUTE(AZ15,CHAR(160),""))),0))=0,"",(IFERROR(VALUE(TRIM(SUBSTITUTE(AW15,CHAR(160),""))),0))=(IFERROR(VALUE(TRIM(SUBSTITUTE(AZ15,CHAR(160),""))),0)),"OK",(IFERROR(VALUE(TRIM(SUBSTITUTE(AW15,CHAR(160),""))),0))&gt;(IFERROR(VALUE(TRIM(SUBSTITUTE(AZ15,CHAR(160),""))),0))," OK : Montant instruit inférieur au montant raisonnable.",TRUE,""))</f>
        <v/>
      </c>
      <c r="BC15" s="14" t="str" cm="1">
        <f t="array" ref="BC15">IF(
   OR(AZ15="",X15="",AX15="",V15="",AY15="",W15=""),
   "",
   _xlfn.IFS(
      (IFERROR(VALUE(TRIM(SUBSTITUTE(AZ15,CHAR(160),""))),0))=0,
         "Attention montant présenté entièrement écarté",
      (IFERROR(VALUE(TRIM(SUBSTITUTE(AZ15,CHAR(160),""))),0))&gt;
         (IFERROR(VALUE(TRIM(SUBSTITUTE(X15,CHAR(160),""))),0)),
         "KO : Le montant retenu TTC est supérieur au montant présenté TTC. Merci de revoir la ligne de dépense ou plafonner son montant.",
      (IFERROR(VALUE(TRIM(SUBSTITUTE(AX15,CHAR(160),""))),0))&gt;
         (IFERROR(VALUE(TRIM(SUBSTITUTE(V15,CHAR(160),""))),0)),
         "Attention : Le montant retenu HT est supérieur au montant HT présenté. Merci de revoir la ligne de dépense, plafonner son montant, ou justifier la reventilation HT / TVA.",
      (IFERROR(VALUE(TRIM(SUBSTITUTE(AY15,CHAR(160),""))),0))&gt;
         (IFERROR(VALUE(TRIM(SUBSTITUTE(W15,CHAR(160),""))),0)),
         "Attention : Le montant TVA retenu est supérieur au montant TVA présenté. Merci de revoir la ligne de dépense, plafonner son montant, ou justifier la reventilation HT / TVA.",
      (IFERROR(VALUE(TRIM(SUBSTITUTE(X15,CHAR(160),""))),0))=0,
         "",
      (IFERROR(VALUE(TRIM(SUBSTITUTE(AZ15,CHAR(160),""))),0))=
         (IFERROR(VALUE(TRIM(SUBSTITUTE(X15,CHAR(160),""))),0)),
         "OK",
      (IFERROR(VALUE(TRIM(SUBSTITUTE(AZ15,CHAR(160),""))),0))&lt;
         (IFERROR(VALUE(TRIM(SUBSTITUTE(X15,CHAR(160),""))),0)),
         "Attention : montant présenté partiellement écarté.",
      TRUE,
         ""
   )
)</f>
        <v/>
      </c>
      <c r="BD15" s="49" t="str">
        <f t="shared" si="8"/>
        <v/>
      </c>
      <c r="BE15" s="49" t="str">
        <f t="shared" si="9"/>
        <v/>
      </c>
      <c r="BF15" s="21" t="str">
        <f t="shared" si="10"/>
        <v/>
      </c>
    </row>
    <row r="16" spans="1:58" ht="15" customHeight="1">
      <c r="A16" s="345">
        <v>5</v>
      </c>
      <c r="B16" s="363"/>
      <c r="C16" s="6"/>
      <c r="D16" s="5"/>
      <c r="E16" s="5"/>
      <c r="F16" s="5"/>
      <c r="G16" s="24"/>
      <c r="H16" s="22"/>
      <c r="I16" s="23"/>
      <c r="J16" s="5"/>
      <c r="K16" s="11"/>
      <c r="L16" s="8"/>
      <c r="M16" s="7"/>
      <c r="N16" s="42" t="str">
        <f t="shared" si="29"/>
        <v/>
      </c>
      <c r="O16" s="9"/>
      <c r="P16" s="7"/>
      <c r="Q16" s="42" t="str">
        <f t="shared" si="30"/>
        <v/>
      </c>
      <c r="R16" s="10"/>
      <c r="S16" s="7"/>
      <c r="T16" s="43" t="str">
        <f>IF(OR(R16="", S16=""), "", IFERROR(VALUE(TRIM(SUBSTITUTE(R16,CHAR(160),""))),0) + IFERROR(VALUE(TRIM(SUBSTITUTE(S16,CHAR(160),""))),0))</f>
        <v/>
      </c>
      <c r="U16" s="16"/>
      <c r="V16" s="68" t="str" cm="1">
        <f t="array" ref="V16">IF((_xlfn.IFS(TRIM(SUBSTITUTE(U16,CHAR(160),""))="Devis 1",IFERROR(VALUE(TRIM(SUBSTITUTE(L16,CHAR(160),""))),0),TRIM(SUBSTITUTE(U16,CHAR(160),""))="Devis 2",IFERROR(VALUE(TRIM(SUBSTITUTE(O16,CHAR(160),""))),0),TRIM(SUBSTITUTE(U16,CHAR(160),""))="Devis 3",IFERROR(VALUE(TRIM(SUBSTITUTE(R16,CHAR(160),""))),0),TRUE,0)*IFERROR(VALUE(TRIM(SUBSTITUTE(C16,CHAR(160),""))),0))=0,"",_xlfn.IFS(TRIM(SUBSTITUTE(U16,CHAR(160),""))="Devis 1",IFERROR(VALUE(TRIM(SUBSTITUTE(L16,CHAR(160),""))),0),TRIM(SUBSTITUTE(U16,CHAR(160),""))="Devis 2",IFERROR(VALUE(TRIM(SUBSTITUTE(O16,CHAR(160),""))),0),TRIM(SUBSTITUTE(U16,CHAR(160),""))="Devis 3",IFERROR(VALUE(TRIM(SUBSTITUTE(R16,CHAR(160),""))),0),TRUE,0)*IFERROR(VALUE(TRIM(SUBSTITUTE(C16,CHAR(160),""))),0))</f>
        <v/>
      </c>
      <c r="W16" s="66" t="str" cm="1">
        <f t="array" ref="W16">IF((_xlfn.IFS(TRIM(SUBSTITUTE(U16,CHAR(160),""))="Devis 1",IFERROR(VALUE(TRIM(SUBSTITUTE(M16,CHAR(160),""))),0),TRIM(SUBSTITUTE(U16,CHAR(160),""))="Devis 2",IFERROR(VALUE(TRIM(SUBSTITUTE(P16,CHAR(160),""))),0),TRIM(SUBSTITUTE(U16,CHAR(160),""))="Devis 3",IFERROR(VALUE(TRIM(SUBSTITUTE(S16,CHAR(160),""))),0),TRUE,0)*IFERROR(VALUE(TRIM(SUBSTITUTE(C16,CHAR(160),""))),0))=0,IF(V16&lt;&gt;"",0,""),_xlfn.IFS(TRIM(SUBSTITUTE(U16,CHAR(160),""))="Devis 1",IFERROR(VALUE(TRIM(SUBSTITUTE(M16,CHAR(160),""))),0),TRIM(SUBSTITUTE(U16,CHAR(160),""))="Devis 2",IFERROR(VALUE(TRIM(SUBSTITUTE(P16,CHAR(160),""))),0),TRIM(SUBSTITUTE(U16,CHAR(160),""))="Devis 3",IFERROR(VALUE(TRIM(SUBSTITUTE(S16,CHAR(160),""))),0),TRUE,0)*IFERROR(VALUE(TRIM(SUBSTITUTE(C16,CHAR(160),""))),0))</f>
        <v/>
      </c>
      <c r="X16" s="69" t="str">
        <f t="shared" si="32"/>
        <v/>
      </c>
      <c r="Y16" s="65"/>
      <c r="Z16" s="18" t="str">
        <f t="shared" si="15"/>
        <v/>
      </c>
      <c r="AA16" s="15" t="str">
        <f t="shared" si="16"/>
        <v/>
      </c>
      <c r="AB16" s="15" t="str">
        <f t="shared" si="17"/>
        <v/>
      </c>
      <c r="AC16" s="15" t="str">
        <f t="shared" si="18"/>
        <v/>
      </c>
      <c r="AD16" s="15" t="str">
        <f t="shared" si="19"/>
        <v/>
      </c>
      <c r="AE16" s="15" t="str">
        <f t="shared" si="20"/>
        <v/>
      </c>
      <c r="AF16" s="15" t="str">
        <f t="shared" si="21"/>
        <v/>
      </c>
      <c r="AG16" s="15" t="str">
        <f t="shared" si="22"/>
        <v/>
      </c>
      <c r="AH16" s="15" t="str">
        <f t="shared" si="23"/>
        <v/>
      </c>
      <c r="AI16" s="297" t="str">
        <f t="shared" si="33"/>
        <v/>
      </c>
      <c r="AJ16" s="45" t="str">
        <f t="shared" si="24"/>
        <v/>
      </c>
      <c r="AK16" s="20" t="str">
        <f t="shared" si="25"/>
        <v/>
      </c>
      <c r="AL16" s="42" t="str">
        <f t="shared" si="34"/>
        <v/>
      </c>
      <c r="AM16" s="46" t="str">
        <f t="shared" si="1"/>
        <v/>
      </c>
      <c r="AN16" s="20" t="str">
        <f t="shared" si="2"/>
        <v/>
      </c>
      <c r="AO16" s="42" t="str">
        <f t="shared" si="35"/>
        <v/>
      </c>
      <c r="AP16" s="47" t="str">
        <f t="shared" si="3"/>
        <v/>
      </c>
      <c r="AQ16" s="20" t="str">
        <f t="shared" si="4"/>
        <v/>
      </c>
      <c r="AR16" s="48" t="str">
        <f t="shared" si="36"/>
        <v/>
      </c>
      <c r="AS16" s="44" t="str">
        <f t="shared" si="5"/>
        <v/>
      </c>
      <c r="AT16" s="56"/>
      <c r="AU16" s="49" t="str">
        <f t="shared" si="6"/>
        <v/>
      </c>
      <c r="AV16" s="49" t="str">
        <f t="shared" si="7"/>
        <v/>
      </c>
      <c r="AW16" s="49" t="str">
        <f t="shared" si="37"/>
        <v/>
      </c>
      <c r="AX16" s="67" t="str" cm="1">
        <f t="array" ref="AX16">IF($AA16="","",IF((IFERROR(_xlfn.IFS($AS16="Devis 1",(IFERROR(VALUE(TRIM(SUBSTITUTE(AJ16,CHAR(160),""))),0)),$AS16="Devis 2",(IFERROR(VALUE(TRIM(SUBSTITUTE(AM16,CHAR(160),""))),0)),$AS16="Devis 3",(IFERROR(VALUE(TRIM(SUBSTITUTE(AP16,CHAR(160),""))),0))),0))*(IFERROR(VALUE(TRIM(SUBSTITUTE($AA16,CHAR(160),""))),0))=0,"",(IFERROR(_xlfn.IFS($AS16="Devis 1",(IFERROR(VALUE(TRIM(SUBSTITUTE(AJ16,CHAR(160),""))),0)),$AS16="Devis 2",(IFERROR(VALUE(TRIM(SUBSTITUTE(AM16,CHAR(160),""))),0)),$AS16="Devis 3",(IFERROR(VALUE(TRIM(SUBSTITUTE(AP16,CHAR(160),""))),0))),0))*(IFERROR(VALUE(TRIM(SUBSTITUTE($AA16,CHAR(160),""))),0))))</f>
        <v/>
      </c>
      <c r="AY16" s="67" t="str" cm="1">
        <f t="array" ref="AY16">IF($AA16="","",IF(IFERROR(_xlfn.IFS(TRIM(SUBSTITUTE($AS16,CHAR(160),""))="Devis 1",IFERROR(VALUE(TRIM(SUBSTITUTE(AK16,CHAR(160),""))),0),TRIM(SUBSTITUTE($AS16,CHAR(160),""))="Devis 2",IFERROR(VALUE(TRIM(SUBSTITUTE(AN16,CHAR(160),""))),0),TRIM(SUBSTITUTE($AS16,CHAR(160),""))="Devis 3",IFERROR(VALUE(TRIM(SUBSTITUTE(AQ16,CHAR(160),""))),0)),0)*IFERROR(VALUE(TRIM(SUBSTITUTE($AA16,CHAR(160),""))),0)=0,IF(AX16&lt;&gt;"",0,""),IFERROR(_xlfn.IFS(TRIM(SUBSTITUTE($AS16,CHAR(160),""))="Devis 1",IFERROR(VALUE(TRIM(SUBSTITUTE(AK16,CHAR(160),""))),0),TRIM(SUBSTITUTE($AS16,CHAR(160),""))="Devis 2",IFERROR(VALUE(TRIM(SUBSTITUTE(AN16,CHAR(160),""))),0),TRIM(SUBSTITUTE($AS16,CHAR(160),""))="Devis 3",IFERROR(VALUE(TRIM(SUBSTITUTE(AQ16,CHAR(160),""))),0)),0)*IFERROR(VALUE(TRIM(SUBSTITUTE($AA16,CHAR(160),""))),0)))</f>
        <v/>
      </c>
      <c r="AZ16" s="67" t="str" cm="1">
        <f t="array" ref="AZ16">IF($AA16="","",IF((IFERROR(_xlfn.IFS($AS16="Devis 1",(IFERROR(VALUE(TRIM(SUBSTITUTE(AL16,CHAR(160),""))),0)),$AS16="Devis 2",(IFERROR(VALUE(TRIM(SUBSTITUTE(AO16,CHAR(160),""))),0)),$AS16="Devis 3",(IFERROR(VALUE(TRIM(SUBSTITUTE(AR16,CHAR(160),""))),0))),0))*(IFERROR(VALUE(TRIM(SUBSTITUTE($AA16,CHAR(160),""))),0))=0,"",(IFERROR(_xlfn.IFS($AS16="Devis 1",(IFERROR(VALUE(TRIM(SUBSTITUTE(AL16,CHAR(160),""))),0)),$AS16="Devis 2",(IFERROR(VALUE(TRIM(SUBSTITUTE(AO16,CHAR(160),""))),0)),$AS16="Devis 3",(IFERROR(VALUE(TRIM(SUBSTITUTE(AR16,CHAR(160),""))),0))),0))*(IFERROR(VALUE(TRIM(SUBSTITUTE($AA16,CHAR(160),""))),0))))</f>
        <v/>
      </c>
      <c r="BA16" s="57"/>
      <c r="BB16" s="14" t="str" cm="1">
        <f t="array" ref="BB16">IF(OR(AZ16="",AW16="",AX16="",AU16="",AY16="",AV16=""),"",_xlfn.IFS((IFERROR(VALUE(TRIM(SUBSTITUTE(AZ16,CHAR(160),""))),0))&gt;(IFERROR(VALUE(TRIM(SUBSTITUTE(AW16,CHAR(160),""))),0)),"KO : Le montant retenu TTC est supérieur au montant raisonnable TTC. Merci de revoir la ligne de dépense ou plafonner son montant.",(IFERROR(VALUE(TRIM(SUBSTITUTE(AX16,CHAR(160),""))),0))&gt;(IFERROR(VALUE(TRIM(SUBSTITUTE(AU16,CHAR(160),""))),0)),"Attention : Le montant retenu HT est supérieur au montant HT raisonnable. Merci de revoir la ligne de dépense, plafonner son montant, ou justifier la reventillation HT / TVA.",(IFERROR(VALUE(TRIM(SUBSTITUTE(AY16,CHAR(160),""))),0))&gt;(IFERROR(VALUE(TRIM(SUBSTITUTE(AV16,CHAR(160),""))),0)),"Attention : Le montant TVA retenu est supérieur au montant TVA raisonnable. Merci de revoir la ligne de dépense, plafonner son montant, ou justifier la reventillation HT / TVA.",(IFERROR(VALUE(TRIM(SUBSTITUTE(AZ16,CHAR(160),""))),0))=0,"",(IFERROR(VALUE(TRIM(SUBSTITUTE(AW16,CHAR(160),""))),0))=(IFERROR(VALUE(TRIM(SUBSTITUTE(AZ16,CHAR(160),""))),0)),"OK",(IFERROR(VALUE(TRIM(SUBSTITUTE(AW16,CHAR(160),""))),0))&gt;(IFERROR(VALUE(TRIM(SUBSTITUTE(AZ16,CHAR(160),""))),0))," OK : Montant instruit inférieur au montant raisonnable.",TRUE,""))</f>
        <v/>
      </c>
      <c r="BC16" s="14" t="str" cm="1">
        <f t="array" ref="BC16">IF(
   OR(AZ16="",X16="",AX16="",V16="",AY16="",W16=""),
   "",
   _xlfn.IFS(
      (IFERROR(VALUE(TRIM(SUBSTITUTE(AZ16,CHAR(160),""))),0))=0,
         "Attention montant présenté entièrement écarté",
      (IFERROR(VALUE(TRIM(SUBSTITUTE(AZ16,CHAR(160),""))),0))&gt;
         (IFERROR(VALUE(TRIM(SUBSTITUTE(X16,CHAR(160),""))),0)),
         "KO : Le montant retenu TTC est supérieur au montant présenté TTC. Merci de revoir la ligne de dépense ou plafonner son montant.",
      (IFERROR(VALUE(TRIM(SUBSTITUTE(AX16,CHAR(160),""))),0))&gt;
         (IFERROR(VALUE(TRIM(SUBSTITUTE(V16,CHAR(160),""))),0)),
         "Attention : Le montant retenu HT est supérieur au montant HT présenté. Merci de revoir la ligne de dépense, plafonner son montant, ou justifier la reventilation HT / TVA.",
      (IFERROR(VALUE(TRIM(SUBSTITUTE(AY16,CHAR(160),""))),0))&gt;
         (IFERROR(VALUE(TRIM(SUBSTITUTE(W16,CHAR(160),""))),0)),
         "Attention : Le montant TVA retenu est supérieur au montant TVA présenté. Merci de revoir la ligne de dépense, plafonner son montant, ou justifier la reventilation HT / TVA.",
      (IFERROR(VALUE(TRIM(SUBSTITUTE(X16,CHAR(160),""))),0))=0,
         "",
      (IFERROR(VALUE(TRIM(SUBSTITUTE(AZ16,CHAR(160),""))),0))=
         (IFERROR(VALUE(TRIM(SUBSTITUTE(X16,CHAR(160),""))),0)),
         "OK",
      (IFERROR(VALUE(TRIM(SUBSTITUTE(AZ16,CHAR(160),""))),0))&lt;
         (IFERROR(VALUE(TRIM(SUBSTITUTE(X16,CHAR(160),""))),0)),
         "Attention : montant présenté partiellement écarté.",
      TRUE,
         ""
   )
)</f>
        <v/>
      </c>
      <c r="BD16" s="49" t="str">
        <f t="shared" si="8"/>
        <v/>
      </c>
      <c r="BE16" s="49" t="str">
        <f t="shared" si="9"/>
        <v/>
      </c>
      <c r="BF16" s="21" t="str">
        <f t="shared" si="10"/>
        <v/>
      </c>
    </row>
    <row r="17" spans="1:58" ht="15" customHeight="1">
      <c r="A17" s="345">
        <v>6</v>
      </c>
      <c r="B17" s="363"/>
      <c r="C17" s="6"/>
      <c r="D17" s="5"/>
      <c r="E17" s="5"/>
      <c r="F17" s="5"/>
      <c r="G17" s="24"/>
      <c r="H17" s="22"/>
      <c r="I17" s="23"/>
      <c r="J17" s="5"/>
      <c r="K17" s="11"/>
      <c r="L17" s="8"/>
      <c r="M17" s="7"/>
      <c r="N17" s="42" t="str">
        <f t="shared" si="29"/>
        <v/>
      </c>
      <c r="O17" s="9"/>
      <c r="P17" s="7"/>
      <c r="Q17" s="42" t="str">
        <f t="shared" si="30"/>
        <v/>
      </c>
      <c r="R17" s="10"/>
      <c r="S17" s="7"/>
      <c r="T17" s="43" t="str">
        <f t="shared" si="31"/>
        <v/>
      </c>
      <c r="U17" s="16"/>
      <c r="V17" s="68" t="str" cm="1">
        <f t="array" ref="V17">IF((_xlfn.IFS(TRIM(SUBSTITUTE(U17,CHAR(160),""))="Devis 1",IFERROR(VALUE(TRIM(SUBSTITUTE(L17,CHAR(160),""))),0),TRIM(SUBSTITUTE(U17,CHAR(160),""))="Devis 2",IFERROR(VALUE(TRIM(SUBSTITUTE(O17,CHAR(160),""))),0),TRIM(SUBSTITUTE(U17,CHAR(160),""))="Devis 3",IFERROR(VALUE(TRIM(SUBSTITUTE(R17,CHAR(160),""))),0),TRUE,0)*IFERROR(VALUE(TRIM(SUBSTITUTE(C17,CHAR(160),""))),0))=0,"",_xlfn.IFS(TRIM(SUBSTITUTE(U17,CHAR(160),""))="Devis 1",IFERROR(VALUE(TRIM(SUBSTITUTE(L17,CHAR(160),""))),0),TRIM(SUBSTITUTE(U17,CHAR(160),""))="Devis 2",IFERROR(VALUE(TRIM(SUBSTITUTE(O17,CHAR(160),""))),0),TRIM(SUBSTITUTE(U17,CHAR(160),""))="Devis 3",IFERROR(VALUE(TRIM(SUBSTITUTE(R17,CHAR(160),""))),0),TRUE,0)*IFERROR(VALUE(TRIM(SUBSTITUTE(C17,CHAR(160),""))),0))</f>
        <v/>
      </c>
      <c r="W17" s="66" t="str" cm="1">
        <f t="array" ref="W17">IF((_xlfn.IFS(TRIM(SUBSTITUTE(U17,CHAR(160),""))="Devis 1",IFERROR(VALUE(TRIM(SUBSTITUTE(M17,CHAR(160),""))),0),TRIM(SUBSTITUTE(U17,CHAR(160),""))="Devis 2",IFERROR(VALUE(TRIM(SUBSTITUTE(P17,CHAR(160),""))),0),TRIM(SUBSTITUTE(U17,CHAR(160),""))="Devis 3",IFERROR(VALUE(TRIM(SUBSTITUTE(S17,CHAR(160),""))),0),TRUE,0)*IFERROR(VALUE(TRIM(SUBSTITUTE(C17,CHAR(160),""))),0))=0,IF(V17&lt;&gt;"",0,""),_xlfn.IFS(TRIM(SUBSTITUTE(U17,CHAR(160),""))="Devis 1",IFERROR(VALUE(TRIM(SUBSTITUTE(M17,CHAR(160),""))),0),TRIM(SUBSTITUTE(U17,CHAR(160),""))="Devis 2",IFERROR(VALUE(TRIM(SUBSTITUTE(P17,CHAR(160),""))),0),TRIM(SUBSTITUTE(U17,CHAR(160),""))="Devis 3",IFERROR(VALUE(TRIM(SUBSTITUTE(S17,CHAR(160),""))),0),TRUE,0)*IFERROR(VALUE(TRIM(SUBSTITUTE(C17,CHAR(160),""))),0))</f>
        <v/>
      </c>
      <c r="X17" s="69" t="str">
        <f t="shared" si="32"/>
        <v/>
      </c>
      <c r="Y17" s="65"/>
      <c r="Z17" s="18" t="str">
        <f t="shared" si="15"/>
        <v/>
      </c>
      <c r="AA17" s="15" t="str">
        <f t="shared" si="16"/>
        <v/>
      </c>
      <c r="AB17" s="15" t="str">
        <f t="shared" si="17"/>
        <v/>
      </c>
      <c r="AC17" s="15" t="str">
        <f t="shared" si="18"/>
        <v/>
      </c>
      <c r="AD17" s="15" t="str">
        <f t="shared" si="19"/>
        <v/>
      </c>
      <c r="AE17" s="15" t="str">
        <f t="shared" si="20"/>
        <v/>
      </c>
      <c r="AF17" s="15" t="str">
        <f t="shared" si="21"/>
        <v/>
      </c>
      <c r="AG17" s="15" t="str">
        <f t="shared" si="22"/>
        <v/>
      </c>
      <c r="AH17" s="15" t="str">
        <f t="shared" si="23"/>
        <v/>
      </c>
      <c r="AI17" s="297" t="str">
        <f t="shared" si="33"/>
        <v/>
      </c>
      <c r="AJ17" s="45" t="str">
        <f t="shared" si="24"/>
        <v/>
      </c>
      <c r="AK17" s="20" t="str">
        <f t="shared" si="25"/>
        <v/>
      </c>
      <c r="AL17" s="42" t="str">
        <f t="shared" si="34"/>
        <v/>
      </c>
      <c r="AM17" s="46" t="str">
        <f t="shared" si="1"/>
        <v/>
      </c>
      <c r="AN17" s="20" t="str">
        <f t="shared" si="2"/>
        <v/>
      </c>
      <c r="AO17" s="42" t="str">
        <f t="shared" si="35"/>
        <v/>
      </c>
      <c r="AP17" s="47" t="str">
        <f t="shared" si="3"/>
        <v/>
      </c>
      <c r="AQ17" s="20" t="str">
        <f t="shared" si="4"/>
        <v/>
      </c>
      <c r="AR17" s="48" t="str">
        <f t="shared" si="36"/>
        <v/>
      </c>
      <c r="AS17" s="44" t="str">
        <f t="shared" si="5"/>
        <v/>
      </c>
      <c r="AT17" s="56"/>
      <c r="AU17" s="49" t="str">
        <f t="shared" si="6"/>
        <v/>
      </c>
      <c r="AV17" s="49" t="str">
        <f t="shared" si="7"/>
        <v/>
      </c>
      <c r="AW17" s="49" t="str">
        <f t="shared" si="37"/>
        <v/>
      </c>
      <c r="AX17" s="67" t="str" cm="1">
        <f t="array" ref="AX17">IF($AA17="","",IF((IFERROR(_xlfn.IFS($AS17="Devis 1",(IFERROR(VALUE(TRIM(SUBSTITUTE(AJ17,CHAR(160),""))),0)),$AS17="Devis 2",(IFERROR(VALUE(TRIM(SUBSTITUTE(AM17,CHAR(160),""))),0)),$AS17="Devis 3",(IFERROR(VALUE(TRIM(SUBSTITUTE(AP17,CHAR(160),""))),0))),0))*(IFERROR(VALUE(TRIM(SUBSTITUTE($AA17,CHAR(160),""))),0))=0,"",(IFERROR(_xlfn.IFS($AS17="Devis 1",(IFERROR(VALUE(TRIM(SUBSTITUTE(AJ17,CHAR(160),""))),0)),$AS17="Devis 2",(IFERROR(VALUE(TRIM(SUBSTITUTE(AM17,CHAR(160),""))),0)),$AS17="Devis 3",(IFERROR(VALUE(TRIM(SUBSTITUTE(AP17,CHAR(160),""))),0))),0))*(IFERROR(VALUE(TRIM(SUBSTITUTE($AA17,CHAR(160),""))),0))))</f>
        <v/>
      </c>
      <c r="AY17" s="67" t="str" cm="1">
        <f t="array" ref="AY17">IF($AA17="","",IF(IFERROR(_xlfn.IFS(TRIM(SUBSTITUTE($AS17,CHAR(160),""))="Devis 1",IFERROR(VALUE(TRIM(SUBSTITUTE(AK17,CHAR(160),""))),0),TRIM(SUBSTITUTE($AS17,CHAR(160),""))="Devis 2",IFERROR(VALUE(TRIM(SUBSTITUTE(AN17,CHAR(160),""))),0),TRIM(SUBSTITUTE($AS17,CHAR(160),""))="Devis 3",IFERROR(VALUE(TRIM(SUBSTITUTE(AQ17,CHAR(160),""))),0)),0)*IFERROR(VALUE(TRIM(SUBSTITUTE($AA17,CHAR(160),""))),0)=0,IF(AX17&lt;&gt;"",0,""),IFERROR(_xlfn.IFS(TRIM(SUBSTITUTE($AS17,CHAR(160),""))="Devis 1",IFERROR(VALUE(TRIM(SUBSTITUTE(AK17,CHAR(160),""))),0),TRIM(SUBSTITUTE($AS17,CHAR(160),""))="Devis 2",IFERROR(VALUE(TRIM(SUBSTITUTE(AN17,CHAR(160),""))),0),TRIM(SUBSTITUTE($AS17,CHAR(160),""))="Devis 3",IFERROR(VALUE(TRIM(SUBSTITUTE(AQ17,CHAR(160),""))),0)),0)*IFERROR(VALUE(TRIM(SUBSTITUTE($AA17,CHAR(160),""))),0)))</f>
        <v/>
      </c>
      <c r="AZ17" s="67" t="str" cm="1">
        <f t="array" ref="AZ17">IF($AA17="","",IF((IFERROR(_xlfn.IFS($AS17="Devis 1",(IFERROR(VALUE(TRIM(SUBSTITUTE(AL17,CHAR(160),""))),0)),$AS17="Devis 2",(IFERROR(VALUE(TRIM(SUBSTITUTE(AO17,CHAR(160),""))),0)),$AS17="Devis 3",(IFERROR(VALUE(TRIM(SUBSTITUTE(AR17,CHAR(160),""))),0))),0))*(IFERROR(VALUE(TRIM(SUBSTITUTE($AA17,CHAR(160),""))),0))=0,"",(IFERROR(_xlfn.IFS($AS17="Devis 1",(IFERROR(VALUE(TRIM(SUBSTITUTE(AL17,CHAR(160),""))),0)),$AS17="Devis 2",(IFERROR(VALUE(TRIM(SUBSTITUTE(AO17,CHAR(160),""))),0)),$AS17="Devis 3",(IFERROR(VALUE(TRIM(SUBSTITUTE(AR17,CHAR(160),""))),0))),0))*(IFERROR(VALUE(TRIM(SUBSTITUTE($AA17,CHAR(160),""))),0))))</f>
        <v/>
      </c>
      <c r="BA17" s="57"/>
      <c r="BB17" s="14" t="str" cm="1">
        <f t="array" ref="BB17">IF(OR(AZ17="",AW17="",AX17="",AU17="",AY17="",AV17=""),"",_xlfn.IFS((IFERROR(VALUE(TRIM(SUBSTITUTE(AZ17,CHAR(160),""))),0))&gt;(IFERROR(VALUE(TRIM(SUBSTITUTE(AW17,CHAR(160),""))),0)),"KO : Le montant retenu TTC est supérieur au montant raisonnable TTC. Merci de revoir la ligne de dépense ou plafonner son montant.",(IFERROR(VALUE(TRIM(SUBSTITUTE(AX17,CHAR(160),""))),0))&gt;(IFERROR(VALUE(TRIM(SUBSTITUTE(AU17,CHAR(160),""))),0)),"Attention : Le montant retenu HT est supérieur au montant HT raisonnable. Merci de revoir la ligne de dépense, plafonner son montant, ou justifier la reventillation HT / TVA.",(IFERROR(VALUE(TRIM(SUBSTITUTE(AY17,CHAR(160),""))),0))&gt;(IFERROR(VALUE(TRIM(SUBSTITUTE(AV17,CHAR(160),""))),0)),"Attention : Le montant TVA retenu est supérieur au montant TVA raisonnable. Merci de revoir la ligne de dépense, plafonner son montant, ou justifier la reventillation HT / TVA.",(IFERROR(VALUE(TRIM(SUBSTITUTE(AZ17,CHAR(160),""))),0))=0,"",(IFERROR(VALUE(TRIM(SUBSTITUTE(AW17,CHAR(160),""))),0))=(IFERROR(VALUE(TRIM(SUBSTITUTE(AZ17,CHAR(160),""))),0)),"OK",(IFERROR(VALUE(TRIM(SUBSTITUTE(AW17,CHAR(160),""))),0))&gt;(IFERROR(VALUE(TRIM(SUBSTITUTE(AZ17,CHAR(160),""))),0))," OK : Montant instruit inférieur au montant raisonnable.",TRUE,""))</f>
        <v/>
      </c>
      <c r="BC17" s="14" t="str" cm="1">
        <f t="array" ref="BC17">IF(
   OR(AZ17="",X17="",AX17="",V17="",AY17="",W17=""),
   "",
   _xlfn.IFS(
      (IFERROR(VALUE(TRIM(SUBSTITUTE(AZ17,CHAR(160),""))),0))=0,
         "Attention montant présenté entièrement écarté",
      (IFERROR(VALUE(TRIM(SUBSTITUTE(AZ17,CHAR(160),""))),0))&gt;
         (IFERROR(VALUE(TRIM(SUBSTITUTE(X17,CHAR(160),""))),0)),
         "KO : Le montant retenu TTC est supérieur au montant présenté TTC. Merci de revoir la ligne de dépense ou plafonner son montant.",
      (IFERROR(VALUE(TRIM(SUBSTITUTE(AX17,CHAR(160),""))),0))&gt;
         (IFERROR(VALUE(TRIM(SUBSTITUTE(V17,CHAR(160),""))),0)),
         "Attention : Le montant retenu HT est supérieur au montant HT présenté. Merci de revoir la ligne de dépense, plafonner son montant, ou justifier la reventilation HT / TVA.",
      (IFERROR(VALUE(TRIM(SUBSTITUTE(AY17,CHAR(160),""))),0))&gt;
         (IFERROR(VALUE(TRIM(SUBSTITUTE(W17,CHAR(160),""))),0)),
         "Attention : Le montant TVA retenu est supérieur au montant TVA présenté. Merci de revoir la ligne de dépense, plafonner son montant, ou justifier la reventilation HT / TVA.",
      (IFERROR(VALUE(TRIM(SUBSTITUTE(X17,CHAR(160),""))),0))=0,
         "",
      (IFERROR(VALUE(TRIM(SUBSTITUTE(AZ17,CHAR(160),""))),0))=
         (IFERROR(VALUE(TRIM(SUBSTITUTE(X17,CHAR(160),""))),0)),
         "OK",
      (IFERROR(VALUE(TRIM(SUBSTITUTE(AZ17,CHAR(160),""))),0))&lt;
         (IFERROR(VALUE(TRIM(SUBSTITUTE(X17,CHAR(160),""))),0)),
         "Attention : montant présenté partiellement écarté.",
      TRUE,
         ""
   )
)</f>
        <v/>
      </c>
      <c r="BD17" s="49" t="str">
        <f t="shared" si="8"/>
        <v/>
      </c>
      <c r="BE17" s="49" t="str">
        <f t="shared" si="9"/>
        <v/>
      </c>
      <c r="BF17" s="21" t="str">
        <f t="shared" si="10"/>
        <v/>
      </c>
    </row>
    <row r="18" spans="1:58" ht="15" customHeight="1">
      <c r="A18" s="345">
        <v>7</v>
      </c>
      <c r="B18" s="363"/>
      <c r="C18" s="6"/>
      <c r="D18" s="5"/>
      <c r="E18" s="5"/>
      <c r="F18" s="5"/>
      <c r="G18" s="24"/>
      <c r="H18" s="22"/>
      <c r="I18" s="23"/>
      <c r="J18" s="5"/>
      <c r="K18" s="11"/>
      <c r="L18" s="8"/>
      <c r="M18" s="7"/>
      <c r="N18" s="42" t="str">
        <f t="shared" si="29"/>
        <v/>
      </c>
      <c r="O18" s="9"/>
      <c r="P18" s="7"/>
      <c r="Q18" s="42" t="str">
        <f t="shared" si="30"/>
        <v/>
      </c>
      <c r="R18" s="10"/>
      <c r="S18" s="7"/>
      <c r="T18" s="43" t="str">
        <f t="shared" si="31"/>
        <v/>
      </c>
      <c r="U18" s="16"/>
      <c r="V18" s="68" t="str" cm="1">
        <f t="array" ref="V18">IF((_xlfn.IFS(TRIM(SUBSTITUTE(U18,CHAR(160),""))="Devis 1",IFERROR(VALUE(TRIM(SUBSTITUTE(L18,CHAR(160),""))),0),TRIM(SUBSTITUTE(U18,CHAR(160),""))="Devis 2",IFERROR(VALUE(TRIM(SUBSTITUTE(O18,CHAR(160),""))),0),TRIM(SUBSTITUTE(U18,CHAR(160),""))="Devis 3",IFERROR(VALUE(TRIM(SUBSTITUTE(R18,CHAR(160),""))),0),TRUE,0)*IFERROR(VALUE(TRIM(SUBSTITUTE(C18,CHAR(160),""))),0))=0,"",_xlfn.IFS(TRIM(SUBSTITUTE(U18,CHAR(160),""))="Devis 1",IFERROR(VALUE(TRIM(SUBSTITUTE(L18,CHAR(160),""))),0),TRIM(SUBSTITUTE(U18,CHAR(160),""))="Devis 2",IFERROR(VALUE(TRIM(SUBSTITUTE(O18,CHAR(160),""))),0),TRIM(SUBSTITUTE(U18,CHAR(160),""))="Devis 3",IFERROR(VALUE(TRIM(SUBSTITUTE(R18,CHAR(160),""))),0),TRUE,0)*IFERROR(VALUE(TRIM(SUBSTITUTE(C18,CHAR(160),""))),0))</f>
        <v/>
      </c>
      <c r="W18" s="66" t="str" cm="1">
        <f t="array" ref="W18">IF((_xlfn.IFS(TRIM(SUBSTITUTE(U18,CHAR(160),""))="Devis 1",IFERROR(VALUE(TRIM(SUBSTITUTE(M18,CHAR(160),""))),0),TRIM(SUBSTITUTE(U18,CHAR(160),""))="Devis 2",IFERROR(VALUE(TRIM(SUBSTITUTE(P18,CHAR(160),""))),0),TRIM(SUBSTITUTE(U18,CHAR(160),""))="Devis 3",IFERROR(VALUE(TRIM(SUBSTITUTE(S18,CHAR(160),""))),0),TRUE,0)*IFERROR(VALUE(TRIM(SUBSTITUTE(C18,CHAR(160),""))),0))=0,IF(V18&lt;&gt;"",0,""),_xlfn.IFS(TRIM(SUBSTITUTE(U18,CHAR(160),""))="Devis 1",IFERROR(VALUE(TRIM(SUBSTITUTE(M18,CHAR(160),""))),0),TRIM(SUBSTITUTE(U18,CHAR(160),""))="Devis 2",IFERROR(VALUE(TRIM(SUBSTITUTE(P18,CHAR(160),""))),0),TRIM(SUBSTITUTE(U18,CHAR(160),""))="Devis 3",IFERROR(VALUE(TRIM(SUBSTITUTE(S18,CHAR(160),""))),0),TRUE,0)*IFERROR(VALUE(TRIM(SUBSTITUTE(C18,CHAR(160),""))),0))</f>
        <v/>
      </c>
      <c r="X18" s="69" t="str">
        <f t="shared" si="32"/>
        <v/>
      </c>
      <c r="Y18" s="65"/>
      <c r="Z18" s="18" t="str">
        <f t="shared" si="15"/>
        <v/>
      </c>
      <c r="AA18" s="15" t="str">
        <f t="shared" si="16"/>
        <v/>
      </c>
      <c r="AB18" s="15" t="str">
        <f t="shared" si="17"/>
        <v/>
      </c>
      <c r="AC18" s="15" t="str">
        <f t="shared" si="18"/>
        <v/>
      </c>
      <c r="AD18" s="15" t="str">
        <f t="shared" si="19"/>
        <v/>
      </c>
      <c r="AE18" s="15" t="str">
        <f t="shared" si="20"/>
        <v/>
      </c>
      <c r="AF18" s="15" t="str">
        <f t="shared" si="21"/>
        <v/>
      </c>
      <c r="AG18" s="15" t="str">
        <f t="shared" si="22"/>
        <v/>
      </c>
      <c r="AH18" s="15" t="str">
        <f t="shared" si="23"/>
        <v/>
      </c>
      <c r="AI18" s="297" t="str">
        <f t="shared" si="33"/>
        <v/>
      </c>
      <c r="AJ18" s="45" t="str">
        <f t="shared" si="24"/>
        <v/>
      </c>
      <c r="AK18" s="20" t="str">
        <f t="shared" si="25"/>
        <v/>
      </c>
      <c r="AL18" s="42" t="str">
        <f t="shared" si="34"/>
        <v/>
      </c>
      <c r="AM18" s="46" t="str">
        <f t="shared" si="1"/>
        <v/>
      </c>
      <c r="AN18" s="20" t="str">
        <f t="shared" si="2"/>
        <v/>
      </c>
      <c r="AO18" s="42" t="str">
        <f t="shared" si="35"/>
        <v/>
      </c>
      <c r="AP18" s="47" t="str">
        <f t="shared" si="3"/>
        <v/>
      </c>
      <c r="AQ18" s="20" t="str">
        <f t="shared" si="4"/>
        <v/>
      </c>
      <c r="AR18" s="48" t="str">
        <f t="shared" si="36"/>
        <v/>
      </c>
      <c r="AS18" s="44" t="str">
        <f t="shared" si="5"/>
        <v/>
      </c>
      <c r="AT18" s="56"/>
      <c r="AU18" s="49" t="str">
        <f t="shared" si="6"/>
        <v/>
      </c>
      <c r="AV18" s="49" t="str">
        <f t="shared" si="7"/>
        <v/>
      </c>
      <c r="AW18" s="49" t="str">
        <f t="shared" si="37"/>
        <v/>
      </c>
      <c r="AX18" s="67" t="str" cm="1">
        <f t="array" ref="AX18">IF($AA18="","",IF((IFERROR(_xlfn.IFS($AS18="Devis 1",(IFERROR(VALUE(TRIM(SUBSTITUTE(AJ18,CHAR(160),""))),0)),$AS18="Devis 2",(IFERROR(VALUE(TRIM(SUBSTITUTE(AM18,CHAR(160),""))),0)),$AS18="Devis 3",(IFERROR(VALUE(TRIM(SUBSTITUTE(AP18,CHAR(160),""))),0))),0))*(IFERROR(VALUE(TRIM(SUBSTITUTE($AA18,CHAR(160),""))),0))=0,"",(IFERROR(_xlfn.IFS($AS18="Devis 1",(IFERROR(VALUE(TRIM(SUBSTITUTE(AJ18,CHAR(160),""))),0)),$AS18="Devis 2",(IFERROR(VALUE(TRIM(SUBSTITUTE(AM18,CHAR(160),""))),0)),$AS18="Devis 3",(IFERROR(VALUE(TRIM(SUBSTITUTE(AP18,CHAR(160),""))),0))),0))*(IFERROR(VALUE(TRIM(SUBSTITUTE($AA18,CHAR(160),""))),0))))</f>
        <v/>
      </c>
      <c r="AY18" s="67" t="str" cm="1">
        <f t="array" ref="AY18">IF($AA18="","",IF(IFERROR(_xlfn.IFS(TRIM(SUBSTITUTE($AS18,CHAR(160),""))="Devis 1",IFERROR(VALUE(TRIM(SUBSTITUTE(AK18,CHAR(160),""))),0),TRIM(SUBSTITUTE($AS18,CHAR(160),""))="Devis 2",IFERROR(VALUE(TRIM(SUBSTITUTE(AN18,CHAR(160),""))),0),TRIM(SUBSTITUTE($AS18,CHAR(160),""))="Devis 3",IFERROR(VALUE(TRIM(SUBSTITUTE(AQ18,CHAR(160),""))),0)),0)*IFERROR(VALUE(TRIM(SUBSTITUTE($AA18,CHAR(160),""))),0)=0,IF(AX18&lt;&gt;"",0,""),IFERROR(_xlfn.IFS(TRIM(SUBSTITUTE($AS18,CHAR(160),""))="Devis 1",IFERROR(VALUE(TRIM(SUBSTITUTE(AK18,CHAR(160),""))),0),TRIM(SUBSTITUTE($AS18,CHAR(160),""))="Devis 2",IFERROR(VALUE(TRIM(SUBSTITUTE(AN18,CHAR(160),""))),0),TRIM(SUBSTITUTE($AS18,CHAR(160),""))="Devis 3",IFERROR(VALUE(TRIM(SUBSTITUTE(AQ18,CHAR(160),""))),0)),0)*IFERROR(VALUE(TRIM(SUBSTITUTE($AA18,CHAR(160),""))),0)))</f>
        <v/>
      </c>
      <c r="AZ18" s="67" t="str" cm="1">
        <f t="array" ref="AZ18">IF($AA18="","",IF((IFERROR(_xlfn.IFS($AS18="Devis 1",(IFERROR(VALUE(TRIM(SUBSTITUTE(AL18,CHAR(160),""))),0)),$AS18="Devis 2",(IFERROR(VALUE(TRIM(SUBSTITUTE(AO18,CHAR(160),""))),0)),$AS18="Devis 3",(IFERROR(VALUE(TRIM(SUBSTITUTE(AR18,CHAR(160),""))),0))),0))*(IFERROR(VALUE(TRIM(SUBSTITUTE($AA18,CHAR(160),""))),0))=0,"",(IFERROR(_xlfn.IFS($AS18="Devis 1",(IFERROR(VALUE(TRIM(SUBSTITUTE(AL18,CHAR(160),""))),0)),$AS18="Devis 2",(IFERROR(VALUE(TRIM(SUBSTITUTE(AO18,CHAR(160),""))),0)),$AS18="Devis 3",(IFERROR(VALUE(TRIM(SUBSTITUTE(AR18,CHAR(160),""))),0))),0))*(IFERROR(VALUE(TRIM(SUBSTITUTE($AA18,CHAR(160),""))),0))))</f>
        <v/>
      </c>
      <c r="BA18" s="57"/>
      <c r="BB18" s="14" t="str" cm="1">
        <f t="array" ref="BB18">IF(OR(AZ18="",AW18="",AX18="",AU18="",AY18="",AV18=""),"",_xlfn.IFS((IFERROR(VALUE(TRIM(SUBSTITUTE(AZ18,CHAR(160),""))),0))&gt;(IFERROR(VALUE(TRIM(SUBSTITUTE(AW18,CHAR(160),""))),0)),"KO : Le montant retenu TTC est supérieur au montant raisonnable TTC. Merci de revoir la ligne de dépense ou plafonner son montant.",(IFERROR(VALUE(TRIM(SUBSTITUTE(AX18,CHAR(160),""))),0))&gt;(IFERROR(VALUE(TRIM(SUBSTITUTE(AU18,CHAR(160),""))),0)),"Attention : Le montant retenu HT est supérieur au montant HT raisonnable. Merci de revoir la ligne de dépense, plafonner son montant, ou justifier la reventillation HT / TVA.",(IFERROR(VALUE(TRIM(SUBSTITUTE(AY18,CHAR(160),""))),0))&gt;(IFERROR(VALUE(TRIM(SUBSTITUTE(AV18,CHAR(160),""))),0)),"Attention : Le montant TVA retenu est supérieur au montant TVA raisonnable. Merci de revoir la ligne de dépense, plafonner son montant, ou justifier la reventillation HT / TVA.",(IFERROR(VALUE(TRIM(SUBSTITUTE(AZ18,CHAR(160),""))),0))=0,"",(IFERROR(VALUE(TRIM(SUBSTITUTE(AW18,CHAR(160),""))),0))=(IFERROR(VALUE(TRIM(SUBSTITUTE(AZ18,CHAR(160),""))),0)),"OK",(IFERROR(VALUE(TRIM(SUBSTITUTE(AW18,CHAR(160),""))),0))&gt;(IFERROR(VALUE(TRIM(SUBSTITUTE(AZ18,CHAR(160),""))),0))," OK : Montant instruit inférieur au montant raisonnable.",TRUE,""))</f>
        <v/>
      </c>
      <c r="BC18" s="14" t="str" cm="1">
        <f t="array" ref="BC18">IF(
   OR(AZ18="",X18="",AX18="",V18="",AY18="",W18=""),
   "",
   _xlfn.IFS(
      (IFERROR(VALUE(TRIM(SUBSTITUTE(AZ18,CHAR(160),""))),0))=0,
         "Attention montant présenté entièrement écarté",
      (IFERROR(VALUE(TRIM(SUBSTITUTE(AZ18,CHAR(160),""))),0))&gt;
         (IFERROR(VALUE(TRIM(SUBSTITUTE(X18,CHAR(160),""))),0)),
         "KO : Le montant retenu TTC est supérieur au montant présenté TTC. Merci de revoir la ligne de dépense ou plafonner son montant.",
      (IFERROR(VALUE(TRIM(SUBSTITUTE(AX18,CHAR(160),""))),0))&gt;
         (IFERROR(VALUE(TRIM(SUBSTITUTE(V18,CHAR(160),""))),0)),
         "Attention : Le montant retenu HT est supérieur au montant HT présenté. Merci de revoir la ligne de dépense, plafonner son montant, ou justifier la reventilation HT / TVA.",
      (IFERROR(VALUE(TRIM(SUBSTITUTE(AY18,CHAR(160),""))),0))&gt;
         (IFERROR(VALUE(TRIM(SUBSTITUTE(W18,CHAR(160),""))),0)),
         "Attention : Le montant TVA retenu est supérieur au montant TVA présenté. Merci de revoir la ligne de dépense, plafonner son montant, ou justifier la reventilation HT / TVA.",
      (IFERROR(VALUE(TRIM(SUBSTITUTE(X18,CHAR(160),""))),0))=0,
         "",
      (IFERROR(VALUE(TRIM(SUBSTITUTE(AZ18,CHAR(160),""))),0))=
         (IFERROR(VALUE(TRIM(SUBSTITUTE(X18,CHAR(160),""))),0)),
         "OK",
      (IFERROR(VALUE(TRIM(SUBSTITUTE(AZ18,CHAR(160),""))),0))&lt;
         (IFERROR(VALUE(TRIM(SUBSTITUTE(X18,CHAR(160),""))),0)),
         "Attention : montant présenté partiellement écarté.",
      TRUE,
         ""
   )
)</f>
        <v/>
      </c>
      <c r="BD18" s="49" t="str">
        <f t="shared" si="8"/>
        <v/>
      </c>
      <c r="BE18" s="49" t="str">
        <f t="shared" si="9"/>
        <v/>
      </c>
      <c r="BF18" s="21" t="str">
        <f t="shared" si="10"/>
        <v/>
      </c>
    </row>
    <row r="19" spans="1:58" ht="15" customHeight="1">
      <c r="A19" s="345">
        <v>8</v>
      </c>
      <c r="B19" s="363"/>
      <c r="C19" s="6"/>
      <c r="D19" s="5"/>
      <c r="E19" s="5"/>
      <c r="F19" s="5"/>
      <c r="G19" s="24"/>
      <c r="H19" s="22"/>
      <c r="I19" s="23"/>
      <c r="J19" s="5"/>
      <c r="K19" s="11"/>
      <c r="L19" s="8"/>
      <c r="M19" s="7"/>
      <c r="N19" s="42" t="str">
        <f t="shared" si="29"/>
        <v/>
      </c>
      <c r="O19" s="9"/>
      <c r="P19" s="7"/>
      <c r="Q19" s="42" t="str">
        <f t="shared" si="30"/>
        <v/>
      </c>
      <c r="R19" s="10"/>
      <c r="S19" s="7"/>
      <c r="T19" s="43" t="str">
        <f t="shared" si="31"/>
        <v/>
      </c>
      <c r="U19" s="16"/>
      <c r="V19" s="68" t="str" cm="1">
        <f t="array" ref="V19">IF((_xlfn.IFS(TRIM(SUBSTITUTE(U19,CHAR(160),""))="Devis 1",IFERROR(VALUE(TRIM(SUBSTITUTE(L19,CHAR(160),""))),0),TRIM(SUBSTITUTE(U19,CHAR(160),""))="Devis 2",IFERROR(VALUE(TRIM(SUBSTITUTE(O19,CHAR(160),""))),0),TRIM(SUBSTITUTE(U19,CHAR(160),""))="Devis 3",IFERROR(VALUE(TRIM(SUBSTITUTE(R19,CHAR(160),""))),0),TRUE,0)*IFERROR(VALUE(TRIM(SUBSTITUTE(C19,CHAR(160),""))),0))=0,"",_xlfn.IFS(TRIM(SUBSTITUTE(U19,CHAR(160),""))="Devis 1",IFERROR(VALUE(TRIM(SUBSTITUTE(L19,CHAR(160),""))),0),TRIM(SUBSTITUTE(U19,CHAR(160),""))="Devis 2",IFERROR(VALUE(TRIM(SUBSTITUTE(O19,CHAR(160),""))),0),TRIM(SUBSTITUTE(U19,CHAR(160),""))="Devis 3",IFERROR(VALUE(TRIM(SUBSTITUTE(R19,CHAR(160),""))),0),TRUE,0)*IFERROR(VALUE(TRIM(SUBSTITUTE(C19,CHAR(160),""))),0))</f>
        <v/>
      </c>
      <c r="W19" s="66" t="str" cm="1">
        <f t="array" ref="W19">IF((_xlfn.IFS(TRIM(SUBSTITUTE(U19,CHAR(160),""))="Devis 1",IFERROR(VALUE(TRIM(SUBSTITUTE(M19,CHAR(160),""))),0),TRIM(SUBSTITUTE(U19,CHAR(160),""))="Devis 2",IFERROR(VALUE(TRIM(SUBSTITUTE(P19,CHAR(160),""))),0),TRIM(SUBSTITUTE(U19,CHAR(160),""))="Devis 3",IFERROR(VALUE(TRIM(SUBSTITUTE(S19,CHAR(160),""))),0),TRUE,0)*IFERROR(VALUE(TRIM(SUBSTITUTE(C19,CHAR(160),""))),0))=0,IF(V19&lt;&gt;"",0,""),_xlfn.IFS(TRIM(SUBSTITUTE(U19,CHAR(160),""))="Devis 1",IFERROR(VALUE(TRIM(SUBSTITUTE(M19,CHAR(160),""))),0),TRIM(SUBSTITUTE(U19,CHAR(160),""))="Devis 2",IFERROR(VALUE(TRIM(SUBSTITUTE(P19,CHAR(160),""))),0),TRIM(SUBSTITUTE(U19,CHAR(160),""))="Devis 3",IFERROR(VALUE(TRIM(SUBSTITUTE(S19,CHAR(160),""))),0),TRUE,0)*IFERROR(VALUE(TRIM(SUBSTITUTE(C19,CHAR(160),""))),0))</f>
        <v/>
      </c>
      <c r="X19" s="69" t="str">
        <f t="shared" si="32"/>
        <v/>
      </c>
      <c r="Y19" s="65"/>
      <c r="Z19" s="18" t="str">
        <f t="shared" si="15"/>
        <v/>
      </c>
      <c r="AA19" s="15" t="str">
        <f t="shared" si="16"/>
        <v/>
      </c>
      <c r="AB19" s="15" t="str">
        <f t="shared" si="17"/>
        <v/>
      </c>
      <c r="AC19" s="15" t="str">
        <f t="shared" si="18"/>
        <v/>
      </c>
      <c r="AD19" s="15" t="str">
        <f t="shared" si="19"/>
        <v/>
      </c>
      <c r="AE19" s="15" t="str">
        <f t="shared" si="20"/>
        <v/>
      </c>
      <c r="AF19" s="15" t="str">
        <f t="shared" si="21"/>
        <v/>
      </c>
      <c r="AG19" s="15" t="str">
        <f t="shared" si="22"/>
        <v/>
      </c>
      <c r="AH19" s="15" t="str">
        <f t="shared" si="23"/>
        <v/>
      </c>
      <c r="AI19" s="297" t="str">
        <f t="shared" si="33"/>
        <v/>
      </c>
      <c r="AJ19" s="45" t="str">
        <f t="shared" si="24"/>
        <v/>
      </c>
      <c r="AK19" s="20" t="str">
        <f t="shared" si="25"/>
        <v/>
      </c>
      <c r="AL19" s="42" t="str">
        <f t="shared" si="34"/>
        <v/>
      </c>
      <c r="AM19" s="46" t="str">
        <f t="shared" si="1"/>
        <v/>
      </c>
      <c r="AN19" s="20" t="str">
        <f t="shared" si="2"/>
        <v/>
      </c>
      <c r="AO19" s="42" t="str">
        <f t="shared" si="35"/>
        <v/>
      </c>
      <c r="AP19" s="47" t="str">
        <f t="shared" si="3"/>
        <v/>
      </c>
      <c r="AQ19" s="20" t="str">
        <f t="shared" si="4"/>
        <v/>
      </c>
      <c r="AR19" s="48" t="str">
        <f t="shared" si="36"/>
        <v/>
      </c>
      <c r="AS19" s="44" t="str">
        <f t="shared" si="5"/>
        <v/>
      </c>
      <c r="AT19" s="56"/>
      <c r="AU19" s="49" t="str">
        <f t="shared" si="6"/>
        <v/>
      </c>
      <c r="AV19" s="49" t="str">
        <f t="shared" si="7"/>
        <v/>
      </c>
      <c r="AW19" s="49" t="str">
        <f t="shared" si="37"/>
        <v/>
      </c>
      <c r="AX19" s="67" t="str" cm="1">
        <f t="array" ref="AX19">IF($AA19="","",IF((IFERROR(_xlfn.IFS($AS19="Devis 1",(IFERROR(VALUE(TRIM(SUBSTITUTE(AJ19,CHAR(160),""))),0)),$AS19="Devis 2",(IFERROR(VALUE(TRIM(SUBSTITUTE(AM19,CHAR(160),""))),0)),$AS19="Devis 3",(IFERROR(VALUE(TRIM(SUBSTITUTE(AP19,CHAR(160),""))),0))),0))*(IFERROR(VALUE(TRIM(SUBSTITUTE($AA19,CHAR(160),""))),0))=0,"",(IFERROR(_xlfn.IFS($AS19="Devis 1",(IFERROR(VALUE(TRIM(SUBSTITUTE(AJ19,CHAR(160),""))),0)),$AS19="Devis 2",(IFERROR(VALUE(TRIM(SUBSTITUTE(AM19,CHAR(160),""))),0)),$AS19="Devis 3",(IFERROR(VALUE(TRIM(SUBSTITUTE(AP19,CHAR(160),""))),0))),0))*(IFERROR(VALUE(TRIM(SUBSTITUTE($AA19,CHAR(160),""))),0))))</f>
        <v/>
      </c>
      <c r="AY19" s="67" t="str" cm="1">
        <f t="array" ref="AY19">IF($AA19="","",IF(IFERROR(_xlfn.IFS(TRIM(SUBSTITUTE($AS19,CHAR(160),""))="Devis 1",IFERROR(VALUE(TRIM(SUBSTITUTE(AK19,CHAR(160),""))),0),TRIM(SUBSTITUTE($AS19,CHAR(160),""))="Devis 2",IFERROR(VALUE(TRIM(SUBSTITUTE(AN19,CHAR(160),""))),0),TRIM(SUBSTITUTE($AS19,CHAR(160),""))="Devis 3",IFERROR(VALUE(TRIM(SUBSTITUTE(AQ19,CHAR(160),""))),0)),0)*IFERROR(VALUE(TRIM(SUBSTITUTE($AA19,CHAR(160),""))),0)=0,IF(AX19&lt;&gt;"",0,""),IFERROR(_xlfn.IFS(TRIM(SUBSTITUTE($AS19,CHAR(160),""))="Devis 1",IFERROR(VALUE(TRIM(SUBSTITUTE(AK19,CHAR(160),""))),0),TRIM(SUBSTITUTE($AS19,CHAR(160),""))="Devis 2",IFERROR(VALUE(TRIM(SUBSTITUTE(AN19,CHAR(160),""))),0),TRIM(SUBSTITUTE($AS19,CHAR(160),""))="Devis 3",IFERROR(VALUE(TRIM(SUBSTITUTE(AQ19,CHAR(160),""))),0)),0)*IFERROR(VALUE(TRIM(SUBSTITUTE($AA19,CHAR(160),""))),0)))</f>
        <v/>
      </c>
      <c r="AZ19" s="67" t="str" cm="1">
        <f t="array" ref="AZ19">IF($AA19="","",IF((IFERROR(_xlfn.IFS($AS19="Devis 1",(IFERROR(VALUE(TRIM(SUBSTITUTE(AL19,CHAR(160),""))),0)),$AS19="Devis 2",(IFERROR(VALUE(TRIM(SUBSTITUTE(AO19,CHAR(160),""))),0)),$AS19="Devis 3",(IFERROR(VALUE(TRIM(SUBSTITUTE(AR19,CHAR(160),""))),0))),0))*(IFERROR(VALUE(TRIM(SUBSTITUTE($AA19,CHAR(160),""))),0))=0,"",(IFERROR(_xlfn.IFS($AS19="Devis 1",(IFERROR(VALUE(TRIM(SUBSTITUTE(AL19,CHAR(160),""))),0)),$AS19="Devis 2",(IFERROR(VALUE(TRIM(SUBSTITUTE(AO19,CHAR(160),""))),0)),$AS19="Devis 3",(IFERROR(VALUE(TRIM(SUBSTITUTE(AR19,CHAR(160),""))),0))),0))*(IFERROR(VALUE(TRIM(SUBSTITUTE($AA19,CHAR(160),""))),0))))</f>
        <v/>
      </c>
      <c r="BA19" s="57"/>
      <c r="BB19" s="14" t="str" cm="1">
        <f t="array" ref="BB19">IF(OR(AZ19="",AW19="",AX19="",AU19="",AY19="",AV19=""),"",_xlfn.IFS((IFERROR(VALUE(TRIM(SUBSTITUTE(AZ19,CHAR(160),""))),0))&gt;(IFERROR(VALUE(TRIM(SUBSTITUTE(AW19,CHAR(160),""))),0)),"KO : Le montant retenu TTC est supérieur au montant raisonnable TTC. Merci de revoir la ligne de dépense ou plafonner son montant.",(IFERROR(VALUE(TRIM(SUBSTITUTE(AX19,CHAR(160),""))),0))&gt;(IFERROR(VALUE(TRIM(SUBSTITUTE(AU19,CHAR(160),""))),0)),"Attention : Le montant retenu HT est supérieur au montant HT raisonnable. Merci de revoir la ligne de dépense, plafonner son montant, ou justifier la reventillation HT / TVA.",(IFERROR(VALUE(TRIM(SUBSTITUTE(AY19,CHAR(160),""))),0))&gt;(IFERROR(VALUE(TRIM(SUBSTITUTE(AV19,CHAR(160),""))),0)),"Attention : Le montant TVA retenu est supérieur au montant TVA raisonnable. Merci de revoir la ligne de dépense, plafonner son montant, ou justifier la reventillation HT / TVA.",(IFERROR(VALUE(TRIM(SUBSTITUTE(AZ19,CHAR(160),""))),0))=0,"",(IFERROR(VALUE(TRIM(SUBSTITUTE(AW19,CHAR(160),""))),0))=(IFERROR(VALUE(TRIM(SUBSTITUTE(AZ19,CHAR(160),""))),0)),"OK",(IFERROR(VALUE(TRIM(SUBSTITUTE(AW19,CHAR(160),""))),0))&gt;(IFERROR(VALUE(TRIM(SUBSTITUTE(AZ19,CHAR(160),""))),0))," OK : Montant instruit inférieur au montant raisonnable.",TRUE,""))</f>
        <v/>
      </c>
      <c r="BC19" s="14" t="str" cm="1">
        <f t="array" ref="BC19">IF(
   OR(AZ19="",X19="",AX19="",V19="",AY19="",W19=""),
   "",
   _xlfn.IFS(
      (IFERROR(VALUE(TRIM(SUBSTITUTE(AZ19,CHAR(160),""))),0))=0,
         "Attention montant présenté entièrement écarté",
      (IFERROR(VALUE(TRIM(SUBSTITUTE(AZ19,CHAR(160),""))),0))&gt;
         (IFERROR(VALUE(TRIM(SUBSTITUTE(X19,CHAR(160),""))),0)),
         "KO : Le montant retenu TTC est supérieur au montant présenté TTC. Merci de revoir la ligne de dépense ou plafonner son montant.",
      (IFERROR(VALUE(TRIM(SUBSTITUTE(AX19,CHAR(160),""))),0))&gt;
         (IFERROR(VALUE(TRIM(SUBSTITUTE(V19,CHAR(160),""))),0)),
         "Attention : Le montant retenu HT est supérieur au montant HT présenté. Merci de revoir la ligne de dépense, plafonner son montant, ou justifier la reventilation HT / TVA.",
      (IFERROR(VALUE(TRIM(SUBSTITUTE(AY19,CHAR(160),""))),0))&gt;
         (IFERROR(VALUE(TRIM(SUBSTITUTE(W19,CHAR(160),""))),0)),
         "Attention : Le montant TVA retenu est supérieur au montant TVA présenté. Merci de revoir la ligne de dépense, plafonner son montant, ou justifier la reventilation HT / TVA.",
      (IFERROR(VALUE(TRIM(SUBSTITUTE(X19,CHAR(160),""))),0))=0,
         "",
      (IFERROR(VALUE(TRIM(SUBSTITUTE(AZ19,CHAR(160),""))),0))=
         (IFERROR(VALUE(TRIM(SUBSTITUTE(X19,CHAR(160),""))),0)),
         "OK",
      (IFERROR(VALUE(TRIM(SUBSTITUTE(AZ19,CHAR(160),""))),0))&lt;
         (IFERROR(VALUE(TRIM(SUBSTITUTE(X19,CHAR(160),""))),0)),
         "Attention : montant présenté partiellement écarté.",
      TRUE,
         ""
   )
)</f>
        <v/>
      </c>
      <c r="BD19" s="49" t="str">
        <f t="shared" si="8"/>
        <v/>
      </c>
      <c r="BE19" s="49" t="str">
        <f t="shared" si="9"/>
        <v/>
      </c>
      <c r="BF19" s="21" t="str">
        <f t="shared" si="10"/>
        <v/>
      </c>
    </row>
    <row r="20" spans="1:58" ht="15" customHeight="1">
      <c r="A20" s="345">
        <v>9</v>
      </c>
      <c r="B20" s="363"/>
      <c r="C20" s="6"/>
      <c r="D20" s="5"/>
      <c r="E20" s="5"/>
      <c r="F20" s="5"/>
      <c r="G20" s="24"/>
      <c r="H20" s="22"/>
      <c r="I20" s="23"/>
      <c r="J20" s="5"/>
      <c r="K20" s="11"/>
      <c r="L20" s="8"/>
      <c r="M20" s="7"/>
      <c r="N20" s="42" t="str">
        <f t="shared" si="29"/>
        <v/>
      </c>
      <c r="O20" s="9"/>
      <c r="P20" s="7"/>
      <c r="Q20" s="42" t="str">
        <f t="shared" si="30"/>
        <v/>
      </c>
      <c r="R20" s="10"/>
      <c r="S20" s="7"/>
      <c r="T20" s="43" t="str">
        <f t="shared" si="31"/>
        <v/>
      </c>
      <c r="U20" s="16"/>
      <c r="V20" s="68" t="str" cm="1">
        <f t="array" ref="V20">IF((_xlfn.IFS(TRIM(SUBSTITUTE(U20,CHAR(160),""))="Devis 1",IFERROR(VALUE(TRIM(SUBSTITUTE(L20,CHAR(160),""))),0),TRIM(SUBSTITUTE(U20,CHAR(160),""))="Devis 2",IFERROR(VALUE(TRIM(SUBSTITUTE(O20,CHAR(160),""))),0),TRIM(SUBSTITUTE(U20,CHAR(160),""))="Devis 3",IFERROR(VALUE(TRIM(SUBSTITUTE(R20,CHAR(160),""))),0),TRUE,0)*IFERROR(VALUE(TRIM(SUBSTITUTE(C20,CHAR(160),""))),0))=0,"",_xlfn.IFS(TRIM(SUBSTITUTE(U20,CHAR(160),""))="Devis 1",IFERROR(VALUE(TRIM(SUBSTITUTE(L20,CHAR(160),""))),0),TRIM(SUBSTITUTE(U20,CHAR(160),""))="Devis 2",IFERROR(VALUE(TRIM(SUBSTITUTE(O20,CHAR(160),""))),0),TRIM(SUBSTITUTE(U20,CHAR(160),""))="Devis 3",IFERROR(VALUE(TRIM(SUBSTITUTE(R20,CHAR(160),""))),0),TRUE,0)*IFERROR(VALUE(TRIM(SUBSTITUTE(C20,CHAR(160),""))),0))</f>
        <v/>
      </c>
      <c r="W20" s="66" t="str" cm="1">
        <f t="array" ref="W20">IF((_xlfn.IFS(TRIM(SUBSTITUTE(U20,CHAR(160),""))="Devis 1",IFERROR(VALUE(TRIM(SUBSTITUTE(M20,CHAR(160),""))),0),TRIM(SUBSTITUTE(U20,CHAR(160),""))="Devis 2",IFERROR(VALUE(TRIM(SUBSTITUTE(P20,CHAR(160),""))),0),TRIM(SUBSTITUTE(U20,CHAR(160),""))="Devis 3",IFERROR(VALUE(TRIM(SUBSTITUTE(S20,CHAR(160),""))),0),TRUE,0)*IFERROR(VALUE(TRIM(SUBSTITUTE(C20,CHAR(160),""))),0))=0,IF(V20&lt;&gt;"",0,""),_xlfn.IFS(TRIM(SUBSTITUTE(U20,CHAR(160),""))="Devis 1",IFERROR(VALUE(TRIM(SUBSTITUTE(M20,CHAR(160),""))),0),TRIM(SUBSTITUTE(U20,CHAR(160),""))="Devis 2",IFERROR(VALUE(TRIM(SUBSTITUTE(P20,CHAR(160),""))),0),TRIM(SUBSTITUTE(U20,CHAR(160),""))="Devis 3",IFERROR(VALUE(TRIM(SUBSTITUTE(S20,CHAR(160),""))),0),TRUE,0)*IFERROR(VALUE(TRIM(SUBSTITUTE(C20,CHAR(160),""))),0))</f>
        <v/>
      </c>
      <c r="X20" s="69" t="str">
        <f t="shared" si="32"/>
        <v/>
      </c>
      <c r="Y20" s="65"/>
      <c r="Z20" s="18" t="str">
        <f t="shared" si="15"/>
        <v/>
      </c>
      <c r="AA20" s="15" t="str">
        <f t="shared" si="16"/>
        <v/>
      </c>
      <c r="AB20" s="15" t="str">
        <f t="shared" si="17"/>
        <v/>
      </c>
      <c r="AC20" s="15" t="str">
        <f t="shared" si="18"/>
        <v/>
      </c>
      <c r="AD20" s="15" t="str">
        <f t="shared" si="19"/>
        <v/>
      </c>
      <c r="AE20" s="15" t="str">
        <f t="shared" si="20"/>
        <v/>
      </c>
      <c r="AF20" s="15" t="str">
        <f t="shared" si="21"/>
        <v/>
      </c>
      <c r="AG20" s="15" t="str">
        <f t="shared" si="22"/>
        <v/>
      </c>
      <c r="AH20" s="15" t="str">
        <f t="shared" si="23"/>
        <v/>
      </c>
      <c r="AI20" s="297" t="str">
        <f t="shared" si="33"/>
        <v/>
      </c>
      <c r="AJ20" s="45" t="str">
        <f t="shared" si="24"/>
        <v/>
      </c>
      <c r="AK20" s="20" t="str">
        <f t="shared" si="25"/>
        <v/>
      </c>
      <c r="AL20" s="42" t="str">
        <f t="shared" si="34"/>
        <v/>
      </c>
      <c r="AM20" s="46" t="str">
        <f t="shared" si="1"/>
        <v/>
      </c>
      <c r="AN20" s="20" t="str">
        <f t="shared" si="2"/>
        <v/>
      </c>
      <c r="AO20" s="42" t="str">
        <f t="shared" si="35"/>
        <v/>
      </c>
      <c r="AP20" s="47" t="str">
        <f t="shared" si="3"/>
        <v/>
      </c>
      <c r="AQ20" s="20" t="str">
        <f t="shared" si="4"/>
        <v/>
      </c>
      <c r="AR20" s="48" t="str">
        <f t="shared" si="36"/>
        <v/>
      </c>
      <c r="AS20" s="44" t="str">
        <f t="shared" si="5"/>
        <v/>
      </c>
      <c r="AT20" s="56"/>
      <c r="AU20" s="49" t="str">
        <f t="shared" si="6"/>
        <v/>
      </c>
      <c r="AV20" s="49" t="str">
        <f t="shared" si="7"/>
        <v/>
      </c>
      <c r="AW20" s="49" t="str">
        <f t="shared" si="37"/>
        <v/>
      </c>
      <c r="AX20" s="67" t="str" cm="1">
        <f t="array" ref="AX20">IF($AA20="","",IF((IFERROR(_xlfn.IFS($AS20="Devis 1",(IFERROR(VALUE(TRIM(SUBSTITUTE(AJ20,CHAR(160),""))),0)),$AS20="Devis 2",(IFERROR(VALUE(TRIM(SUBSTITUTE(AM20,CHAR(160),""))),0)),$AS20="Devis 3",(IFERROR(VALUE(TRIM(SUBSTITUTE(AP20,CHAR(160),""))),0))),0))*(IFERROR(VALUE(TRIM(SUBSTITUTE($AA20,CHAR(160),""))),0))=0,"",(IFERROR(_xlfn.IFS($AS20="Devis 1",(IFERROR(VALUE(TRIM(SUBSTITUTE(AJ20,CHAR(160),""))),0)),$AS20="Devis 2",(IFERROR(VALUE(TRIM(SUBSTITUTE(AM20,CHAR(160),""))),0)),$AS20="Devis 3",(IFERROR(VALUE(TRIM(SUBSTITUTE(AP20,CHAR(160),""))),0))),0))*(IFERROR(VALUE(TRIM(SUBSTITUTE($AA20,CHAR(160),""))),0))))</f>
        <v/>
      </c>
      <c r="AY20" s="67" t="str" cm="1">
        <f t="array" ref="AY20">IF($AA20="","",IF(IFERROR(_xlfn.IFS(TRIM(SUBSTITUTE($AS20,CHAR(160),""))="Devis 1",IFERROR(VALUE(TRIM(SUBSTITUTE(AK20,CHAR(160),""))),0),TRIM(SUBSTITUTE($AS20,CHAR(160),""))="Devis 2",IFERROR(VALUE(TRIM(SUBSTITUTE(AN20,CHAR(160),""))),0),TRIM(SUBSTITUTE($AS20,CHAR(160),""))="Devis 3",IFERROR(VALUE(TRIM(SUBSTITUTE(AQ20,CHAR(160),""))),0)),0)*IFERROR(VALUE(TRIM(SUBSTITUTE($AA20,CHAR(160),""))),0)=0,IF(AX20&lt;&gt;"",0,""),IFERROR(_xlfn.IFS(TRIM(SUBSTITUTE($AS20,CHAR(160),""))="Devis 1",IFERROR(VALUE(TRIM(SUBSTITUTE(AK20,CHAR(160),""))),0),TRIM(SUBSTITUTE($AS20,CHAR(160),""))="Devis 2",IFERROR(VALUE(TRIM(SUBSTITUTE(AN20,CHAR(160),""))),0),TRIM(SUBSTITUTE($AS20,CHAR(160),""))="Devis 3",IFERROR(VALUE(TRIM(SUBSTITUTE(AQ20,CHAR(160),""))),0)),0)*IFERROR(VALUE(TRIM(SUBSTITUTE($AA20,CHAR(160),""))),0)))</f>
        <v/>
      </c>
      <c r="AZ20" s="67" t="str" cm="1">
        <f t="array" ref="AZ20">IF($AA20="","",IF((IFERROR(_xlfn.IFS($AS20="Devis 1",(IFERROR(VALUE(TRIM(SUBSTITUTE(AL20,CHAR(160),""))),0)),$AS20="Devis 2",(IFERROR(VALUE(TRIM(SUBSTITUTE(AO20,CHAR(160),""))),0)),$AS20="Devis 3",(IFERROR(VALUE(TRIM(SUBSTITUTE(AR20,CHAR(160),""))),0))),0))*(IFERROR(VALUE(TRIM(SUBSTITUTE($AA20,CHAR(160),""))),0))=0,"",(IFERROR(_xlfn.IFS($AS20="Devis 1",(IFERROR(VALUE(TRIM(SUBSTITUTE(AL20,CHAR(160),""))),0)),$AS20="Devis 2",(IFERROR(VALUE(TRIM(SUBSTITUTE(AO20,CHAR(160),""))),0)),$AS20="Devis 3",(IFERROR(VALUE(TRIM(SUBSTITUTE(AR20,CHAR(160),""))),0))),0))*(IFERROR(VALUE(TRIM(SUBSTITUTE($AA20,CHAR(160),""))),0))))</f>
        <v/>
      </c>
      <c r="BA20" s="57"/>
      <c r="BB20" s="14" t="str" cm="1">
        <f t="array" ref="BB20">IF(OR(AZ20="",AW20="",AX20="",AU20="",AY20="",AV20=""),"",_xlfn.IFS((IFERROR(VALUE(TRIM(SUBSTITUTE(AZ20,CHAR(160),""))),0))&gt;(IFERROR(VALUE(TRIM(SUBSTITUTE(AW20,CHAR(160),""))),0)),"KO : Le montant retenu TTC est supérieur au montant raisonnable TTC. Merci de revoir la ligne de dépense ou plafonner son montant.",(IFERROR(VALUE(TRIM(SUBSTITUTE(AX20,CHAR(160),""))),0))&gt;(IFERROR(VALUE(TRIM(SUBSTITUTE(AU20,CHAR(160),""))),0)),"Attention : Le montant retenu HT est supérieur au montant HT raisonnable. Merci de revoir la ligne de dépense, plafonner son montant, ou justifier la reventillation HT / TVA.",(IFERROR(VALUE(TRIM(SUBSTITUTE(AY20,CHAR(160),""))),0))&gt;(IFERROR(VALUE(TRIM(SUBSTITUTE(AV20,CHAR(160),""))),0)),"Attention : Le montant TVA retenu est supérieur au montant TVA raisonnable. Merci de revoir la ligne de dépense, plafonner son montant, ou justifier la reventillation HT / TVA.",(IFERROR(VALUE(TRIM(SUBSTITUTE(AZ20,CHAR(160),""))),0))=0,"",(IFERROR(VALUE(TRIM(SUBSTITUTE(AW20,CHAR(160),""))),0))=(IFERROR(VALUE(TRIM(SUBSTITUTE(AZ20,CHAR(160),""))),0)),"OK",(IFERROR(VALUE(TRIM(SUBSTITUTE(AW20,CHAR(160),""))),0))&gt;(IFERROR(VALUE(TRIM(SUBSTITUTE(AZ20,CHAR(160),""))),0))," OK : Montant instruit inférieur au montant raisonnable.",TRUE,""))</f>
        <v/>
      </c>
      <c r="BC20" s="14" t="str" cm="1">
        <f t="array" ref="BC20">IF(
   OR(AZ20="",X20="",AX20="",V20="",AY20="",W20=""),
   "",
   _xlfn.IFS(
      (IFERROR(VALUE(TRIM(SUBSTITUTE(AZ20,CHAR(160),""))),0))=0,
         "Attention montant présenté entièrement écarté",
      (IFERROR(VALUE(TRIM(SUBSTITUTE(AZ20,CHAR(160),""))),0))&gt;
         (IFERROR(VALUE(TRIM(SUBSTITUTE(X20,CHAR(160),""))),0)),
         "KO : Le montant retenu TTC est supérieur au montant présenté TTC. Merci de revoir la ligne de dépense ou plafonner son montant.",
      (IFERROR(VALUE(TRIM(SUBSTITUTE(AX20,CHAR(160),""))),0))&gt;
         (IFERROR(VALUE(TRIM(SUBSTITUTE(V20,CHAR(160),""))),0)),
         "Attention : Le montant retenu HT est supérieur au montant HT présenté. Merci de revoir la ligne de dépense, plafonner son montant, ou justifier la reventilation HT / TVA.",
      (IFERROR(VALUE(TRIM(SUBSTITUTE(AY20,CHAR(160),""))),0))&gt;
         (IFERROR(VALUE(TRIM(SUBSTITUTE(W20,CHAR(160),""))),0)),
         "Attention : Le montant TVA retenu est supérieur au montant TVA présenté. Merci de revoir la ligne de dépense, plafonner son montant, ou justifier la reventilation HT / TVA.",
      (IFERROR(VALUE(TRIM(SUBSTITUTE(X20,CHAR(160),""))),0))=0,
         "",
      (IFERROR(VALUE(TRIM(SUBSTITUTE(AZ20,CHAR(160),""))),0))=
         (IFERROR(VALUE(TRIM(SUBSTITUTE(X20,CHAR(160),""))),0)),
         "OK",
      (IFERROR(VALUE(TRIM(SUBSTITUTE(AZ20,CHAR(160),""))),0))&lt;
         (IFERROR(VALUE(TRIM(SUBSTITUTE(X20,CHAR(160),""))),0)),
         "Attention : montant présenté partiellement écarté.",
      TRUE,
         ""
   )
)</f>
        <v/>
      </c>
      <c r="BD20" s="49" t="str">
        <f t="shared" si="8"/>
        <v/>
      </c>
      <c r="BE20" s="49" t="str">
        <f t="shared" si="9"/>
        <v/>
      </c>
      <c r="BF20" s="21" t="str">
        <f t="shared" si="10"/>
        <v/>
      </c>
    </row>
    <row r="21" spans="1:58" ht="15" customHeight="1">
      <c r="A21" s="345">
        <v>10</v>
      </c>
      <c r="B21" s="363"/>
      <c r="C21" s="6"/>
      <c r="D21" s="5"/>
      <c r="E21" s="5"/>
      <c r="F21" s="5"/>
      <c r="G21" s="24"/>
      <c r="H21" s="22"/>
      <c r="I21" s="23"/>
      <c r="J21" s="5"/>
      <c r="K21" s="11"/>
      <c r="L21" s="8"/>
      <c r="M21" s="7"/>
      <c r="N21" s="42" t="str">
        <f>IF(OR(L21="", M21=""), "", IFERROR(VALUE(TRIM(SUBSTITUTE(L21,CHAR(160),""))),0) + IFERROR(VALUE(TRIM(SUBSTITUTE(M21,CHAR(160),""))),0))</f>
        <v/>
      </c>
      <c r="O21" s="9"/>
      <c r="P21" s="7"/>
      <c r="Q21" s="42" t="str">
        <f t="shared" si="30"/>
        <v/>
      </c>
      <c r="R21" s="10"/>
      <c r="S21" s="7"/>
      <c r="T21" s="43" t="str">
        <f t="shared" si="31"/>
        <v/>
      </c>
      <c r="U21" s="16"/>
      <c r="V21" s="68" t="str" cm="1">
        <f t="array" ref="V21">IF((_xlfn.IFS(TRIM(SUBSTITUTE(U21,CHAR(160),""))="Devis 1",IFERROR(VALUE(TRIM(SUBSTITUTE(L21,CHAR(160),""))),0),TRIM(SUBSTITUTE(U21,CHAR(160),""))="Devis 2",IFERROR(VALUE(TRIM(SUBSTITUTE(O21,CHAR(160),""))),0),TRIM(SUBSTITUTE(U21,CHAR(160),""))="Devis 3",IFERROR(VALUE(TRIM(SUBSTITUTE(R21,CHAR(160),""))),0),TRUE,0)*IFERROR(VALUE(TRIM(SUBSTITUTE(C21,CHAR(160),""))),0))=0,"",_xlfn.IFS(TRIM(SUBSTITUTE(U21,CHAR(160),""))="Devis 1",IFERROR(VALUE(TRIM(SUBSTITUTE(L21,CHAR(160),""))),0),TRIM(SUBSTITUTE(U21,CHAR(160),""))="Devis 2",IFERROR(VALUE(TRIM(SUBSTITUTE(O21,CHAR(160),""))),0),TRIM(SUBSTITUTE(U21,CHAR(160),""))="Devis 3",IFERROR(VALUE(TRIM(SUBSTITUTE(R21,CHAR(160),""))),0),TRUE,0)*IFERROR(VALUE(TRIM(SUBSTITUTE(C21,CHAR(160),""))),0))</f>
        <v/>
      </c>
      <c r="W21" s="66" t="str" cm="1">
        <f t="array" ref="W21">IF((_xlfn.IFS(TRIM(SUBSTITUTE(U21,CHAR(160),""))="Devis 1",IFERROR(VALUE(TRIM(SUBSTITUTE(M21,CHAR(160),""))),0),TRIM(SUBSTITUTE(U21,CHAR(160),""))="Devis 2",IFERROR(VALUE(TRIM(SUBSTITUTE(P21,CHAR(160),""))),0),TRIM(SUBSTITUTE(U21,CHAR(160),""))="Devis 3",IFERROR(VALUE(TRIM(SUBSTITUTE(S21,CHAR(160),""))),0),TRUE,0)*IFERROR(VALUE(TRIM(SUBSTITUTE(C21,CHAR(160),""))),0))=0,IF(V21&lt;&gt;"",0,""),_xlfn.IFS(TRIM(SUBSTITUTE(U21,CHAR(160),""))="Devis 1",IFERROR(VALUE(TRIM(SUBSTITUTE(M21,CHAR(160),""))),0),TRIM(SUBSTITUTE(U21,CHAR(160),""))="Devis 2",IFERROR(VALUE(TRIM(SUBSTITUTE(P21,CHAR(160),""))),0),TRIM(SUBSTITUTE(U21,CHAR(160),""))="Devis 3",IFERROR(VALUE(TRIM(SUBSTITUTE(S21,CHAR(160),""))),0),TRUE,0)*IFERROR(VALUE(TRIM(SUBSTITUTE(C21,CHAR(160),""))),0))</f>
        <v/>
      </c>
      <c r="X21" s="69" t="str">
        <f t="shared" si="32"/>
        <v/>
      </c>
      <c r="Y21" s="65"/>
      <c r="Z21" s="18" t="str">
        <f t="shared" si="15"/>
        <v/>
      </c>
      <c r="AA21" s="15" t="str">
        <f t="shared" si="16"/>
        <v/>
      </c>
      <c r="AB21" s="15" t="str">
        <f t="shared" si="17"/>
        <v/>
      </c>
      <c r="AC21" s="15" t="str">
        <f t="shared" si="18"/>
        <v/>
      </c>
      <c r="AD21" s="15" t="str">
        <f t="shared" si="19"/>
        <v/>
      </c>
      <c r="AE21" s="15" t="str">
        <f t="shared" si="20"/>
        <v/>
      </c>
      <c r="AF21" s="15" t="str">
        <f t="shared" si="21"/>
        <v/>
      </c>
      <c r="AG21" s="15" t="str">
        <f t="shared" si="22"/>
        <v/>
      </c>
      <c r="AH21" s="15" t="str">
        <f t="shared" si="23"/>
        <v/>
      </c>
      <c r="AI21" s="297" t="str">
        <f t="shared" si="33"/>
        <v/>
      </c>
      <c r="AJ21" s="45" t="str">
        <f t="shared" si="24"/>
        <v/>
      </c>
      <c r="AK21" s="20" t="str">
        <f t="shared" si="25"/>
        <v/>
      </c>
      <c r="AL21" s="42" t="str">
        <f t="shared" si="34"/>
        <v/>
      </c>
      <c r="AM21" s="46" t="str">
        <f t="shared" si="1"/>
        <v/>
      </c>
      <c r="AN21" s="20" t="str">
        <f t="shared" si="2"/>
        <v/>
      </c>
      <c r="AO21" s="42" t="str">
        <f t="shared" si="35"/>
        <v/>
      </c>
      <c r="AP21" s="47" t="str">
        <f t="shared" si="3"/>
        <v/>
      </c>
      <c r="AQ21" s="20" t="str">
        <f t="shared" si="4"/>
        <v/>
      </c>
      <c r="AR21" s="48" t="str">
        <f t="shared" si="36"/>
        <v/>
      </c>
      <c r="AS21" s="44" t="str">
        <f t="shared" si="5"/>
        <v/>
      </c>
      <c r="AT21" s="56"/>
      <c r="AU21" s="49" t="str">
        <f t="shared" si="6"/>
        <v/>
      </c>
      <c r="AV21" s="49" t="str">
        <f t="shared" si="7"/>
        <v/>
      </c>
      <c r="AW21" s="49" t="str">
        <f t="shared" si="37"/>
        <v/>
      </c>
      <c r="AX21" s="67" t="str" cm="1">
        <f t="array" ref="AX21">IF($AA21="","",IF((IFERROR(_xlfn.IFS($AS21="Devis 1",(IFERROR(VALUE(TRIM(SUBSTITUTE(AJ21,CHAR(160),""))),0)),$AS21="Devis 2",(IFERROR(VALUE(TRIM(SUBSTITUTE(AM21,CHAR(160),""))),0)),$AS21="Devis 3",(IFERROR(VALUE(TRIM(SUBSTITUTE(AP21,CHAR(160),""))),0))),0))*(IFERROR(VALUE(TRIM(SUBSTITUTE($AA21,CHAR(160),""))),0))=0,"",(IFERROR(_xlfn.IFS($AS21="Devis 1",(IFERROR(VALUE(TRIM(SUBSTITUTE(AJ21,CHAR(160),""))),0)),$AS21="Devis 2",(IFERROR(VALUE(TRIM(SUBSTITUTE(AM21,CHAR(160),""))),0)),$AS21="Devis 3",(IFERROR(VALUE(TRIM(SUBSTITUTE(AP21,CHAR(160),""))),0))),0))*(IFERROR(VALUE(TRIM(SUBSTITUTE($AA21,CHAR(160),""))),0))))</f>
        <v/>
      </c>
      <c r="AY21" s="67" t="str" cm="1">
        <f t="array" ref="AY21">IF($AA21="","",IF(IFERROR(_xlfn.IFS(TRIM(SUBSTITUTE($AS21,CHAR(160),""))="Devis 1",IFERROR(VALUE(TRIM(SUBSTITUTE(AK21,CHAR(160),""))),0),TRIM(SUBSTITUTE($AS21,CHAR(160),""))="Devis 2",IFERROR(VALUE(TRIM(SUBSTITUTE(AN21,CHAR(160),""))),0),TRIM(SUBSTITUTE($AS21,CHAR(160),""))="Devis 3",IFERROR(VALUE(TRIM(SUBSTITUTE(AQ21,CHAR(160),""))),0)),0)*IFERROR(VALUE(TRIM(SUBSTITUTE($AA21,CHAR(160),""))),0)=0,IF(AX21&lt;&gt;"",0,""),IFERROR(_xlfn.IFS(TRIM(SUBSTITUTE($AS21,CHAR(160),""))="Devis 1",IFERROR(VALUE(TRIM(SUBSTITUTE(AK21,CHAR(160),""))),0),TRIM(SUBSTITUTE($AS21,CHAR(160),""))="Devis 2",IFERROR(VALUE(TRIM(SUBSTITUTE(AN21,CHAR(160),""))),0),TRIM(SUBSTITUTE($AS21,CHAR(160),""))="Devis 3",IFERROR(VALUE(TRIM(SUBSTITUTE(AQ21,CHAR(160),""))),0)),0)*IFERROR(VALUE(TRIM(SUBSTITUTE($AA21,CHAR(160),""))),0)))</f>
        <v/>
      </c>
      <c r="AZ21" s="67" t="str" cm="1">
        <f t="array" ref="AZ21">IF($AA21="","",IF((IFERROR(_xlfn.IFS($AS21="Devis 1",(IFERROR(VALUE(TRIM(SUBSTITUTE(AL21,CHAR(160),""))),0)),$AS21="Devis 2",(IFERROR(VALUE(TRIM(SUBSTITUTE(AO21,CHAR(160),""))),0)),$AS21="Devis 3",(IFERROR(VALUE(TRIM(SUBSTITUTE(AR21,CHAR(160),""))),0))),0))*(IFERROR(VALUE(TRIM(SUBSTITUTE($AA21,CHAR(160),""))),0))=0,"",(IFERROR(_xlfn.IFS($AS21="Devis 1",(IFERROR(VALUE(TRIM(SUBSTITUTE(AL21,CHAR(160),""))),0)),$AS21="Devis 2",(IFERROR(VALUE(TRIM(SUBSTITUTE(AO21,CHAR(160),""))),0)),$AS21="Devis 3",(IFERROR(VALUE(TRIM(SUBSTITUTE(AR21,CHAR(160),""))),0))),0))*(IFERROR(VALUE(TRIM(SUBSTITUTE($AA21,CHAR(160),""))),0))))</f>
        <v/>
      </c>
      <c r="BA21" s="57"/>
      <c r="BB21" s="14" t="str" cm="1">
        <f t="array" ref="BB21">IF(OR(AZ21="",AW21="",AX21="",AU21="",AY21="",AV21=""),"",_xlfn.IFS((IFERROR(VALUE(TRIM(SUBSTITUTE(AZ21,CHAR(160),""))),0))&gt;(IFERROR(VALUE(TRIM(SUBSTITUTE(AW21,CHAR(160),""))),0)),"KO : Le montant retenu TTC est supérieur au montant raisonnable TTC. Merci de revoir la ligne de dépense ou plafonner son montant.",(IFERROR(VALUE(TRIM(SUBSTITUTE(AX21,CHAR(160),""))),0))&gt;(IFERROR(VALUE(TRIM(SUBSTITUTE(AU21,CHAR(160),""))),0)),"Attention : Le montant retenu HT est supérieur au montant HT raisonnable. Merci de revoir la ligne de dépense, plafonner son montant, ou justifier la reventillation HT / TVA.",(IFERROR(VALUE(TRIM(SUBSTITUTE(AY21,CHAR(160),""))),0))&gt;(IFERROR(VALUE(TRIM(SUBSTITUTE(AV21,CHAR(160),""))),0)),"Attention : Le montant TVA retenu est supérieur au montant TVA raisonnable. Merci de revoir la ligne de dépense, plafonner son montant, ou justifier la reventillation HT / TVA.",(IFERROR(VALUE(TRIM(SUBSTITUTE(AZ21,CHAR(160),""))),0))=0,"",(IFERROR(VALUE(TRIM(SUBSTITUTE(AW21,CHAR(160),""))),0))=(IFERROR(VALUE(TRIM(SUBSTITUTE(AZ21,CHAR(160),""))),0)),"OK",(IFERROR(VALUE(TRIM(SUBSTITUTE(AW21,CHAR(160),""))),0))&gt;(IFERROR(VALUE(TRIM(SUBSTITUTE(AZ21,CHAR(160),""))),0))," OK : Montant instruit inférieur au montant raisonnable.",TRUE,""))</f>
        <v/>
      </c>
      <c r="BC21" s="14" t="str" cm="1">
        <f t="array" ref="BC21">IF(
   OR(AZ21="",X21="",AX21="",V21="",AY21="",W21=""),
   "",
   _xlfn.IFS(
      (IFERROR(VALUE(TRIM(SUBSTITUTE(AZ21,CHAR(160),""))),0))=0,
         "Attention montant présenté entièrement écarté",
      (IFERROR(VALUE(TRIM(SUBSTITUTE(AZ21,CHAR(160),""))),0))&gt;
         (IFERROR(VALUE(TRIM(SUBSTITUTE(X21,CHAR(160),""))),0)),
         "KO : Le montant retenu TTC est supérieur au montant présenté TTC. Merci de revoir la ligne de dépense ou plafonner son montant.",
      (IFERROR(VALUE(TRIM(SUBSTITUTE(AX21,CHAR(160),""))),0))&gt;
         (IFERROR(VALUE(TRIM(SUBSTITUTE(V21,CHAR(160),""))),0)),
         "Attention : Le montant retenu HT est supérieur au montant HT présenté. Merci de revoir la ligne de dépense, plafonner son montant, ou justifier la reventilation HT / TVA.",
      (IFERROR(VALUE(TRIM(SUBSTITUTE(AY21,CHAR(160),""))),0))&gt;
         (IFERROR(VALUE(TRIM(SUBSTITUTE(W21,CHAR(160),""))),0)),
         "Attention : Le montant TVA retenu est supérieur au montant TVA présenté. Merci de revoir la ligne de dépense, plafonner son montant, ou justifier la reventilation HT / TVA.",
      (IFERROR(VALUE(TRIM(SUBSTITUTE(X21,CHAR(160),""))),0))=0,
         "",
      (IFERROR(VALUE(TRIM(SUBSTITUTE(AZ21,CHAR(160),""))),0))=
         (IFERROR(VALUE(TRIM(SUBSTITUTE(X21,CHAR(160),""))),0)),
         "OK",
      (IFERROR(VALUE(TRIM(SUBSTITUTE(AZ21,CHAR(160),""))),0))&lt;
         (IFERROR(VALUE(TRIM(SUBSTITUTE(X21,CHAR(160),""))),0)),
         "Attention : montant présenté partiellement écarté.",
      TRUE,
         ""
   )
)</f>
        <v/>
      </c>
      <c r="BD21" s="49" t="str">
        <f t="shared" si="8"/>
        <v/>
      </c>
      <c r="BE21" s="49" t="str">
        <f t="shared" si="9"/>
        <v/>
      </c>
      <c r="BF21" s="21" t="str">
        <f t="shared" si="10"/>
        <v/>
      </c>
    </row>
    <row r="22" spans="1:58" ht="15" customHeight="1">
      <c r="A22" s="345">
        <v>11</v>
      </c>
      <c r="B22" s="363"/>
      <c r="C22" s="6"/>
      <c r="D22" s="5"/>
      <c r="E22" s="5"/>
      <c r="F22" s="5"/>
      <c r="G22" s="24"/>
      <c r="H22" s="22"/>
      <c r="I22" s="23"/>
      <c r="J22" s="5"/>
      <c r="K22" s="11"/>
      <c r="L22" s="8"/>
      <c r="M22" s="7"/>
      <c r="N22" s="42" t="str">
        <f t="shared" si="29"/>
        <v/>
      </c>
      <c r="O22" s="9"/>
      <c r="P22" s="7"/>
      <c r="Q22" s="42" t="str">
        <f t="shared" si="30"/>
        <v/>
      </c>
      <c r="R22" s="10"/>
      <c r="S22" s="7"/>
      <c r="T22" s="43" t="str">
        <f t="shared" si="31"/>
        <v/>
      </c>
      <c r="U22" s="16"/>
      <c r="V22" s="68" t="str" cm="1">
        <f t="array" ref="V22">IF((_xlfn.IFS(TRIM(SUBSTITUTE(U22,CHAR(160),""))="Devis 1",IFERROR(VALUE(TRIM(SUBSTITUTE(L22,CHAR(160),""))),0),TRIM(SUBSTITUTE(U22,CHAR(160),""))="Devis 2",IFERROR(VALUE(TRIM(SUBSTITUTE(O22,CHAR(160),""))),0),TRIM(SUBSTITUTE(U22,CHAR(160),""))="Devis 3",IFERROR(VALUE(TRIM(SUBSTITUTE(R22,CHAR(160),""))),0),TRUE,0)*IFERROR(VALUE(TRIM(SUBSTITUTE(C22,CHAR(160),""))),0))=0,"",_xlfn.IFS(TRIM(SUBSTITUTE(U22,CHAR(160),""))="Devis 1",IFERROR(VALUE(TRIM(SUBSTITUTE(L22,CHAR(160),""))),0),TRIM(SUBSTITUTE(U22,CHAR(160),""))="Devis 2",IFERROR(VALUE(TRIM(SUBSTITUTE(O22,CHAR(160),""))),0),TRIM(SUBSTITUTE(U22,CHAR(160),""))="Devis 3",IFERROR(VALUE(TRIM(SUBSTITUTE(R22,CHAR(160),""))),0),TRUE,0)*IFERROR(VALUE(TRIM(SUBSTITUTE(C22,CHAR(160),""))),0))</f>
        <v/>
      </c>
      <c r="W22" s="66" t="str" cm="1">
        <f t="array" ref="W22">IF((_xlfn.IFS(TRIM(SUBSTITUTE(U22,CHAR(160),""))="Devis 1",IFERROR(VALUE(TRIM(SUBSTITUTE(M22,CHAR(160),""))),0),TRIM(SUBSTITUTE(U22,CHAR(160),""))="Devis 2",IFERROR(VALUE(TRIM(SUBSTITUTE(P22,CHAR(160),""))),0),TRIM(SUBSTITUTE(U22,CHAR(160),""))="Devis 3",IFERROR(VALUE(TRIM(SUBSTITUTE(S22,CHAR(160),""))),0),TRUE,0)*IFERROR(VALUE(TRIM(SUBSTITUTE(C22,CHAR(160),""))),0))=0,IF(V22&lt;&gt;"",0,""),_xlfn.IFS(TRIM(SUBSTITUTE(U22,CHAR(160),""))="Devis 1",IFERROR(VALUE(TRIM(SUBSTITUTE(M22,CHAR(160),""))),0),TRIM(SUBSTITUTE(U22,CHAR(160),""))="Devis 2",IFERROR(VALUE(TRIM(SUBSTITUTE(P22,CHAR(160),""))),0),TRIM(SUBSTITUTE(U22,CHAR(160),""))="Devis 3",IFERROR(VALUE(TRIM(SUBSTITUTE(S22,CHAR(160),""))),0),TRUE,0)*IFERROR(VALUE(TRIM(SUBSTITUTE(C22,CHAR(160),""))),0))</f>
        <v/>
      </c>
      <c r="X22" s="69" t="str">
        <f t="shared" si="32"/>
        <v/>
      </c>
      <c r="Y22" s="65"/>
      <c r="Z22" s="18" t="str">
        <f t="shared" si="15"/>
        <v/>
      </c>
      <c r="AA22" s="15" t="str">
        <f t="shared" si="16"/>
        <v/>
      </c>
      <c r="AB22" s="15" t="str">
        <f t="shared" si="17"/>
        <v/>
      </c>
      <c r="AC22" s="15" t="str">
        <f t="shared" si="18"/>
        <v/>
      </c>
      <c r="AD22" s="15" t="str">
        <f t="shared" si="19"/>
        <v/>
      </c>
      <c r="AE22" s="15" t="str">
        <f t="shared" si="20"/>
        <v/>
      </c>
      <c r="AF22" s="15" t="str">
        <f t="shared" si="21"/>
        <v/>
      </c>
      <c r="AG22" s="15" t="str">
        <f t="shared" si="22"/>
        <v/>
      </c>
      <c r="AH22" s="15" t="str">
        <f t="shared" si="23"/>
        <v/>
      </c>
      <c r="AI22" s="297" t="str">
        <f t="shared" si="33"/>
        <v/>
      </c>
      <c r="AJ22" s="45" t="str">
        <f t="shared" si="24"/>
        <v/>
      </c>
      <c r="AK22" s="20" t="str">
        <f t="shared" si="25"/>
        <v/>
      </c>
      <c r="AL22" s="42" t="str">
        <f t="shared" si="34"/>
        <v/>
      </c>
      <c r="AM22" s="46" t="str">
        <f t="shared" si="1"/>
        <v/>
      </c>
      <c r="AN22" s="20" t="str">
        <f t="shared" si="2"/>
        <v/>
      </c>
      <c r="AO22" s="42" t="str">
        <f t="shared" si="35"/>
        <v/>
      </c>
      <c r="AP22" s="47" t="str">
        <f t="shared" si="3"/>
        <v/>
      </c>
      <c r="AQ22" s="20" t="str">
        <f t="shared" si="4"/>
        <v/>
      </c>
      <c r="AR22" s="48" t="str">
        <f t="shared" si="36"/>
        <v/>
      </c>
      <c r="AS22" s="44" t="str">
        <f t="shared" si="5"/>
        <v/>
      </c>
      <c r="AT22" s="56"/>
      <c r="AU22" s="49" t="str">
        <f t="shared" si="6"/>
        <v/>
      </c>
      <c r="AV22" s="49" t="str">
        <f t="shared" si="7"/>
        <v/>
      </c>
      <c r="AW22" s="49" t="str">
        <f t="shared" si="37"/>
        <v/>
      </c>
      <c r="AX22" s="67" t="str" cm="1">
        <f t="array" ref="AX22">IF($AA22="","",IF((IFERROR(_xlfn.IFS($AS22="Devis 1",(IFERROR(VALUE(TRIM(SUBSTITUTE(AJ22,CHAR(160),""))),0)),$AS22="Devis 2",(IFERROR(VALUE(TRIM(SUBSTITUTE(AM22,CHAR(160),""))),0)),$AS22="Devis 3",(IFERROR(VALUE(TRIM(SUBSTITUTE(AP22,CHAR(160),""))),0))),0))*(IFERROR(VALUE(TRIM(SUBSTITUTE($AA22,CHAR(160),""))),0))=0,"",(IFERROR(_xlfn.IFS($AS22="Devis 1",(IFERROR(VALUE(TRIM(SUBSTITUTE(AJ22,CHAR(160),""))),0)),$AS22="Devis 2",(IFERROR(VALUE(TRIM(SUBSTITUTE(AM22,CHAR(160),""))),0)),$AS22="Devis 3",(IFERROR(VALUE(TRIM(SUBSTITUTE(AP22,CHAR(160),""))),0))),0))*(IFERROR(VALUE(TRIM(SUBSTITUTE($AA22,CHAR(160),""))),0))))</f>
        <v/>
      </c>
      <c r="AY22" s="67" t="str" cm="1">
        <f t="array" ref="AY22">IF($AA22="","",IF(IFERROR(_xlfn.IFS(TRIM(SUBSTITUTE($AS22,CHAR(160),""))="Devis 1",IFERROR(VALUE(TRIM(SUBSTITUTE(AK22,CHAR(160),""))),0),TRIM(SUBSTITUTE($AS22,CHAR(160),""))="Devis 2",IFERROR(VALUE(TRIM(SUBSTITUTE(AN22,CHAR(160),""))),0),TRIM(SUBSTITUTE($AS22,CHAR(160),""))="Devis 3",IFERROR(VALUE(TRIM(SUBSTITUTE(AQ22,CHAR(160),""))),0)),0)*IFERROR(VALUE(TRIM(SUBSTITUTE($AA22,CHAR(160),""))),0)=0,IF(AX22&lt;&gt;"",0,""),IFERROR(_xlfn.IFS(TRIM(SUBSTITUTE($AS22,CHAR(160),""))="Devis 1",IFERROR(VALUE(TRIM(SUBSTITUTE(AK22,CHAR(160),""))),0),TRIM(SUBSTITUTE($AS22,CHAR(160),""))="Devis 2",IFERROR(VALUE(TRIM(SUBSTITUTE(AN22,CHAR(160),""))),0),TRIM(SUBSTITUTE($AS22,CHAR(160),""))="Devis 3",IFERROR(VALUE(TRIM(SUBSTITUTE(AQ22,CHAR(160),""))),0)),0)*IFERROR(VALUE(TRIM(SUBSTITUTE($AA22,CHAR(160),""))),0)))</f>
        <v/>
      </c>
      <c r="AZ22" s="67" t="str" cm="1">
        <f t="array" ref="AZ22">IF($AA22="","",IF((IFERROR(_xlfn.IFS($AS22="Devis 1",(IFERROR(VALUE(TRIM(SUBSTITUTE(AL22,CHAR(160),""))),0)),$AS22="Devis 2",(IFERROR(VALUE(TRIM(SUBSTITUTE(AO22,CHAR(160),""))),0)),$AS22="Devis 3",(IFERROR(VALUE(TRIM(SUBSTITUTE(AR22,CHAR(160),""))),0))),0))*(IFERROR(VALUE(TRIM(SUBSTITUTE($AA22,CHAR(160),""))),0))=0,"",(IFERROR(_xlfn.IFS($AS22="Devis 1",(IFERROR(VALUE(TRIM(SUBSTITUTE(AL22,CHAR(160),""))),0)),$AS22="Devis 2",(IFERROR(VALUE(TRIM(SUBSTITUTE(AO22,CHAR(160),""))),0)),$AS22="Devis 3",(IFERROR(VALUE(TRIM(SUBSTITUTE(AR22,CHAR(160),""))),0))),0))*(IFERROR(VALUE(TRIM(SUBSTITUTE($AA22,CHAR(160),""))),0))))</f>
        <v/>
      </c>
      <c r="BA22" s="57"/>
      <c r="BB22" s="14" t="str" cm="1">
        <f t="array" ref="BB22">IF(OR(AZ22="",AW22="",AX22="",AU22="",AY22="",AV22=""),"",_xlfn.IFS((IFERROR(VALUE(TRIM(SUBSTITUTE(AZ22,CHAR(160),""))),0))&gt;(IFERROR(VALUE(TRIM(SUBSTITUTE(AW22,CHAR(160),""))),0)),"KO : Le montant retenu TTC est supérieur au montant raisonnable TTC. Merci de revoir la ligne de dépense ou plafonner son montant.",(IFERROR(VALUE(TRIM(SUBSTITUTE(AX22,CHAR(160),""))),0))&gt;(IFERROR(VALUE(TRIM(SUBSTITUTE(AU22,CHAR(160),""))),0)),"Attention : Le montant retenu HT est supérieur au montant HT raisonnable. Merci de revoir la ligne de dépense, plafonner son montant, ou justifier la reventillation HT / TVA.",(IFERROR(VALUE(TRIM(SUBSTITUTE(AY22,CHAR(160),""))),0))&gt;(IFERROR(VALUE(TRIM(SUBSTITUTE(AV22,CHAR(160),""))),0)),"Attention : Le montant TVA retenu est supérieur au montant TVA raisonnable. Merci de revoir la ligne de dépense, plafonner son montant, ou justifier la reventillation HT / TVA.",(IFERROR(VALUE(TRIM(SUBSTITUTE(AZ22,CHAR(160),""))),0))=0,"",(IFERROR(VALUE(TRIM(SUBSTITUTE(AW22,CHAR(160),""))),0))=(IFERROR(VALUE(TRIM(SUBSTITUTE(AZ22,CHAR(160),""))),0)),"OK",(IFERROR(VALUE(TRIM(SUBSTITUTE(AW22,CHAR(160),""))),0))&gt;(IFERROR(VALUE(TRIM(SUBSTITUTE(AZ22,CHAR(160),""))),0))," OK : Montant instruit inférieur au montant raisonnable.",TRUE,""))</f>
        <v/>
      </c>
      <c r="BC22" s="14" t="str" cm="1">
        <f t="array" ref="BC22">IF(
   OR(AZ22="",X22="",AX22="",V22="",AY22="",W22=""),
   "",
   _xlfn.IFS(
      (IFERROR(VALUE(TRIM(SUBSTITUTE(AZ22,CHAR(160),""))),0))=0,
         "Attention montant présenté entièrement écarté",
      (IFERROR(VALUE(TRIM(SUBSTITUTE(AZ22,CHAR(160),""))),0))&gt;
         (IFERROR(VALUE(TRIM(SUBSTITUTE(X22,CHAR(160),""))),0)),
         "KO : Le montant retenu TTC est supérieur au montant présenté TTC. Merci de revoir la ligne de dépense ou plafonner son montant.",
      (IFERROR(VALUE(TRIM(SUBSTITUTE(AX22,CHAR(160),""))),0))&gt;
         (IFERROR(VALUE(TRIM(SUBSTITUTE(V22,CHAR(160),""))),0)),
         "Attention : Le montant retenu HT est supérieur au montant HT présenté. Merci de revoir la ligne de dépense, plafonner son montant, ou justifier la reventilation HT / TVA.",
      (IFERROR(VALUE(TRIM(SUBSTITUTE(AY22,CHAR(160),""))),0))&gt;
         (IFERROR(VALUE(TRIM(SUBSTITUTE(W22,CHAR(160),""))),0)),
         "Attention : Le montant TVA retenu est supérieur au montant TVA présenté. Merci de revoir la ligne de dépense, plafonner son montant, ou justifier la reventilation HT / TVA.",
      (IFERROR(VALUE(TRIM(SUBSTITUTE(X22,CHAR(160),""))),0))=0,
         "",
      (IFERROR(VALUE(TRIM(SUBSTITUTE(AZ22,CHAR(160),""))),0))=
         (IFERROR(VALUE(TRIM(SUBSTITUTE(X22,CHAR(160),""))),0)),
         "OK",
      (IFERROR(VALUE(TRIM(SUBSTITUTE(AZ22,CHAR(160),""))),0))&lt;
         (IFERROR(VALUE(TRIM(SUBSTITUTE(X22,CHAR(160),""))),0)),
         "Attention : montant présenté partiellement écarté.",
      TRUE,
         ""
   )
)</f>
        <v/>
      </c>
      <c r="BD22" s="49" t="str">
        <f t="shared" si="8"/>
        <v/>
      </c>
      <c r="BE22" s="49" t="str">
        <f t="shared" si="9"/>
        <v/>
      </c>
      <c r="BF22" s="21" t="str">
        <f t="shared" si="10"/>
        <v/>
      </c>
    </row>
    <row r="23" spans="1:58" ht="15" customHeight="1">
      <c r="A23" s="345">
        <v>12</v>
      </c>
      <c r="B23" s="363"/>
      <c r="C23" s="6"/>
      <c r="D23" s="5"/>
      <c r="E23" s="5"/>
      <c r="F23" s="5"/>
      <c r="G23" s="24"/>
      <c r="H23" s="22"/>
      <c r="I23" s="23"/>
      <c r="J23" s="5"/>
      <c r="K23" s="11"/>
      <c r="L23" s="8"/>
      <c r="M23" s="7"/>
      <c r="N23" s="42" t="str">
        <f t="shared" si="29"/>
        <v/>
      </c>
      <c r="O23" s="9"/>
      <c r="P23" s="7"/>
      <c r="Q23" s="42" t="str">
        <f t="shared" si="30"/>
        <v/>
      </c>
      <c r="R23" s="10"/>
      <c r="S23" s="7"/>
      <c r="T23" s="43" t="str">
        <f t="shared" si="31"/>
        <v/>
      </c>
      <c r="U23" s="16"/>
      <c r="V23" s="68" t="str" cm="1">
        <f t="array" ref="V23">IF((_xlfn.IFS(TRIM(SUBSTITUTE(U23,CHAR(160),""))="Devis 1",IFERROR(VALUE(TRIM(SUBSTITUTE(L23,CHAR(160),""))),0),TRIM(SUBSTITUTE(U23,CHAR(160),""))="Devis 2",IFERROR(VALUE(TRIM(SUBSTITUTE(O23,CHAR(160),""))),0),TRIM(SUBSTITUTE(U23,CHAR(160),""))="Devis 3",IFERROR(VALUE(TRIM(SUBSTITUTE(R23,CHAR(160),""))),0),TRUE,0)*IFERROR(VALUE(TRIM(SUBSTITUTE(C23,CHAR(160),""))),0))=0,"",_xlfn.IFS(TRIM(SUBSTITUTE(U23,CHAR(160),""))="Devis 1",IFERROR(VALUE(TRIM(SUBSTITUTE(L23,CHAR(160),""))),0),TRIM(SUBSTITUTE(U23,CHAR(160),""))="Devis 2",IFERROR(VALUE(TRIM(SUBSTITUTE(O23,CHAR(160),""))),0),TRIM(SUBSTITUTE(U23,CHAR(160),""))="Devis 3",IFERROR(VALUE(TRIM(SUBSTITUTE(R23,CHAR(160),""))),0),TRUE,0)*IFERROR(VALUE(TRIM(SUBSTITUTE(C23,CHAR(160),""))),0))</f>
        <v/>
      </c>
      <c r="W23" s="66" t="str" cm="1">
        <f t="array" ref="W23">IF((_xlfn.IFS(TRIM(SUBSTITUTE(U23,CHAR(160),""))="Devis 1",IFERROR(VALUE(TRIM(SUBSTITUTE(M23,CHAR(160),""))),0),TRIM(SUBSTITUTE(U23,CHAR(160),""))="Devis 2",IFERROR(VALUE(TRIM(SUBSTITUTE(P23,CHAR(160),""))),0),TRIM(SUBSTITUTE(U23,CHAR(160),""))="Devis 3",IFERROR(VALUE(TRIM(SUBSTITUTE(S23,CHAR(160),""))),0),TRUE,0)*IFERROR(VALUE(TRIM(SUBSTITUTE(C23,CHAR(160),""))),0))=0,IF(V23&lt;&gt;"",0,""),_xlfn.IFS(TRIM(SUBSTITUTE(U23,CHAR(160),""))="Devis 1",IFERROR(VALUE(TRIM(SUBSTITUTE(M23,CHAR(160),""))),0),TRIM(SUBSTITUTE(U23,CHAR(160),""))="Devis 2",IFERROR(VALUE(TRIM(SUBSTITUTE(P23,CHAR(160),""))),0),TRIM(SUBSTITUTE(U23,CHAR(160),""))="Devis 3",IFERROR(VALUE(TRIM(SUBSTITUTE(S23,CHAR(160),""))),0),TRUE,0)*IFERROR(VALUE(TRIM(SUBSTITUTE(C23,CHAR(160),""))),0))</f>
        <v/>
      </c>
      <c r="X23" s="69" t="str">
        <f t="shared" si="32"/>
        <v/>
      </c>
      <c r="Y23" s="65"/>
      <c r="Z23" s="18" t="str">
        <f t="shared" si="15"/>
        <v/>
      </c>
      <c r="AA23" s="15" t="str">
        <f t="shared" si="16"/>
        <v/>
      </c>
      <c r="AB23" s="15" t="str">
        <f t="shared" si="17"/>
        <v/>
      </c>
      <c r="AC23" s="15" t="str">
        <f t="shared" si="18"/>
        <v/>
      </c>
      <c r="AD23" s="15" t="str">
        <f t="shared" si="19"/>
        <v/>
      </c>
      <c r="AE23" s="15" t="str">
        <f t="shared" si="20"/>
        <v/>
      </c>
      <c r="AF23" s="15" t="str">
        <f t="shared" si="21"/>
        <v/>
      </c>
      <c r="AG23" s="15" t="str">
        <f t="shared" si="22"/>
        <v/>
      </c>
      <c r="AH23" s="15" t="str">
        <f t="shared" si="23"/>
        <v/>
      </c>
      <c r="AI23" s="297" t="str">
        <f t="shared" si="33"/>
        <v/>
      </c>
      <c r="AJ23" s="45" t="str">
        <f t="shared" si="24"/>
        <v/>
      </c>
      <c r="AK23" s="20" t="str">
        <f t="shared" si="25"/>
        <v/>
      </c>
      <c r="AL23" s="42" t="str">
        <f t="shared" si="34"/>
        <v/>
      </c>
      <c r="AM23" s="46" t="str">
        <f t="shared" si="1"/>
        <v/>
      </c>
      <c r="AN23" s="20" t="str">
        <f t="shared" si="2"/>
        <v/>
      </c>
      <c r="AO23" s="42" t="str">
        <f t="shared" si="35"/>
        <v/>
      </c>
      <c r="AP23" s="47" t="str">
        <f t="shared" si="3"/>
        <v/>
      </c>
      <c r="AQ23" s="20" t="str">
        <f t="shared" si="4"/>
        <v/>
      </c>
      <c r="AR23" s="48" t="str">
        <f t="shared" si="36"/>
        <v/>
      </c>
      <c r="AS23" s="44" t="str">
        <f t="shared" si="5"/>
        <v/>
      </c>
      <c r="AT23" s="56"/>
      <c r="AU23" s="49" t="str">
        <f t="shared" si="6"/>
        <v/>
      </c>
      <c r="AV23" s="49" t="str">
        <f t="shared" si="7"/>
        <v/>
      </c>
      <c r="AW23" s="49" t="str">
        <f t="shared" si="37"/>
        <v/>
      </c>
      <c r="AX23" s="67" t="str" cm="1">
        <f t="array" ref="AX23">IF($AA23="","",IF((IFERROR(_xlfn.IFS($AS23="Devis 1",(IFERROR(VALUE(TRIM(SUBSTITUTE(AJ23,CHAR(160),""))),0)),$AS23="Devis 2",(IFERROR(VALUE(TRIM(SUBSTITUTE(AM23,CHAR(160),""))),0)),$AS23="Devis 3",(IFERROR(VALUE(TRIM(SUBSTITUTE(AP23,CHAR(160),""))),0))),0))*(IFERROR(VALUE(TRIM(SUBSTITUTE($AA23,CHAR(160),""))),0))=0,"",(IFERROR(_xlfn.IFS($AS23="Devis 1",(IFERROR(VALUE(TRIM(SUBSTITUTE(AJ23,CHAR(160),""))),0)),$AS23="Devis 2",(IFERROR(VALUE(TRIM(SUBSTITUTE(AM23,CHAR(160),""))),0)),$AS23="Devis 3",(IFERROR(VALUE(TRIM(SUBSTITUTE(AP23,CHAR(160),""))),0))),0))*(IFERROR(VALUE(TRIM(SUBSTITUTE($AA23,CHAR(160),""))),0))))</f>
        <v/>
      </c>
      <c r="AY23" s="67" t="str" cm="1">
        <f t="array" ref="AY23">IF($AA23="","",IF(IFERROR(_xlfn.IFS(TRIM(SUBSTITUTE($AS23,CHAR(160),""))="Devis 1",IFERROR(VALUE(TRIM(SUBSTITUTE(AK23,CHAR(160),""))),0),TRIM(SUBSTITUTE($AS23,CHAR(160),""))="Devis 2",IFERROR(VALUE(TRIM(SUBSTITUTE(AN23,CHAR(160),""))),0),TRIM(SUBSTITUTE($AS23,CHAR(160),""))="Devis 3",IFERROR(VALUE(TRIM(SUBSTITUTE(AQ23,CHAR(160),""))),0)),0)*IFERROR(VALUE(TRIM(SUBSTITUTE($AA23,CHAR(160),""))),0)=0,IF(AX23&lt;&gt;"",0,""),IFERROR(_xlfn.IFS(TRIM(SUBSTITUTE($AS23,CHAR(160),""))="Devis 1",IFERROR(VALUE(TRIM(SUBSTITUTE(AK23,CHAR(160),""))),0),TRIM(SUBSTITUTE($AS23,CHAR(160),""))="Devis 2",IFERROR(VALUE(TRIM(SUBSTITUTE(AN23,CHAR(160),""))),0),TRIM(SUBSTITUTE($AS23,CHAR(160),""))="Devis 3",IFERROR(VALUE(TRIM(SUBSTITUTE(AQ23,CHAR(160),""))),0)),0)*IFERROR(VALUE(TRIM(SUBSTITUTE($AA23,CHAR(160),""))),0)))</f>
        <v/>
      </c>
      <c r="AZ23" s="67" t="str" cm="1">
        <f t="array" ref="AZ23">IF($AA23="","",IF((IFERROR(_xlfn.IFS($AS23="Devis 1",(IFERROR(VALUE(TRIM(SUBSTITUTE(AL23,CHAR(160),""))),0)),$AS23="Devis 2",(IFERROR(VALUE(TRIM(SUBSTITUTE(AO23,CHAR(160),""))),0)),$AS23="Devis 3",(IFERROR(VALUE(TRIM(SUBSTITUTE(AR23,CHAR(160),""))),0))),0))*(IFERROR(VALUE(TRIM(SUBSTITUTE($AA23,CHAR(160),""))),0))=0,"",(IFERROR(_xlfn.IFS($AS23="Devis 1",(IFERROR(VALUE(TRIM(SUBSTITUTE(AL23,CHAR(160),""))),0)),$AS23="Devis 2",(IFERROR(VALUE(TRIM(SUBSTITUTE(AO23,CHAR(160),""))),0)),$AS23="Devis 3",(IFERROR(VALUE(TRIM(SUBSTITUTE(AR23,CHAR(160),""))),0))),0))*(IFERROR(VALUE(TRIM(SUBSTITUTE($AA23,CHAR(160),""))),0))))</f>
        <v/>
      </c>
      <c r="BA23" s="57"/>
      <c r="BB23" s="14" t="str" cm="1">
        <f t="array" ref="BB23">IF(OR(AZ23="",AW23="",AX23="",AU23="",AY23="",AV23=""),"",_xlfn.IFS((IFERROR(VALUE(TRIM(SUBSTITUTE(AZ23,CHAR(160),""))),0))&gt;(IFERROR(VALUE(TRIM(SUBSTITUTE(AW23,CHAR(160),""))),0)),"KO : Le montant retenu TTC est supérieur au montant raisonnable TTC. Merci de revoir la ligne de dépense ou plafonner son montant.",(IFERROR(VALUE(TRIM(SUBSTITUTE(AX23,CHAR(160),""))),0))&gt;(IFERROR(VALUE(TRIM(SUBSTITUTE(AU23,CHAR(160),""))),0)),"Attention : Le montant retenu HT est supérieur au montant HT raisonnable. Merci de revoir la ligne de dépense, plafonner son montant, ou justifier la reventillation HT / TVA.",(IFERROR(VALUE(TRIM(SUBSTITUTE(AY23,CHAR(160),""))),0))&gt;(IFERROR(VALUE(TRIM(SUBSTITUTE(AV23,CHAR(160),""))),0)),"Attention : Le montant TVA retenu est supérieur au montant TVA raisonnable. Merci de revoir la ligne de dépense, plafonner son montant, ou justifier la reventillation HT / TVA.",(IFERROR(VALUE(TRIM(SUBSTITUTE(AZ23,CHAR(160),""))),0))=0,"",(IFERROR(VALUE(TRIM(SUBSTITUTE(AW23,CHAR(160),""))),0))=(IFERROR(VALUE(TRIM(SUBSTITUTE(AZ23,CHAR(160),""))),0)),"OK",(IFERROR(VALUE(TRIM(SUBSTITUTE(AW23,CHAR(160),""))),0))&gt;(IFERROR(VALUE(TRIM(SUBSTITUTE(AZ23,CHAR(160),""))),0))," OK : Montant instruit inférieur au montant raisonnable.",TRUE,""))</f>
        <v/>
      </c>
      <c r="BC23" s="14" t="str" cm="1">
        <f t="array" ref="BC23">IF(
   OR(AZ23="",X23="",AX23="",V23="",AY23="",W23=""),
   "",
   _xlfn.IFS(
      (IFERROR(VALUE(TRIM(SUBSTITUTE(AZ23,CHAR(160),""))),0))=0,
         "Attention montant présenté entièrement écarté",
      (IFERROR(VALUE(TRIM(SUBSTITUTE(AZ23,CHAR(160),""))),0))&gt;
         (IFERROR(VALUE(TRIM(SUBSTITUTE(X23,CHAR(160),""))),0)),
         "KO : Le montant retenu TTC est supérieur au montant présenté TTC. Merci de revoir la ligne de dépense ou plafonner son montant.",
      (IFERROR(VALUE(TRIM(SUBSTITUTE(AX23,CHAR(160),""))),0))&gt;
         (IFERROR(VALUE(TRIM(SUBSTITUTE(V23,CHAR(160),""))),0)),
         "Attention : Le montant retenu HT est supérieur au montant HT présenté. Merci de revoir la ligne de dépense, plafonner son montant, ou justifier la reventilation HT / TVA.",
      (IFERROR(VALUE(TRIM(SUBSTITUTE(AY23,CHAR(160),""))),0))&gt;
         (IFERROR(VALUE(TRIM(SUBSTITUTE(W23,CHAR(160),""))),0)),
         "Attention : Le montant TVA retenu est supérieur au montant TVA présenté. Merci de revoir la ligne de dépense, plafonner son montant, ou justifier la reventilation HT / TVA.",
      (IFERROR(VALUE(TRIM(SUBSTITUTE(X23,CHAR(160),""))),0))=0,
         "",
      (IFERROR(VALUE(TRIM(SUBSTITUTE(AZ23,CHAR(160),""))),0))=
         (IFERROR(VALUE(TRIM(SUBSTITUTE(X23,CHAR(160),""))),0)),
         "OK",
      (IFERROR(VALUE(TRIM(SUBSTITUTE(AZ23,CHAR(160),""))),0))&lt;
         (IFERROR(VALUE(TRIM(SUBSTITUTE(X23,CHAR(160),""))),0)),
         "Attention : montant présenté partiellement écarté.",
      TRUE,
         ""
   )
)</f>
        <v/>
      </c>
      <c r="BD23" s="49" t="str">
        <f t="shared" si="8"/>
        <v/>
      </c>
      <c r="BE23" s="49" t="str">
        <f t="shared" si="9"/>
        <v/>
      </c>
      <c r="BF23" s="21" t="str">
        <f t="shared" si="10"/>
        <v/>
      </c>
    </row>
    <row r="24" spans="1:58" ht="15" customHeight="1">
      <c r="A24" s="345">
        <v>13</v>
      </c>
      <c r="B24" s="363"/>
      <c r="C24" s="6"/>
      <c r="D24" s="5"/>
      <c r="E24" s="5"/>
      <c r="F24" s="5"/>
      <c r="G24" s="24"/>
      <c r="H24" s="22"/>
      <c r="I24" s="23"/>
      <c r="J24" s="5"/>
      <c r="K24" s="11"/>
      <c r="L24" s="8"/>
      <c r="M24" s="7"/>
      <c r="N24" s="42" t="str">
        <f t="shared" si="29"/>
        <v/>
      </c>
      <c r="O24" s="9"/>
      <c r="P24" s="7"/>
      <c r="Q24" s="42" t="str">
        <f t="shared" si="30"/>
        <v/>
      </c>
      <c r="R24" s="10"/>
      <c r="S24" s="7"/>
      <c r="T24" s="43" t="str">
        <f t="shared" si="31"/>
        <v/>
      </c>
      <c r="U24" s="16"/>
      <c r="V24" s="68" t="str" cm="1">
        <f t="array" ref="V24">IF((_xlfn.IFS(TRIM(SUBSTITUTE(U24,CHAR(160),""))="Devis 1",IFERROR(VALUE(TRIM(SUBSTITUTE(L24,CHAR(160),""))),0),TRIM(SUBSTITUTE(U24,CHAR(160),""))="Devis 2",IFERROR(VALUE(TRIM(SUBSTITUTE(O24,CHAR(160),""))),0),TRIM(SUBSTITUTE(U24,CHAR(160),""))="Devis 3",IFERROR(VALUE(TRIM(SUBSTITUTE(R24,CHAR(160),""))),0),TRUE,0)*IFERROR(VALUE(TRIM(SUBSTITUTE(C24,CHAR(160),""))),0))=0,"",_xlfn.IFS(TRIM(SUBSTITUTE(U24,CHAR(160),""))="Devis 1",IFERROR(VALUE(TRIM(SUBSTITUTE(L24,CHAR(160),""))),0),TRIM(SUBSTITUTE(U24,CHAR(160),""))="Devis 2",IFERROR(VALUE(TRIM(SUBSTITUTE(O24,CHAR(160),""))),0),TRIM(SUBSTITUTE(U24,CHAR(160),""))="Devis 3",IFERROR(VALUE(TRIM(SUBSTITUTE(R24,CHAR(160),""))),0),TRUE,0)*IFERROR(VALUE(TRIM(SUBSTITUTE(C24,CHAR(160),""))),0))</f>
        <v/>
      </c>
      <c r="W24" s="66" t="str" cm="1">
        <f t="array" ref="W24">IF((_xlfn.IFS(TRIM(SUBSTITUTE(U24,CHAR(160),""))="Devis 1",IFERROR(VALUE(TRIM(SUBSTITUTE(M24,CHAR(160),""))),0),TRIM(SUBSTITUTE(U24,CHAR(160),""))="Devis 2",IFERROR(VALUE(TRIM(SUBSTITUTE(P24,CHAR(160),""))),0),TRIM(SUBSTITUTE(U24,CHAR(160),""))="Devis 3",IFERROR(VALUE(TRIM(SUBSTITUTE(S24,CHAR(160),""))),0),TRUE,0)*IFERROR(VALUE(TRIM(SUBSTITUTE(C24,CHAR(160),""))),0))=0,IF(V24&lt;&gt;"",0,""),_xlfn.IFS(TRIM(SUBSTITUTE(U24,CHAR(160),""))="Devis 1",IFERROR(VALUE(TRIM(SUBSTITUTE(M24,CHAR(160),""))),0),TRIM(SUBSTITUTE(U24,CHAR(160),""))="Devis 2",IFERROR(VALUE(TRIM(SUBSTITUTE(P24,CHAR(160),""))),0),TRIM(SUBSTITUTE(U24,CHAR(160),""))="Devis 3",IFERROR(VALUE(TRIM(SUBSTITUTE(S24,CHAR(160),""))),0),TRUE,0)*IFERROR(VALUE(TRIM(SUBSTITUTE(C24,CHAR(160),""))),0))</f>
        <v/>
      </c>
      <c r="X24" s="69" t="str">
        <f t="shared" si="32"/>
        <v/>
      </c>
      <c r="Y24" s="65"/>
      <c r="Z24" s="18" t="str">
        <f t="shared" si="15"/>
        <v/>
      </c>
      <c r="AA24" s="15" t="str">
        <f t="shared" si="16"/>
        <v/>
      </c>
      <c r="AB24" s="15" t="str">
        <f t="shared" si="17"/>
        <v/>
      </c>
      <c r="AC24" s="15" t="str">
        <f t="shared" si="18"/>
        <v/>
      </c>
      <c r="AD24" s="15" t="str">
        <f t="shared" si="19"/>
        <v/>
      </c>
      <c r="AE24" s="15" t="str">
        <f t="shared" si="20"/>
        <v/>
      </c>
      <c r="AF24" s="15" t="str">
        <f t="shared" si="21"/>
        <v/>
      </c>
      <c r="AG24" s="15" t="str">
        <f t="shared" si="22"/>
        <v/>
      </c>
      <c r="AH24" s="15" t="str">
        <f t="shared" si="23"/>
        <v/>
      </c>
      <c r="AI24" s="297" t="str">
        <f t="shared" si="33"/>
        <v/>
      </c>
      <c r="AJ24" s="45" t="str">
        <f t="shared" si="24"/>
        <v/>
      </c>
      <c r="AK24" s="20" t="str">
        <f t="shared" si="25"/>
        <v/>
      </c>
      <c r="AL24" s="42" t="str">
        <f t="shared" si="34"/>
        <v/>
      </c>
      <c r="AM24" s="46" t="str">
        <f t="shared" si="1"/>
        <v/>
      </c>
      <c r="AN24" s="20" t="str">
        <f t="shared" si="2"/>
        <v/>
      </c>
      <c r="AO24" s="42" t="str">
        <f t="shared" si="35"/>
        <v/>
      </c>
      <c r="AP24" s="47" t="str">
        <f t="shared" si="3"/>
        <v/>
      </c>
      <c r="AQ24" s="20" t="str">
        <f t="shared" si="4"/>
        <v/>
      </c>
      <c r="AR24" s="48" t="str">
        <f t="shared" si="36"/>
        <v/>
      </c>
      <c r="AS24" s="44" t="str">
        <f t="shared" si="5"/>
        <v/>
      </c>
      <c r="AT24" s="56"/>
      <c r="AU24" s="49" t="str">
        <f t="shared" si="6"/>
        <v/>
      </c>
      <c r="AV24" s="49" t="str">
        <f t="shared" si="7"/>
        <v/>
      </c>
      <c r="AW24" s="49" t="str">
        <f t="shared" si="37"/>
        <v/>
      </c>
      <c r="AX24" s="67" t="str" cm="1">
        <f t="array" ref="AX24">IF($AA24="","",IF((IFERROR(_xlfn.IFS($AS24="Devis 1",(IFERROR(VALUE(TRIM(SUBSTITUTE(AJ24,CHAR(160),""))),0)),$AS24="Devis 2",(IFERROR(VALUE(TRIM(SUBSTITUTE(AM24,CHAR(160),""))),0)),$AS24="Devis 3",(IFERROR(VALUE(TRIM(SUBSTITUTE(AP24,CHAR(160),""))),0))),0))*(IFERROR(VALUE(TRIM(SUBSTITUTE($AA24,CHAR(160),""))),0))=0,"",(IFERROR(_xlfn.IFS($AS24="Devis 1",(IFERROR(VALUE(TRIM(SUBSTITUTE(AJ24,CHAR(160),""))),0)),$AS24="Devis 2",(IFERROR(VALUE(TRIM(SUBSTITUTE(AM24,CHAR(160),""))),0)),$AS24="Devis 3",(IFERROR(VALUE(TRIM(SUBSTITUTE(AP24,CHAR(160),""))),0))),0))*(IFERROR(VALUE(TRIM(SUBSTITUTE($AA24,CHAR(160),""))),0))))</f>
        <v/>
      </c>
      <c r="AY24" s="67" t="str" cm="1">
        <f t="array" ref="AY24">IF($AA24="","",IF(IFERROR(_xlfn.IFS(TRIM(SUBSTITUTE($AS24,CHAR(160),""))="Devis 1",IFERROR(VALUE(TRIM(SUBSTITUTE(AK24,CHAR(160),""))),0),TRIM(SUBSTITUTE($AS24,CHAR(160),""))="Devis 2",IFERROR(VALUE(TRIM(SUBSTITUTE(AN24,CHAR(160),""))),0),TRIM(SUBSTITUTE($AS24,CHAR(160),""))="Devis 3",IFERROR(VALUE(TRIM(SUBSTITUTE(AQ24,CHAR(160),""))),0)),0)*IFERROR(VALUE(TRIM(SUBSTITUTE($AA24,CHAR(160),""))),0)=0,IF(AX24&lt;&gt;"",0,""),IFERROR(_xlfn.IFS(TRIM(SUBSTITUTE($AS24,CHAR(160),""))="Devis 1",IFERROR(VALUE(TRIM(SUBSTITUTE(AK24,CHAR(160),""))),0),TRIM(SUBSTITUTE($AS24,CHAR(160),""))="Devis 2",IFERROR(VALUE(TRIM(SUBSTITUTE(AN24,CHAR(160),""))),0),TRIM(SUBSTITUTE($AS24,CHAR(160),""))="Devis 3",IFERROR(VALUE(TRIM(SUBSTITUTE(AQ24,CHAR(160),""))),0)),0)*IFERROR(VALUE(TRIM(SUBSTITUTE($AA24,CHAR(160),""))),0)))</f>
        <v/>
      </c>
      <c r="AZ24" s="67" t="str" cm="1">
        <f t="array" ref="AZ24">IF($AA24="","",IF((IFERROR(_xlfn.IFS($AS24="Devis 1",(IFERROR(VALUE(TRIM(SUBSTITUTE(AL24,CHAR(160),""))),0)),$AS24="Devis 2",(IFERROR(VALUE(TRIM(SUBSTITUTE(AO24,CHAR(160),""))),0)),$AS24="Devis 3",(IFERROR(VALUE(TRIM(SUBSTITUTE(AR24,CHAR(160),""))),0))),0))*(IFERROR(VALUE(TRIM(SUBSTITUTE($AA24,CHAR(160),""))),0))=0,"",(IFERROR(_xlfn.IFS($AS24="Devis 1",(IFERROR(VALUE(TRIM(SUBSTITUTE(AL24,CHAR(160),""))),0)),$AS24="Devis 2",(IFERROR(VALUE(TRIM(SUBSTITUTE(AO24,CHAR(160),""))),0)),$AS24="Devis 3",(IFERROR(VALUE(TRIM(SUBSTITUTE(AR24,CHAR(160),""))),0))),0))*(IFERROR(VALUE(TRIM(SUBSTITUTE($AA24,CHAR(160),""))),0))))</f>
        <v/>
      </c>
      <c r="BA24" s="57"/>
      <c r="BB24" s="14" t="str" cm="1">
        <f t="array" ref="BB24">IF(OR(AZ24="",AW24="",AX24="",AU24="",AY24="",AV24=""),"",_xlfn.IFS((IFERROR(VALUE(TRIM(SUBSTITUTE(AZ24,CHAR(160),""))),0))&gt;(IFERROR(VALUE(TRIM(SUBSTITUTE(AW24,CHAR(160),""))),0)),"KO : Le montant retenu TTC est supérieur au montant raisonnable TTC. Merci de revoir la ligne de dépense ou plafonner son montant.",(IFERROR(VALUE(TRIM(SUBSTITUTE(AX24,CHAR(160),""))),0))&gt;(IFERROR(VALUE(TRIM(SUBSTITUTE(AU24,CHAR(160),""))),0)),"Attention : Le montant retenu HT est supérieur au montant HT raisonnable. Merci de revoir la ligne de dépense, plafonner son montant, ou justifier la reventillation HT / TVA.",(IFERROR(VALUE(TRIM(SUBSTITUTE(AY24,CHAR(160),""))),0))&gt;(IFERROR(VALUE(TRIM(SUBSTITUTE(AV24,CHAR(160),""))),0)),"Attention : Le montant TVA retenu est supérieur au montant TVA raisonnable. Merci de revoir la ligne de dépense, plafonner son montant, ou justifier la reventillation HT / TVA.",(IFERROR(VALUE(TRIM(SUBSTITUTE(AZ24,CHAR(160),""))),0))=0,"",(IFERROR(VALUE(TRIM(SUBSTITUTE(AW24,CHAR(160),""))),0))=(IFERROR(VALUE(TRIM(SUBSTITUTE(AZ24,CHAR(160),""))),0)),"OK",(IFERROR(VALUE(TRIM(SUBSTITUTE(AW24,CHAR(160),""))),0))&gt;(IFERROR(VALUE(TRIM(SUBSTITUTE(AZ24,CHAR(160),""))),0))," OK : Montant instruit inférieur au montant raisonnable.",TRUE,""))</f>
        <v/>
      </c>
      <c r="BC24" s="14" t="str" cm="1">
        <f t="array" ref="BC24">IF(
   OR(AZ24="",X24="",AX24="",V24="",AY24="",W24=""),
   "",
   _xlfn.IFS(
      (IFERROR(VALUE(TRIM(SUBSTITUTE(AZ24,CHAR(160),""))),0))=0,
         "Attention montant présenté entièrement écarté",
      (IFERROR(VALUE(TRIM(SUBSTITUTE(AZ24,CHAR(160),""))),0))&gt;
         (IFERROR(VALUE(TRIM(SUBSTITUTE(X24,CHAR(160),""))),0)),
         "KO : Le montant retenu TTC est supérieur au montant présenté TTC. Merci de revoir la ligne de dépense ou plafonner son montant.",
      (IFERROR(VALUE(TRIM(SUBSTITUTE(AX24,CHAR(160),""))),0))&gt;
         (IFERROR(VALUE(TRIM(SUBSTITUTE(V24,CHAR(160),""))),0)),
         "Attention : Le montant retenu HT est supérieur au montant HT présenté. Merci de revoir la ligne de dépense, plafonner son montant, ou justifier la reventilation HT / TVA.",
      (IFERROR(VALUE(TRIM(SUBSTITUTE(AY24,CHAR(160),""))),0))&gt;
         (IFERROR(VALUE(TRIM(SUBSTITUTE(W24,CHAR(160),""))),0)),
         "Attention : Le montant TVA retenu est supérieur au montant TVA présenté. Merci de revoir la ligne de dépense, plafonner son montant, ou justifier la reventilation HT / TVA.",
      (IFERROR(VALUE(TRIM(SUBSTITUTE(X24,CHAR(160),""))),0))=0,
         "",
      (IFERROR(VALUE(TRIM(SUBSTITUTE(AZ24,CHAR(160),""))),0))=
         (IFERROR(VALUE(TRIM(SUBSTITUTE(X24,CHAR(160),""))),0)),
         "OK",
      (IFERROR(VALUE(TRIM(SUBSTITUTE(AZ24,CHAR(160),""))),0))&lt;
         (IFERROR(VALUE(TRIM(SUBSTITUTE(X24,CHAR(160),""))),0)),
         "Attention : montant présenté partiellement écarté.",
      TRUE,
         ""
   )
)</f>
        <v/>
      </c>
      <c r="BD24" s="49" t="str">
        <f t="shared" si="8"/>
        <v/>
      </c>
      <c r="BE24" s="49" t="str">
        <f t="shared" si="9"/>
        <v/>
      </c>
      <c r="BF24" s="21" t="str">
        <f t="shared" si="10"/>
        <v/>
      </c>
    </row>
    <row r="25" spans="1:58" ht="15" customHeight="1">
      <c r="A25" s="345">
        <v>14</v>
      </c>
      <c r="B25" s="363"/>
      <c r="C25" s="6"/>
      <c r="D25" s="5"/>
      <c r="E25" s="5"/>
      <c r="F25" s="5"/>
      <c r="G25" s="24"/>
      <c r="H25" s="22"/>
      <c r="I25" s="23"/>
      <c r="J25" s="5"/>
      <c r="K25" s="11"/>
      <c r="L25" s="8"/>
      <c r="M25" s="7"/>
      <c r="N25" s="42" t="str">
        <f t="shared" si="29"/>
        <v/>
      </c>
      <c r="O25" s="9"/>
      <c r="P25" s="7"/>
      <c r="Q25" s="42" t="str">
        <f t="shared" si="30"/>
        <v/>
      </c>
      <c r="R25" s="10"/>
      <c r="S25" s="7"/>
      <c r="T25" s="43" t="str">
        <f t="shared" si="31"/>
        <v/>
      </c>
      <c r="U25" s="16"/>
      <c r="V25" s="68" t="str" cm="1">
        <f t="array" ref="V25">IF((_xlfn.IFS(TRIM(SUBSTITUTE(U25,CHAR(160),""))="Devis 1",IFERROR(VALUE(TRIM(SUBSTITUTE(L25,CHAR(160),""))),0),TRIM(SUBSTITUTE(U25,CHAR(160),""))="Devis 2",IFERROR(VALUE(TRIM(SUBSTITUTE(O25,CHAR(160),""))),0),TRIM(SUBSTITUTE(U25,CHAR(160),""))="Devis 3",IFERROR(VALUE(TRIM(SUBSTITUTE(R25,CHAR(160),""))),0),TRUE,0)*IFERROR(VALUE(TRIM(SUBSTITUTE(C25,CHAR(160),""))),0))=0,"",_xlfn.IFS(TRIM(SUBSTITUTE(U25,CHAR(160),""))="Devis 1",IFERROR(VALUE(TRIM(SUBSTITUTE(L25,CHAR(160),""))),0),TRIM(SUBSTITUTE(U25,CHAR(160),""))="Devis 2",IFERROR(VALUE(TRIM(SUBSTITUTE(O25,CHAR(160),""))),0),TRIM(SUBSTITUTE(U25,CHAR(160),""))="Devis 3",IFERROR(VALUE(TRIM(SUBSTITUTE(R25,CHAR(160),""))),0),TRUE,0)*IFERROR(VALUE(TRIM(SUBSTITUTE(C25,CHAR(160),""))),0))</f>
        <v/>
      </c>
      <c r="W25" s="66" t="str" cm="1">
        <f t="array" ref="W25">IF((_xlfn.IFS(TRIM(SUBSTITUTE(U25,CHAR(160),""))="Devis 1",IFERROR(VALUE(TRIM(SUBSTITUTE(M25,CHAR(160),""))),0),TRIM(SUBSTITUTE(U25,CHAR(160),""))="Devis 2",IFERROR(VALUE(TRIM(SUBSTITUTE(P25,CHAR(160),""))),0),TRIM(SUBSTITUTE(U25,CHAR(160),""))="Devis 3",IFERROR(VALUE(TRIM(SUBSTITUTE(S25,CHAR(160),""))),0),TRUE,0)*IFERROR(VALUE(TRIM(SUBSTITUTE(C25,CHAR(160),""))),0))=0,IF(V25&lt;&gt;"",0,""),_xlfn.IFS(TRIM(SUBSTITUTE(U25,CHAR(160),""))="Devis 1",IFERROR(VALUE(TRIM(SUBSTITUTE(M25,CHAR(160),""))),0),TRIM(SUBSTITUTE(U25,CHAR(160),""))="Devis 2",IFERROR(VALUE(TRIM(SUBSTITUTE(P25,CHAR(160),""))),0),TRIM(SUBSTITUTE(U25,CHAR(160),""))="Devis 3",IFERROR(VALUE(TRIM(SUBSTITUTE(S25,CHAR(160),""))),0),TRUE,0)*IFERROR(VALUE(TRIM(SUBSTITUTE(C25,CHAR(160),""))),0))</f>
        <v/>
      </c>
      <c r="X25" s="69" t="str">
        <f t="shared" si="32"/>
        <v/>
      </c>
      <c r="Y25" s="65"/>
      <c r="Z25" s="18" t="str">
        <f t="shared" si="15"/>
        <v/>
      </c>
      <c r="AA25" s="15" t="str">
        <f t="shared" si="16"/>
        <v/>
      </c>
      <c r="AB25" s="15" t="str">
        <f t="shared" si="17"/>
        <v/>
      </c>
      <c r="AC25" s="15" t="str">
        <f t="shared" si="18"/>
        <v/>
      </c>
      <c r="AD25" s="15" t="str">
        <f t="shared" si="19"/>
        <v/>
      </c>
      <c r="AE25" s="15" t="str">
        <f t="shared" si="20"/>
        <v/>
      </c>
      <c r="AF25" s="15" t="str">
        <f t="shared" si="21"/>
        <v/>
      </c>
      <c r="AG25" s="15" t="str">
        <f t="shared" si="22"/>
        <v/>
      </c>
      <c r="AH25" s="15" t="str">
        <f t="shared" si="23"/>
        <v/>
      </c>
      <c r="AI25" s="297" t="str">
        <f t="shared" si="33"/>
        <v/>
      </c>
      <c r="AJ25" s="45" t="str">
        <f t="shared" si="24"/>
        <v/>
      </c>
      <c r="AK25" s="20" t="str">
        <f t="shared" si="25"/>
        <v/>
      </c>
      <c r="AL25" s="42" t="str">
        <f t="shared" si="34"/>
        <v/>
      </c>
      <c r="AM25" s="46" t="str">
        <f t="shared" si="1"/>
        <v/>
      </c>
      <c r="AN25" s="20" t="str">
        <f t="shared" si="2"/>
        <v/>
      </c>
      <c r="AO25" s="42" t="str">
        <f t="shared" si="35"/>
        <v/>
      </c>
      <c r="AP25" s="47" t="str">
        <f t="shared" si="3"/>
        <v/>
      </c>
      <c r="AQ25" s="20" t="str">
        <f t="shared" si="4"/>
        <v/>
      </c>
      <c r="AR25" s="48" t="str">
        <f t="shared" si="36"/>
        <v/>
      </c>
      <c r="AS25" s="44" t="str">
        <f t="shared" si="5"/>
        <v/>
      </c>
      <c r="AT25" s="56"/>
      <c r="AU25" s="49" t="str">
        <f t="shared" si="6"/>
        <v/>
      </c>
      <c r="AV25" s="49" t="str">
        <f t="shared" si="7"/>
        <v/>
      </c>
      <c r="AW25" s="49" t="str">
        <f t="shared" si="37"/>
        <v/>
      </c>
      <c r="AX25" s="67" t="str" cm="1">
        <f t="array" ref="AX25">IF($AA25="","",IF((IFERROR(_xlfn.IFS($AS25="Devis 1",(IFERROR(VALUE(TRIM(SUBSTITUTE(AJ25,CHAR(160),""))),0)),$AS25="Devis 2",(IFERROR(VALUE(TRIM(SUBSTITUTE(AM25,CHAR(160),""))),0)),$AS25="Devis 3",(IFERROR(VALUE(TRIM(SUBSTITUTE(AP25,CHAR(160),""))),0))),0))*(IFERROR(VALUE(TRIM(SUBSTITUTE($AA25,CHAR(160),""))),0))=0,"",(IFERROR(_xlfn.IFS($AS25="Devis 1",(IFERROR(VALUE(TRIM(SUBSTITUTE(AJ25,CHAR(160),""))),0)),$AS25="Devis 2",(IFERROR(VALUE(TRIM(SUBSTITUTE(AM25,CHAR(160),""))),0)),$AS25="Devis 3",(IFERROR(VALUE(TRIM(SUBSTITUTE(AP25,CHAR(160),""))),0))),0))*(IFERROR(VALUE(TRIM(SUBSTITUTE($AA25,CHAR(160),""))),0))))</f>
        <v/>
      </c>
      <c r="AY25" s="67" t="str" cm="1">
        <f t="array" ref="AY25">IF($AA25="","",IF(IFERROR(_xlfn.IFS(TRIM(SUBSTITUTE($AS25,CHAR(160),""))="Devis 1",IFERROR(VALUE(TRIM(SUBSTITUTE(AK25,CHAR(160),""))),0),TRIM(SUBSTITUTE($AS25,CHAR(160),""))="Devis 2",IFERROR(VALUE(TRIM(SUBSTITUTE(AN25,CHAR(160),""))),0),TRIM(SUBSTITUTE($AS25,CHAR(160),""))="Devis 3",IFERROR(VALUE(TRIM(SUBSTITUTE(AQ25,CHAR(160),""))),0)),0)*IFERROR(VALUE(TRIM(SUBSTITUTE($AA25,CHAR(160),""))),0)=0,IF(AX25&lt;&gt;"",0,""),IFERROR(_xlfn.IFS(TRIM(SUBSTITUTE($AS25,CHAR(160),""))="Devis 1",IFERROR(VALUE(TRIM(SUBSTITUTE(AK25,CHAR(160),""))),0),TRIM(SUBSTITUTE($AS25,CHAR(160),""))="Devis 2",IFERROR(VALUE(TRIM(SUBSTITUTE(AN25,CHAR(160),""))),0),TRIM(SUBSTITUTE($AS25,CHAR(160),""))="Devis 3",IFERROR(VALUE(TRIM(SUBSTITUTE(AQ25,CHAR(160),""))),0)),0)*IFERROR(VALUE(TRIM(SUBSTITUTE($AA25,CHAR(160),""))),0)))</f>
        <v/>
      </c>
      <c r="AZ25" s="67" t="str" cm="1">
        <f t="array" ref="AZ25">IF($AA25="","",IF((IFERROR(_xlfn.IFS($AS25="Devis 1",(IFERROR(VALUE(TRIM(SUBSTITUTE(AL25,CHAR(160),""))),0)),$AS25="Devis 2",(IFERROR(VALUE(TRIM(SUBSTITUTE(AO25,CHAR(160),""))),0)),$AS25="Devis 3",(IFERROR(VALUE(TRIM(SUBSTITUTE(AR25,CHAR(160),""))),0))),0))*(IFERROR(VALUE(TRIM(SUBSTITUTE($AA25,CHAR(160),""))),0))=0,"",(IFERROR(_xlfn.IFS($AS25="Devis 1",(IFERROR(VALUE(TRIM(SUBSTITUTE(AL25,CHAR(160),""))),0)),$AS25="Devis 2",(IFERROR(VALUE(TRIM(SUBSTITUTE(AO25,CHAR(160),""))),0)),$AS25="Devis 3",(IFERROR(VALUE(TRIM(SUBSTITUTE(AR25,CHAR(160),""))),0))),0))*(IFERROR(VALUE(TRIM(SUBSTITUTE($AA25,CHAR(160),""))),0))))</f>
        <v/>
      </c>
      <c r="BA25" s="57"/>
      <c r="BB25" s="14" t="str" cm="1">
        <f t="array" ref="BB25">IF(OR(AZ25="",AW25="",AX25="",AU25="",AY25="",AV25=""),"",_xlfn.IFS((IFERROR(VALUE(TRIM(SUBSTITUTE(AZ25,CHAR(160),""))),0))&gt;(IFERROR(VALUE(TRIM(SUBSTITUTE(AW25,CHAR(160),""))),0)),"KO : Le montant retenu TTC est supérieur au montant raisonnable TTC. Merci de revoir la ligne de dépense ou plafonner son montant.",(IFERROR(VALUE(TRIM(SUBSTITUTE(AX25,CHAR(160),""))),0))&gt;(IFERROR(VALUE(TRIM(SUBSTITUTE(AU25,CHAR(160),""))),0)),"Attention : Le montant retenu HT est supérieur au montant HT raisonnable. Merci de revoir la ligne de dépense, plafonner son montant, ou justifier la reventillation HT / TVA.",(IFERROR(VALUE(TRIM(SUBSTITUTE(AY25,CHAR(160),""))),0))&gt;(IFERROR(VALUE(TRIM(SUBSTITUTE(AV25,CHAR(160),""))),0)),"Attention : Le montant TVA retenu est supérieur au montant TVA raisonnable. Merci de revoir la ligne de dépense, plafonner son montant, ou justifier la reventillation HT / TVA.",(IFERROR(VALUE(TRIM(SUBSTITUTE(AZ25,CHAR(160),""))),0))=0,"",(IFERROR(VALUE(TRIM(SUBSTITUTE(AW25,CHAR(160),""))),0))=(IFERROR(VALUE(TRIM(SUBSTITUTE(AZ25,CHAR(160),""))),0)),"OK",(IFERROR(VALUE(TRIM(SUBSTITUTE(AW25,CHAR(160),""))),0))&gt;(IFERROR(VALUE(TRIM(SUBSTITUTE(AZ25,CHAR(160),""))),0))," OK : Montant instruit inférieur au montant raisonnable.",TRUE,""))</f>
        <v/>
      </c>
      <c r="BC25" s="14" t="str" cm="1">
        <f t="array" ref="BC25">IF(
   OR(AZ25="",X25="",AX25="",V25="",AY25="",W25=""),
   "",
   _xlfn.IFS(
      (IFERROR(VALUE(TRIM(SUBSTITUTE(AZ25,CHAR(160),""))),0))=0,
         "Attention montant présenté entièrement écarté",
      (IFERROR(VALUE(TRIM(SUBSTITUTE(AZ25,CHAR(160),""))),0))&gt;
         (IFERROR(VALUE(TRIM(SUBSTITUTE(X25,CHAR(160),""))),0)),
         "KO : Le montant retenu TTC est supérieur au montant présenté TTC. Merci de revoir la ligne de dépense ou plafonner son montant.",
      (IFERROR(VALUE(TRIM(SUBSTITUTE(AX25,CHAR(160),""))),0))&gt;
         (IFERROR(VALUE(TRIM(SUBSTITUTE(V25,CHAR(160),""))),0)),
         "Attention : Le montant retenu HT est supérieur au montant HT présenté. Merci de revoir la ligne de dépense, plafonner son montant, ou justifier la reventilation HT / TVA.",
      (IFERROR(VALUE(TRIM(SUBSTITUTE(AY25,CHAR(160),""))),0))&gt;
         (IFERROR(VALUE(TRIM(SUBSTITUTE(W25,CHAR(160),""))),0)),
         "Attention : Le montant TVA retenu est supérieur au montant TVA présenté. Merci de revoir la ligne de dépense, plafonner son montant, ou justifier la reventilation HT / TVA.",
      (IFERROR(VALUE(TRIM(SUBSTITUTE(X25,CHAR(160),""))),0))=0,
         "",
      (IFERROR(VALUE(TRIM(SUBSTITUTE(AZ25,CHAR(160),""))),0))=
         (IFERROR(VALUE(TRIM(SUBSTITUTE(X25,CHAR(160),""))),0)),
         "OK",
      (IFERROR(VALUE(TRIM(SUBSTITUTE(AZ25,CHAR(160),""))),0))&lt;
         (IFERROR(VALUE(TRIM(SUBSTITUTE(X25,CHAR(160),""))),0)),
         "Attention : montant présenté partiellement écarté.",
      TRUE,
         ""
   )
)</f>
        <v/>
      </c>
      <c r="BD25" s="49" t="str">
        <f t="shared" si="8"/>
        <v/>
      </c>
      <c r="BE25" s="49" t="str">
        <f t="shared" si="9"/>
        <v/>
      </c>
      <c r="BF25" s="21" t="str">
        <f t="shared" si="10"/>
        <v/>
      </c>
    </row>
    <row r="26" spans="1:58" ht="15" customHeight="1">
      <c r="A26" s="345">
        <v>15</v>
      </c>
      <c r="B26" s="363"/>
      <c r="C26" s="6"/>
      <c r="D26" s="5"/>
      <c r="E26" s="5"/>
      <c r="F26" s="5"/>
      <c r="G26" s="24"/>
      <c r="H26" s="22"/>
      <c r="I26" s="23"/>
      <c r="J26" s="5"/>
      <c r="K26" s="11"/>
      <c r="L26" s="8"/>
      <c r="M26" s="7"/>
      <c r="N26" s="42" t="str">
        <f t="shared" si="29"/>
        <v/>
      </c>
      <c r="O26" s="9"/>
      <c r="P26" s="7"/>
      <c r="Q26" s="42" t="str">
        <f t="shared" si="30"/>
        <v/>
      </c>
      <c r="R26" s="10"/>
      <c r="S26" s="7"/>
      <c r="T26" s="43" t="str">
        <f t="shared" si="31"/>
        <v/>
      </c>
      <c r="U26" s="16"/>
      <c r="V26" s="68" t="str" cm="1">
        <f t="array" ref="V26">IF((_xlfn.IFS(TRIM(SUBSTITUTE(U26,CHAR(160),""))="Devis 1",IFERROR(VALUE(TRIM(SUBSTITUTE(L26,CHAR(160),""))),0),TRIM(SUBSTITUTE(U26,CHAR(160),""))="Devis 2",IFERROR(VALUE(TRIM(SUBSTITUTE(O26,CHAR(160),""))),0),TRIM(SUBSTITUTE(U26,CHAR(160),""))="Devis 3",IFERROR(VALUE(TRIM(SUBSTITUTE(R26,CHAR(160),""))),0),TRUE,0)*IFERROR(VALUE(TRIM(SUBSTITUTE(C26,CHAR(160),""))),0))=0,"",_xlfn.IFS(TRIM(SUBSTITUTE(U26,CHAR(160),""))="Devis 1",IFERROR(VALUE(TRIM(SUBSTITUTE(L26,CHAR(160),""))),0),TRIM(SUBSTITUTE(U26,CHAR(160),""))="Devis 2",IFERROR(VALUE(TRIM(SUBSTITUTE(O26,CHAR(160),""))),0),TRIM(SUBSTITUTE(U26,CHAR(160),""))="Devis 3",IFERROR(VALUE(TRIM(SUBSTITUTE(R26,CHAR(160),""))),0),TRUE,0)*IFERROR(VALUE(TRIM(SUBSTITUTE(C26,CHAR(160),""))),0))</f>
        <v/>
      </c>
      <c r="W26" s="66" t="str" cm="1">
        <f t="array" ref="W26">IF((_xlfn.IFS(TRIM(SUBSTITUTE(U26,CHAR(160),""))="Devis 1",IFERROR(VALUE(TRIM(SUBSTITUTE(M26,CHAR(160),""))),0),TRIM(SUBSTITUTE(U26,CHAR(160),""))="Devis 2",IFERROR(VALUE(TRIM(SUBSTITUTE(P26,CHAR(160),""))),0),TRIM(SUBSTITUTE(U26,CHAR(160),""))="Devis 3",IFERROR(VALUE(TRIM(SUBSTITUTE(S26,CHAR(160),""))),0),TRUE,0)*IFERROR(VALUE(TRIM(SUBSTITUTE(C26,CHAR(160),""))),0))=0,IF(V26&lt;&gt;"",0,""),_xlfn.IFS(TRIM(SUBSTITUTE(U26,CHAR(160),""))="Devis 1",IFERROR(VALUE(TRIM(SUBSTITUTE(M26,CHAR(160),""))),0),TRIM(SUBSTITUTE(U26,CHAR(160),""))="Devis 2",IFERROR(VALUE(TRIM(SUBSTITUTE(P26,CHAR(160),""))),0),TRIM(SUBSTITUTE(U26,CHAR(160),""))="Devis 3",IFERROR(VALUE(TRIM(SUBSTITUTE(S26,CHAR(160),""))),0),TRUE,0)*IFERROR(VALUE(TRIM(SUBSTITUTE(C26,CHAR(160),""))),0))</f>
        <v/>
      </c>
      <c r="X26" s="69" t="str">
        <f t="shared" si="32"/>
        <v/>
      </c>
      <c r="Y26" s="65"/>
      <c r="Z26" s="18" t="str">
        <f t="shared" si="15"/>
        <v/>
      </c>
      <c r="AA26" s="15" t="str">
        <f t="shared" si="16"/>
        <v/>
      </c>
      <c r="AB26" s="15" t="str">
        <f t="shared" si="17"/>
        <v/>
      </c>
      <c r="AC26" s="15" t="str">
        <f t="shared" si="18"/>
        <v/>
      </c>
      <c r="AD26" s="15" t="str">
        <f t="shared" si="19"/>
        <v/>
      </c>
      <c r="AE26" s="15" t="str">
        <f t="shared" si="20"/>
        <v/>
      </c>
      <c r="AF26" s="15" t="str">
        <f t="shared" si="21"/>
        <v/>
      </c>
      <c r="AG26" s="15" t="str">
        <f t="shared" si="22"/>
        <v/>
      </c>
      <c r="AH26" s="15" t="str">
        <f t="shared" si="23"/>
        <v/>
      </c>
      <c r="AI26" s="297" t="str">
        <f t="shared" si="33"/>
        <v/>
      </c>
      <c r="AJ26" s="45" t="str">
        <f t="shared" si="24"/>
        <v/>
      </c>
      <c r="AK26" s="20" t="str">
        <f t="shared" si="25"/>
        <v/>
      </c>
      <c r="AL26" s="42" t="str">
        <f t="shared" si="34"/>
        <v/>
      </c>
      <c r="AM26" s="46" t="str">
        <f t="shared" si="1"/>
        <v/>
      </c>
      <c r="AN26" s="20" t="str">
        <f t="shared" si="2"/>
        <v/>
      </c>
      <c r="AO26" s="42" t="str">
        <f t="shared" si="35"/>
        <v/>
      </c>
      <c r="AP26" s="47" t="str">
        <f t="shared" si="3"/>
        <v/>
      </c>
      <c r="AQ26" s="20" t="str">
        <f t="shared" si="4"/>
        <v/>
      </c>
      <c r="AR26" s="48" t="str">
        <f t="shared" si="36"/>
        <v/>
      </c>
      <c r="AS26" s="44" t="str">
        <f t="shared" si="5"/>
        <v/>
      </c>
      <c r="AT26" s="56"/>
      <c r="AU26" s="49" t="str">
        <f t="shared" si="6"/>
        <v/>
      </c>
      <c r="AV26" s="49" t="str">
        <f t="shared" si="7"/>
        <v/>
      </c>
      <c r="AW26" s="49" t="str">
        <f t="shared" si="37"/>
        <v/>
      </c>
      <c r="AX26" s="67" t="str" cm="1">
        <f t="array" ref="AX26">IF($AA26="","",IF((IFERROR(_xlfn.IFS($AS26="Devis 1",(IFERROR(VALUE(TRIM(SUBSTITUTE(AJ26,CHAR(160),""))),0)),$AS26="Devis 2",(IFERROR(VALUE(TRIM(SUBSTITUTE(AM26,CHAR(160),""))),0)),$AS26="Devis 3",(IFERROR(VALUE(TRIM(SUBSTITUTE(AP26,CHAR(160),""))),0))),0))*(IFERROR(VALUE(TRIM(SUBSTITUTE($AA26,CHAR(160),""))),0))=0,"",(IFERROR(_xlfn.IFS($AS26="Devis 1",(IFERROR(VALUE(TRIM(SUBSTITUTE(AJ26,CHAR(160),""))),0)),$AS26="Devis 2",(IFERROR(VALUE(TRIM(SUBSTITUTE(AM26,CHAR(160),""))),0)),$AS26="Devis 3",(IFERROR(VALUE(TRIM(SUBSTITUTE(AP26,CHAR(160),""))),0))),0))*(IFERROR(VALUE(TRIM(SUBSTITUTE($AA26,CHAR(160),""))),0))))</f>
        <v/>
      </c>
      <c r="AY26" s="67" t="str" cm="1">
        <f t="array" ref="AY26">IF($AA26="","",IF(IFERROR(_xlfn.IFS(TRIM(SUBSTITUTE($AS26,CHAR(160),""))="Devis 1",IFERROR(VALUE(TRIM(SUBSTITUTE(AK26,CHAR(160),""))),0),TRIM(SUBSTITUTE($AS26,CHAR(160),""))="Devis 2",IFERROR(VALUE(TRIM(SUBSTITUTE(AN26,CHAR(160),""))),0),TRIM(SUBSTITUTE($AS26,CHAR(160),""))="Devis 3",IFERROR(VALUE(TRIM(SUBSTITUTE(AQ26,CHAR(160),""))),0)),0)*IFERROR(VALUE(TRIM(SUBSTITUTE($AA26,CHAR(160),""))),0)=0,IF(AX26&lt;&gt;"",0,""),IFERROR(_xlfn.IFS(TRIM(SUBSTITUTE($AS26,CHAR(160),""))="Devis 1",IFERROR(VALUE(TRIM(SUBSTITUTE(AK26,CHAR(160),""))),0),TRIM(SUBSTITUTE($AS26,CHAR(160),""))="Devis 2",IFERROR(VALUE(TRIM(SUBSTITUTE(AN26,CHAR(160),""))),0),TRIM(SUBSTITUTE($AS26,CHAR(160),""))="Devis 3",IFERROR(VALUE(TRIM(SUBSTITUTE(AQ26,CHAR(160),""))),0)),0)*IFERROR(VALUE(TRIM(SUBSTITUTE($AA26,CHAR(160),""))),0)))</f>
        <v/>
      </c>
      <c r="AZ26" s="67" t="str" cm="1">
        <f t="array" ref="AZ26">IF($AA26="","",IF((IFERROR(_xlfn.IFS($AS26="Devis 1",(IFERROR(VALUE(TRIM(SUBSTITUTE(AL26,CHAR(160),""))),0)),$AS26="Devis 2",(IFERROR(VALUE(TRIM(SUBSTITUTE(AO26,CHAR(160),""))),0)),$AS26="Devis 3",(IFERROR(VALUE(TRIM(SUBSTITUTE(AR26,CHAR(160),""))),0))),0))*(IFERROR(VALUE(TRIM(SUBSTITUTE($AA26,CHAR(160),""))),0))=0,"",(IFERROR(_xlfn.IFS($AS26="Devis 1",(IFERROR(VALUE(TRIM(SUBSTITUTE(AL26,CHAR(160),""))),0)),$AS26="Devis 2",(IFERROR(VALUE(TRIM(SUBSTITUTE(AO26,CHAR(160),""))),0)),$AS26="Devis 3",(IFERROR(VALUE(TRIM(SUBSTITUTE(AR26,CHAR(160),""))),0))),0))*(IFERROR(VALUE(TRIM(SUBSTITUTE($AA26,CHAR(160),""))),0))))</f>
        <v/>
      </c>
      <c r="BA26" s="57"/>
      <c r="BB26" s="14" t="str" cm="1">
        <f t="array" ref="BB26">IF(OR(AZ26="",AW26="",AX26="",AU26="",AY26="",AV26=""),"",_xlfn.IFS((IFERROR(VALUE(TRIM(SUBSTITUTE(AZ26,CHAR(160),""))),0))&gt;(IFERROR(VALUE(TRIM(SUBSTITUTE(AW26,CHAR(160),""))),0)),"KO : Le montant retenu TTC est supérieur au montant raisonnable TTC. Merci de revoir la ligne de dépense ou plafonner son montant.",(IFERROR(VALUE(TRIM(SUBSTITUTE(AX26,CHAR(160),""))),0))&gt;(IFERROR(VALUE(TRIM(SUBSTITUTE(AU26,CHAR(160),""))),0)),"Attention : Le montant retenu HT est supérieur au montant HT raisonnable. Merci de revoir la ligne de dépense, plafonner son montant, ou justifier la reventillation HT / TVA.",(IFERROR(VALUE(TRIM(SUBSTITUTE(AY26,CHAR(160),""))),0))&gt;(IFERROR(VALUE(TRIM(SUBSTITUTE(AV26,CHAR(160),""))),0)),"Attention : Le montant TVA retenu est supérieur au montant TVA raisonnable. Merci de revoir la ligne de dépense, plafonner son montant, ou justifier la reventillation HT / TVA.",(IFERROR(VALUE(TRIM(SUBSTITUTE(AZ26,CHAR(160),""))),0))=0,"",(IFERROR(VALUE(TRIM(SUBSTITUTE(AW26,CHAR(160),""))),0))=(IFERROR(VALUE(TRIM(SUBSTITUTE(AZ26,CHAR(160),""))),0)),"OK",(IFERROR(VALUE(TRIM(SUBSTITUTE(AW26,CHAR(160),""))),0))&gt;(IFERROR(VALUE(TRIM(SUBSTITUTE(AZ26,CHAR(160),""))),0))," OK : Montant instruit inférieur au montant raisonnable.",TRUE,""))</f>
        <v/>
      </c>
      <c r="BC26" s="14" t="str" cm="1">
        <f t="array" ref="BC26">IF(
   OR(AZ26="",X26="",AX26="",V26="",AY26="",W26=""),
   "",
   _xlfn.IFS(
      (IFERROR(VALUE(TRIM(SUBSTITUTE(AZ26,CHAR(160),""))),0))=0,
         "Attention montant présenté entièrement écarté",
      (IFERROR(VALUE(TRIM(SUBSTITUTE(AZ26,CHAR(160),""))),0))&gt;
         (IFERROR(VALUE(TRIM(SUBSTITUTE(X26,CHAR(160),""))),0)),
         "KO : Le montant retenu TTC est supérieur au montant présenté TTC. Merci de revoir la ligne de dépense ou plafonner son montant.",
      (IFERROR(VALUE(TRIM(SUBSTITUTE(AX26,CHAR(160),""))),0))&gt;
         (IFERROR(VALUE(TRIM(SUBSTITUTE(V26,CHAR(160),""))),0)),
         "Attention : Le montant retenu HT est supérieur au montant HT présenté. Merci de revoir la ligne de dépense, plafonner son montant, ou justifier la reventilation HT / TVA.",
      (IFERROR(VALUE(TRIM(SUBSTITUTE(AY26,CHAR(160),""))),0))&gt;
         (IFERROR(VALUE(TRIM(SUBSTITUTE(W26,CHAR(160),""))),0)),
         "Attention : Le montant TVA retenu est supérieur au montant TVA présenté. Merci de revoir la ligne de dépense, plafonner son montant, ou justifier la reventilation HT / TVA.",
      (IFERROR(VALUE(TRIM(SUBSTITUTE(X26,CHAR(160),""))),0))=0,
         "",
      (IFERROR(VALUE(TRIM(SUBSTITUTE(AZ26,CHAR(160),""))),0))=
         (IFERROR(VALUE(TRIM(SUBSTITUTE(X26,CHAR(160),""))),0)),
         "OK",
      (IFERROR(VALUE(TRIM(SUBSTITUTE(AZ26,CHAR(160),""))),0))&lt;
         (IFERROR(VALUE(TRIM(SUBSTITUTE(X26,CHAR(160),""))),0)),
         "Attention : montant présenté partiellement écarté.",
      TRUE,
         ""
   )
)</f>
        <v/>
      </c>
      <c r="BD26" s="49" t="str">
        <f t="shared" si="8"/>
        <v/>
      </c>
      <c r="BE26" s="49" t="str">
        <f t="shared" si="9"/>
        <v/>
      </c>
      <c r="BF26" s="21" t="str">
        <f t="shared" si="10"/>
        <v/>
      </c>
    </row>
    <row r="27" spans="1:58" ht="15" customHeight="1">
      <c r="A27" s="345">
        <v>16</v>
      </c>
      <c r="B27" s="363"/>
      <c r="C27" s="6"/>
      <c r="D27" s="5"/>
      <c r="E27" s="5"/>
      <c r="F27" s="5"/>
      <c r="G27" s="24"/>
      <c r="H27" s="22"/>
      <c r="I27" s="23"/>
      <c r="J27" s="5"/>
      <c r="K27" s="11"/>
      <c r="L27" s="8"/>
      <c r="M27" s="7"/>
      <c r="N27" s="42" t="str">
        <f t="shared" si="29"/>
        <v/>
      </c>
      <c r="O27" s="9"/>
      <c r="P27" s="7"/>
      <c r="Q27" s="42" t="str">
        <f t="shared" si="30"/>
        <v/>
      </c>
      <c r="R27" s="10"/>
      <c r="S27" s="7"/>
      <c r="T27" s="43" t="str">
        <f t="shared" si="31"/>
        <v/>
      </c>
      <c r="U27" s="16"/>
      <c r="V27" s="68" t="str" cm="1">
        <f t="array" ref="V27">IF((_xlfn.IFS(TRIM(SUBSTITUTE(U27,CHAR(160),""))="Devis 1",IFERROR(VALUE(TRIM(SUBSTITUTE(L27,CHAR(160),""))),0),TRIM(SUBSTITUTE(U27,CHAR(160),""))="Devis 2",IFERROR(VALUE(TRIM(SUBSTITUTE(O27,CHAR(160),""))),0),TRIM(SUBSTITUTE(U27,CHAR(160),""))="Devis 3",IFERROR(VALUE(TRIM(SUBSTITUTE(R27,CHAR(160),""))),0),TRUE,0)*IFERROR(VALUE(TRIM(SUBSTITUTE(C27,CHAR(160),""))),0))=0,"",_xlfn.IFS(TRIM(SUBSTITUTE(U27,CHAR(160),""))="Devis 1",IFERROR(VALUE(TRIM(SUBSTITUTE(L27,CHAR(160),""))),0),TRIM(SUBSTITUTE(U27,CHAR(160),""))="Devis 2",IFERROR(VALUE(TRIM(SUBSTITUTE(O27,CHAR(160),""))),0),TRIM(SUBSTITUTE(U27,CHAR(160),""))="Devis 3",IFERROR(VALUE(TRIM(SUBSTITUTE(R27,CHAR(160),""))),0),TRUE,0)*IFERROR(VALUE(TRIM(SUBSTITUTE(C27,CHAR(160),""))),0))</f>
        <v/>
      </c>
      <c r="W27" s="66" t="str" cm="1">
        <f t="array" ref="W27">IF((_xlfn.IFS(TRIM(SUBSTITUTE(U27,CHAR(160),""))="Devis 1",IFERROR(VALUE(TRIM(SUBSTITUTE(M27,CHAR(160),""))),0),TRIM(SUBSTITUTE(U27,CHAR(160),""))="Devis 2",IFERROR(VALUE(TRIM(SUBSTITUTE(P27,CHAR(160),""))),0),TRIM(SUBSTITUTE(U27,CHAR(160),""))="Devis 3",IFERROR(VALUE(TRIM(SUBSTITUTE(S27,CHAR(160),""))),0),TRUE,0)*IFERROR(VALUE(TRIM(SUBSTITUTE(C27,CHAR(160),""))),0))=0,IF(V27&lt;&gt;"",0,""),_xlfn.IFS(TRIM(SUBSTITUTE(U27,CHAR(160),""))="Devis 1",IFERROR(VALUE(TRIM(SUBSTITUTE(M27,CHAR(160),""))),0),TRIM(SUBSTITUTE(U27,CHAR(160),""))="Devis 2",IFERROR(VALUE(TRIM(SUBSTITUTE(P27,CHAR(160),""))),0),TRIM(SUBSTITUTE(U27,CHAR(160),""))="Devis 3",IFERROR(VALUE(TRIM(SUBSTITUTE(S27,CHAR(160),""))),0),TRUE,0)*IFERROR(VALUE(TRIM(SUBSTITUTE(C27,CHAR(160),""))),0))</f>
        <v/>
      </c>
      <c r="X27" s="69" t="str">
        <f t="shared" si="32"/>
        <v/>
      </c>
      <c r="Y27" s="65"/>
      <c r="Z27" s="18" t="str">
        <f t="shared" si="15"/>
        <v/>
      </c>
      <c r="AA27" s="15" t="str">
        <f t="shared" si="16"/>
        <v/>
      </c>
      <c r="AB27" s="15" t="str">
        <f t="shared" si="17"/>
        <v/>
      </c>
      <c r="AC27" s="15" t="str">
        <f t="shared" si="18"/>
        <v/>
      </c>
      <c r="AD27" s="15" t="str">
        <f t="shared" si="19"/>
        <v/>
      </c>
      <c r="AE27" s="15" t="str">
        <f t="shared" si="20"/>
        <v/>
      </c>
      <c r="AF27" s="15" t="str">
        <f t="shared" si="21"/>
        <v/>
      </c>
      <c r="AG27" s="15" t="str">
        <f t="shared" si="22"/>
        <v/>
      </c>
      <c r="AH27" s="15" t="str">
        <f t="shared" si="23"/>
        <v/>
      </c>
      <c r="AI27" s="297" t="str">
        <f t="shared" si="33"/>
        <v/>
      </c>
      <c r="AJ27" s="45" t="str">
        <f t="shared" si="24"/>
        <v/>
      </c>
      <c r="AK27" s="20" t="str">
        <f t="shared" si="25"/>
        <v/>
      </c>
      <c r="AL27" s="42" t="str">
        <f t="shared" si="34"/>
        <v/>
      </c>
      <c r="AM27" s="46" t="str">
        <f t="shared" si="1"/>
        <v/>
      </c>
      <c r="AN27" s="20" t="str">
        <f t="shared" si="2"/>
        <v/>
      </c>
      <c r="AO27" s="42" t="str">
        <f t="shared" si="35"/>
        <v/>
      </c>
      <c r="AP27" s="47" t="str">
        <f t="shared" si="3"/>
        <v/>
      </c>
      <c r="AQ27" s="20" t="str">
        <f t="shared" si="4"/>
        <v/>
      </c>
      <c r="AR27" s="48" t="str">
        <f t="shared" si="36"/>
        <v/>
      </c>
      <c r="AS27" s="44" t="str">
        <f t="shared" si="5"/>
        <v/>
      </c>
      <c r="AT27" s="56"/>
      <c r="AU27" s="49" t="str">
        <f t="shared" si="6"/>
        <v/>
      </c>
      <c r="AV27" s="49" t="str">
        <f t="shared" si="7"/>
        <v/>
      </c>
      <c r="AW27" s="49" t="str">
        <f t="shared" si="37"/>
        <v/>
      </c>
      <c r="AX27" s="67" t="str" cm="1">
        <f t="array" ref="AX27">IF($AA27="","",IF((IFERROR(_xlfn.IFS($AS27="Devis 1",(IFERROR(VALUE(TRIM(SUBSTITUTE(AJ27,CHAR(160),""))),0)),$AS27="Devis 2",(IFERROR(VALUE(TRIM(SUBSTITUTE(AM27,CHAR(160),""))),0)),$AS27="Devis 3",(IFERROR(VALUE(TRIM(SUBSTITUTE(AP27,CHAR(160),""))),0))),0))*(IFERROR(VALUE(TRIM(SUBSTITUTE($AA27,CHAR(160),""))),0))=0,"",(IFERROR(_xlfn.IFS($AS27="Devis 1",(IFERROR(VALUE(TRIM(SUBSTITUTE(AJ27,CHAR(160),""))),0)),$AS27="Devis 2",(IFERROR(VALUE(TRIM(SUBSTITUTE(AM27,CHAR(160),""))),0)),$AS27="Devis 3",(IFERROR(VALUE(TRIM(SUBSTITUTE(AP27,CHAR(160),""))),0))),0))*(IFERROR(VALUE(TRIM(SUBSTITUTE($AA27,CHAR(160),""))),0))))</f>
        <v/>
      </c>
      <c r="AY27" s="67" t="str" cm="1">
        <f t="array" ref="AY27">IF($AA27="","",IF(IFERROR(_xlfn.IFS(TRIM(SUBSTITUTE($AS27,CHAR(160),""))="Devis 1",IFERROR(VALUE(TRIM(SUBSTITUTE(AK27,CHAR(160),""))),0),TRIM(SUBSTITUTE($AS27,CHAR(160),""))="Devis 2",IFERROR(VALUE(TRIM(SUBSTITUTE(AN27,CHAR(160),""))),0),TRIM(SUBSTITUTE($AS27,CHAR(160),""))="Devis 3",IFERROR(VALUE(TRIM(SUBSTITUTE(AQ27,CHAR(160),""))),0)),0)*IFERROR(VALUE(TRIM(SUBSTITUTE($AA27,CHAR(160),""))),0)=0,IF(AX27&lt;&gt;"",0,""),IFERROR(_xlfn.IFS(TRIM(SUBSTITUTE($AS27,CHAR(160),""))="Devis 1",IFERROR(VALUE(TRIM(SUBSTITUTE(AK27,CHAR(160),""))),0),TRIM(SUBSTITUTE($AS27,CHAR(160),""))="Devis 2",IFERROR(VALUE(TRIM(SUBSTITUTE(AN27,CHAR(160),""))),0),TRIM(SUBSTITUTE($AS27,CHAR(160),""))="Devis 3",IFERROR(VALUE(TRIM(SUBSTITUTE(AQ27,CHAR(160),""))),0)),0)*IFERROR(VALUE(TRIM(SUBSTITUTE($AA27,CHAR(160),""))),0)))</f>
        <v/>
      </c>
      <c r="AZ27" s="67" t="str" cm="1">
        <f t="array" ref="AZ27">IF($AA27="","",IF((IFERROR(_xlfn.IFS($AS27="Devis 1",(IFERROR(VALUE(TRIM(SUBSTITUTE(AL27,CHAR(160),""))),0)),$AS27="Devis 2",(IFERROR(VALUE(TRIM(SUBSTITUTE(AO27,CHAR(160),""))),0)),$AS27="Devis 3",(IFERROR(VALUE(TRIM(SUBSTITUTE(AR27,CHAR(160),""))),0))),0))*(IFERROR(VALUE(TRIM(SUBSTITUTE($AA27,CHAR(160),""))),0))=0,"",(IFERROR(_xlfn.IFS($AS27="Devis 1",(IFERROR(VALUE(TRIM(SUBSTITUTE(AL27,CHAR(160),""))),0)),$AS27="Devis 2",(IFERROR(VALUE(TRIM(SUBSTITUTE(AO27,CHAR(160),""))),0)),$AS27="Devis 3",(IFERROR(VALUE(TRIM(SUBSTITUTE(AR27,CHAR(160),""))),0))),0))*(IFERROR(VALUE(TRIM(SUBSTITUTE($AA27,CHAR(160),""))),0))))</f>
        <v/>
      </c>
      <c r="BA27" s="57"/>
      <c r="BB27" s="14" t="str" cm="1">
        <f t="array" ref="BB27">IF(OR(AZ27="",AW27="",AX27="",AU27="",AY27="",AV27=""),"",_xlfn.IFS((IFERROR(VALUE(TRIM(SUBSTITUTE(AZ27,CHAR(160),""))),0))&gt;(IFERROR(VALUE(TRIM(SUBSTITUTE(AW27,CHAR(160),""))),0)),"KO : Le montant retenu TTC est supérieur au montant raisonnable TTC. Merci de revoir la ligne de dépense ou plafonner son montant.",(IFERROR(VALUE(TRIM(SUBSTITUTE(AX27,CHAR(160),""))),0))&gt;(IFERROR(VALUE(TRIM(SUBSTITUTE(AU27,CHAR(160),""))),0)),"Attention : Le montant retenu HT est supérieur au montant HT raisonnable. Merci de revoir la ligne de dépense, plafonner son montant, ou justifier la reventillation HT / TVA.",(IFERROR(VALUE(TRIM(SUBSTITUTE(AY27,CHAR(160),""))),0))&gt;(IFERROR(VALUE(TRIM(SUBSTITUTE(AV27,CHAR(160),""))),0)),"Attention : Le montant TVA retenu est supérieur au montant TVA raisonnable. Merci de revoir la ligne de dépense, plafonner son montant, ou justifier la reventillation HT / TVA.",(IFERROR(VALUE(TRIM(SUBSTITUTE(AZ27,CHAR(160),""))),0))=0,"",(IFERROR(VALUE(TRIM(SUBSTITUTE(AW27,CHAR(160),""))),0))=(IFERROR(VALUE(TRIM(SUBSTITUTE(AZ27,CHAR(160),""))),0)),"OK",(IFERROR(VALUE(TRIM(SUBSTITUTE(AW27,CHAR(160),""))),0))&gt;(IFERROR(VALUE(TRIM(SUBSTITUTE(AZ27,CHAR(160),""))),0))," OK : Montant instruit inférieur au montant raisonnable.",TRUE,""))</f>
        <v/>
      </c>
      <c r="BC27" s="14" t="str" cm="1">
        <f t="array" ref="BC27">IF(
   OR(AZ27="",X27="",AX27="",V27="",AY27="",W27=""),
   "",
   _xlfn.IFS(
      (IFERROR(VALUE(TRIM(SUBSTITUTE(AZ27,CHAR(160),""))),0))=0,
         "Attention montant présenté entièrement écarté",
      (IFERROR(VALUE(TRIM(SUBSTITUTE(AZ27,CHAR(160),""))),0))&gt;
         (IFERROR(VALUE(TRIM(SUBSTITUTE(X27,CHAR(160),""))),0)),
         "KO : Le montant retenu TTC est supérieur au montant présenté TTC. Merci de revoir la ligne de dépense ou plafonner son montant.",
      (IFERROR(VALUE(TRIM(SUBSTITUTE(AX27,CHAR(160),""))),0))&gt;
         (IFERROR(VALUE(TRIM(SUBSTITUTE(V27,CHAR(160),""))),0)),
         "Attention : Le montant retenu HT est supérieur au montant HT présenté. Merci de revoir la ligne de dépense, plafonner son montant, ou justifier la reventilation HT / TVA.",
      (IFERROR(VALUE(TRIM(SUBSTITUTE(AY27,CHAR(160),""))),0))&gt;
         (IFERROR(VALUE(TRIM(SUBSTITUTE(W27,CHAR(160),""))),0)),
         "Attention : Le montant TVA retenu est supérieur au montant TVA présenté. Merci de revoir la ligne de dépense, plafonner son montant, ou justifier la reventilation HT / TVA.",
      (IFERROR(VALUE(TRIM(SUBSTITUTE(X27,CHAR(160),""))),0))=0,
         "",
      (IFERROR(VALUE(TRIM(SUBSTITUTE(AZ27,CHAR(160),""))),0))=
         (IFERROR(VALUE(TRIM(SUBSTITUTE(X27,CHAR(160),""))),0)),
         "OK",
      (IFERROR(VALUE(TRIM(SUBSTITUTE(AZ27,CHAR(160),""))),0))&lt;
         (IFERROR(VALUE(TRIM(SUBSTITUTE(X27,CHAR(160),""))),0)),
         "Attention : montant présenté partiellement écarté.",
      TRUE,
         ""
   )
)</f>
        <v/>
      </c>
      <c r="BD27" s="49" t="str">
        <f t="shared" si="8"/>
        <v/>
      </c>
      <c r="BE27" s="49" t="str">
        <f t="shared" si="9"/>
        <v/>
      </c>
      <c r="BF27" s="21" t="str">
        <f t="shared" si="10"/>
        <v/>
      </c>
    </row>
    <row r="28" spans="1:58" ht="15" customHeight="1">
      <c r="A28" s="345">
        <v>17</v>
      </c>
      <c r="B28" s="363"/>
      <c r="C28" s="6"/>
      <c r="D28" s="5"/>
      <c r="E28" s="5"/>
      <c r="F28" s="5"/>
      <c r="G28" s="24"/>
      <c r="H28" s="22"/>
      <c r="I28" s="23"/>
      <c r="J28" s="5"/>
      <c r="K28" s="11"/>
      <c r="L28" s="8"/>
      <c r="M28" s="7"/>
      <c r="N28" s="42" t="str">
        <f t="shared" si="29"/>
        <v/>
      </c>
      <c r="O28" s="9"/>
      <c r="P28" s="7"/>
      <c r="Q28" s="42" t="str">
        <f t="shared" si="30"/>
        <v/>
      </c>
      <c r="R28" s="10"/>
      <c r="S28" s="7"/>
      <c r="T28" s="43" t="str">
        <f t="shared" si="31"/>
        <v/>
      </c>
      <c r="U28" s="16"/>
      <c r="V28" s="68" t="str" cm="1">
        <f t="array" ref="V28">IF((_xlfn.IFS(TRIM(SUBSTITUTE(U28,CHAR(160),""))="Devis 1",IFERROR(VALUE(TRIM(SUBSTITUTE(L28,CHAR(160),""))),0),TRIM(SUBSTITUTE(U28,CHAR(160),""))="Devis 2",IFERROR(VALUE(TRIM(SUBSTITUTE(O28,CHAR(160),""))),0),TRIM(SUBSTITUTE(U28,CHAR(160),""))="Devis 3",IFERROR(VALUE(TRIM(SUBSTITUTE(R28,CHAR(160),""))),0),TRUE,0)*IFERROR(VALUE(TRIM(SUBSTITUTE(C28,CHAR(160),""))),0))=0,"",_xlfn.IFS(TRIM(SUBSTITUTE(U28,CHAR(160),""))="Devis 1",IFERROR(VALUE(TRIM(SUBSTITUTE(L28,CHAR(160),""))),0),TRIM(SUBSTITUTE(U28,CHAR(160),""))="Devis 2",IFERROR(VALUE(TRIM(SUBSTITUTE(O28,CHAR(160),""))),0),TRIM(SUBSTITUTE(U28,CHAR(160),""))="Devis 3",IFERROR(VALUE(TRIM(SUBSTITUTE(R28,CHAR(160),""))),0),TRUE,0)*IFERROR(VALUE(TRIM(SUBSTITUTE(C28,CHAR(160),""))),0))</f>
        <v/>
      </c>
      <c r="W28" s="66" t="str" cm="1">
        <f t="array" ref="W28">IF((_xlfn.IFS(TRIM(SUBSTITUTE(U28,CHAR(160),""))="Devis 1",IFERROR(VALUE(TRIM(SUBSTITUTE(M28,CHAR(160),""))),0),TRIM(SUBSTITUTE(U28,CHAR(160),""))="Devis 2",IFERROR(VALUE(TRIM(SUBSTITUTE(P28,CHAR(160),""))),0),TRIM(SUBSTITUTE(U28,CHAR(160),""))="Devis 3",IFERROR(VALUE(TRIM(SUBSTITUTE(S28,CHAR(160),""))),0),TRUE,0)*IFERROR(VALUE(TRIM(SUBSTITUTE(C28,CHAR(160),""))),0))=0,IF(V28&lt;&gt;"",0,""),_xlfn.IFS(TRIM(SUBSTITUTE(U28,CHAR(160),""))="Devis 1",IFERROR(VALUE(TRIM(SUBSTITUTE(M28,CHAR(160),""))),0),TRIM(SUBSTITUTE(U28,CHAR(160),""))="Devis 2",IFERROR(VALUE(TRIM(SUBSTITUTE(P28,CHAR(160),""))),0),TRIM(SUBSTITUTE(U28,CHAR(160),""))="Devis 3",IFERROR(VALUE(TRIM(SUBSTITUTE(S28,CHAR(160),""))),0),TRUE,0)*IFERROR(VALUE(TRIM(SUBSTITUTE(C28,CHAR(160),""))),0))</f>
        <v/>
      </c>
      <c r="X28" s="69" t="str">
        <f t="shared" si="32"/>
        <v/>
      </c>
      <c r="Y28" s="65"/>
      <c r="Z28" s="18" t="str">
        <f t="shared" si="15"/>
        <v/>
      </c>
      <c r="AA28" s="15" t="str">
        <f t="shared" si="16"/>
        <v/>
      </c>
      <c r="AB28" s="15" t="str">
        <f t="shared" si="17"/>
        <v/>
      </c>
      <c r="AC28" s="15" t="str">
        <f t="shared" si="18"/>
        <v/>
      </c>
      <c r="AD28" s="15" t="str">
        <f t="shared" si="19"/>
        <v/>
      </c>
      <c r="AE28" s="15" t="str">
        <f t="shared" si="20"/>
        <v/>
      </c>
      <c r="AF28" s="15" t="str">
        <f t="shared" si="21"/>
        <v/>
      </c>
      <c r="AG28" s="15" t="str">
        <f t="shared" si="22"/>
        <v/>
      </c>
      <c r="AH28" s="15" t="str">
        <f t="shared" ref="AH28:AH91" si="38">IF(J28="","",J28)</f>
        <v/>
      </c>
      <c r="AI28" s="297" t="str">
        <f t="shared" si="33"/>
        <v/>
      </c>
      <c r="AJ28" s="45" t="str">
        <f t="shared" si="24"/>
        <v/>
      </c>
      <c r="AK28" s="20" t="str">
        <f t="shared" si="25"/>
        <v/>
      </c>
      <c r="AL28" s="42" t="str">
        <f t="shared" si="34"/>
        <v/>
      </c>
      <c r="AM28" s="46" t="str">
        <f t="shared" si="1"/>
        <v/>
      </c>
      <c r="AN28" s="20" t="str">
        <f t="shared" si="2"/>
        <v/>
      </c>
      <c r="AO28" s="42" t="str">
        <f t="shared" si="35"/>
        <v/>
      </c>
      <c r="AP28" s="47" t="str">
        <f t="shared" si="3"/>
        <v/>
      </c>
      <c r="AQ28" s="20" t="str">
        <f t="shared" si="4"/>
        <v/>
      </c>
      <c r="AR28" s="48" t="str">
        <f t="shared" si="36"/>
        <v/>
      </c>
      <c r="AS28" s="44" t="str">
        <f t="shared" si="5"/>
        <v/>
      </c>
      <c r="AT28" s="56"/>
      <c r="AU28" s="49" t="str">
        <f t="shared" si="6"/>
        <v/>
      </c>
      <c r="AV28" s="49" t="str">
        <f t="shared" si="7"/>
        <v/>
      </c>
      <c r="AW28" s="49" t="str">
        <f t="shared" si="37"/>
        <v/>
      </c>
      <c r="AX28" s="67" t="str" cm="1">
        <f t="array" ref="AX28">IF($AA28="","",IF((IFERROR(_xlfn.IFS($AS28="Devis 1",(IFERROR(VALUE(TRIM(SUBSTITUTE(AJ28,CHAR(160),""))),0)),$AS28="Devis 2",(IFERROR(VALUE(TRIM(SUBSTITUTE(AM28,CHAR(160),""))),0)),$AS28="Devis 3",(IFERROR(VALUE(TRIM(SUBSTITUTE(AP28,CHAR(160),""))),0))),0))*(IFERROR(VALUE(TRIM(SUBSTITUTE($AA28,CHAR(160),""))),0))=0,"",(IFERROR(_xlfn.IFS($AS28="Devis 1",(IFERROR(VALUE(TRIM(SUBSTITUTE(AJ28,CHAR(160),""))),0)),$AS28="Devis 2",(IFERROR(VALUE(TRIM(SUBSTITUTE(AM28,CHAR(160),""))),0)),$AS28="Devis 3",(IFERROR(VALUE(TRIM(SUBSTITUTE(AP28,CHAR(160),""))),0))),0))*(IFERROR(VALUE(TRIM(SUBSTITUTE($AA28,CHAR(160),""))),0))))</f>
        <v/>
      </c>
      <c r="AY28" s="67" t="str" cm="1">
        <f t="array" ref="AY28">IF($AA28="","",IF(IFERROR(_xlfn.IFS(TRIM(SUBSTITUTE($AS28,CHAR(160),""))="Devis 1",IFERROR(VALUE(TRIM(SUBSTITUTE(AK28,CHAR(160),""))),0),TRIM(SUBSTITUTE($AS28,CHAR(160),""))="Devis 2",IFERROR(VALUE(TRIM(SUBSTITUTE(AN28,CHAR(160),""))),0),TRIM(SUBSTITUTE($AS28,CHAR(160),""))="Devis 3",IFERROR(VALUE(TRIM(SUBSTITUTE(AQ28,CHAR(160),""))),0)),0)*IFERROR(VALUE(TRIM(SUBSTITUTE($AA28,CHAR(160),""))),0)=0,IF(AX28&lt;&gt;"",0,""),IFERROR(_xlfn.IFS(TRIM(SUBSTITUTE($AS28,CHAR(160),""))="Devis 1",IFERROR(VALUE(TRIM(SUBSTITUTE(AK28,CHAR(160),""))),0),TRIM(SUBSTITUTE($AS28,CHAR(160),""))="Devis 2",IFERROR(VALUE(TRIM(SUBSTITUTE(AN28,CHAR(160),""))),0),TRIM(SUBSTITUTE($AS28,CHAR(160),""))="Devis 3",IFERROR(VALUE(TRIM(SUBSTITUTE(AQ28,CHAR(160),""))),0)),0)*IFERROR(VALUE(TRIM(SUBSTITUTE($AA28,CHAR(160),""))),0)))</f>
        <v/>
      </c>
      <c r="AZ28" s="67" t="str" cm="1">
        <f t="array" ref="AZ28">IF($AA28="","",IF((IFERROR(_xlfn.IFS($AS28="Devis 1",(IFERROR(VALUE(TRIM(SUBSTITUTE(AL28,CHAR(160),""))),0)),$AS28="Devis 2",(IFERROR(VALUE(TRIM(SUBSTITUTE(AO28,CHAR(160),""))),0)),$AS28="Devis 3",(IFERROR(VALUE(TRIM(SUBSTITUTE(AR28,CHAR(160),""))),0))),0))*(IFERROR(VALUE(TRIM(SUBSTITUTE($AA28,CHAR(160),""))),0))=0,"",(IFERROR(_xlfn.IFS($AS28="Devis 1",(IFERROR(VALUE(TRIM(SUBSTITUTE(AL28,CHAR(160),""))),0)),$AS28="Devis 2",(IFERROR(VALUE(TRIM(SUBSTITUTE(AO28,CHAR(160),""))),0)),$AS28="Devis 3",(IFERROR(VALUE(TRIM(SUBSTITUTE(AR28,CHAR(160),""))),0))),0))*(IFERROR(VALUE(TRIM(SUBSTITUTE($AA28,CHAR(160),""))),0))))</f>
        <v/>
      </c>
      <c r="BA28" s="57"/>
      <c r="BB28" s="14" t="str" cm="1">
        <f t="array" ref="BB28">IF(OR(AZ28="",AW28="",AX28="",AU28="",AY28="",AV28=""),"",_xlfn.IFS((IFERROR(VALUE(TRIM(SUBSTITUTE(AZ28,CHAR(160),""))),0))&gt;(IFERROR(VALUE(TRIM(SUBSTITUTE(AW28,CHAR(160),""))),0)),"KO : Le montant retenu TTC est supérieur au montant raisonnable TTC. Merci de revoir la ligne de dépense ou plafonner son montant.",(IFERROR(VALUE(TRIM(SUBSTITUTE(AX28,CHAR(160),""))),0))&gt;(IFERROR(VALUE(TRIM(SUBSTITUTE(AU28,CHAR(160),""))),0)),"Attention : Le montant retenu HT est supérieur au montant HT raisonnable. Merci de revoir la ligne de dépense, plafonner son montant, ou justifier la reventillation HT / TVA.",(IFERROR(VALUE(TRIM(SUBSTITUTE(AY28,CHAR(160),""))),0))&gt;(IFERROR(VALUE(TRIM(SUBSTITUTE(AV28,CHAR(160),""))),0)),"Attention : Le montant TVA retenu est supérieur au montant TVA raisonnable. Merci de revoir la ligne de dépense, plafonner son montant, ou justifier la reventillation HT / TVA.",(IFERROR(VALUE(TRIM(SUBSTITUTE(AZ28,CHAR(160),""))),0))=0,"",(IFERROR(VALUE(TRIM(SUBSTITUTE(AW28,CHAR(160),""))),0))=(IFERROR(VALUE(TRIM(SUBSTITUTE(AZ28,CHAR(160),""))),0)),"OK",(IFERROR(VALUE(TRIM(SUBSTITUTE(AW28,CHAR(160),""))),0))&gt;(IFERROR(VALUE(TRIM(SUBSTITUTE(AZ28,CHAR(160),""))),0))," OK : Montant instruit inférieur au montant raisonnable.",TRUE,""))</f>
        <v/>
      </c>
      <c r="BC28" s="14" t="str" cm="1">
        <f t="array" ref="BC28">IF(
   OR(AZ28="",X28="",AX28="",V28="",AY28="",W28=""),
   "",
   _xlfn.IFS(
      (IFERROR(VALUE(TRIM(SUBSTITUTE(AZ28,CHAR(160),""))),0))=0,
         "Attention montant présenté entièrement écarté",
      (IFERROR(VALUE(TRIM(SUBSTITUTE(AZ28,CHAR(160),""))),0))&gt;
         (IFERROR(VALUE(TRIM(SUBSTITUTE(X28,CHAR(160),""))),0)),
         "KO : Le montant retenu TTC est supérieur au montant présenté TTC. Merci de revoir la ligne de dépense ou plafonner son montant.",
      (IFERROR(VALUE(TRIM(SUBSTITUTE(AX28,CHAR(160),""))),0))&gt;
         (IFERROR(VALUE(TRIM(SUBSTITUTE(V28,CHAR(160),""))),0)),
         "Attention : Le montant retenu HT est supérieur au montant HT présenté. Merci de revoir la ligne de dépense, plafonner son montant, ou justifier la reventilation HT / TVA.",
      (IFERROR(VALUE(TRIM(SUBSTITUTE(AY28,CHAR(160),""))),0))&gt;
         (IFERROR(VALUE(TRIM(SUBSTITUTE(W28,CHAR(160),""))),0)),
         "Attention : Le montant TVA retenu est supérieur au montant TVA présenté. Merci de revoir la ligne de dépense, plafonner son montant, ou justifier la reventilation HT / TVA.",
      (IFERROR(VALUE(TRIM(SUBSTITUTE(X28,CHAR(160),""))),0))=0,
         "",
      (IFERROR(VALUE(TRIM(SUBSTITUTE(AZ28,CHAR(160),""))),0))=
         (IFERROR(VALUE(TRIM(SUBSTITUTE(X28,CHAR(160),""))),0)),
         "OK",
      (IFERROR(VALUE(TRIM(SUBSTITUTE(AZ28,CHAR(160),""))),0))&lt;
         (IFERROR(VALUE(TRIM(SUBSTITUTE(X28,CHAR(160),""))),0)),
         "Attention : montant présenté partiellement écarté.",
      TRUE,
         ""
   )
)</f>
        <v/>
      </c>
      <c r="BD28" s="49" t="str">
        <f t="shared" si="8"/>
        <v/>
      </c>
      <c r="BE28" s="49" t="str">
        <f t="shared" si="9"/>
        <v/>
      </c>
      <c r="BF28" s="21" t="str">
        <f t="shared" si="10"/>
        <v/>
      </c>
    </row>
    <row r="29" spans="1:58" ht="15" customHeight="1">
      <c r="A29" s="345">
        <v>18</v>
      </c>
      <c r="B29" s="363"/>
      <c r="C29" s="6"/>
      <c r="D29" s="5"/>
      <c r="E29" s="5"/>
      <c r="F29" s="5"/>
      <c r="G29" s="24"/>
      <c r="H29" s="22"/>
      <c r="I29" s="23"/>
      <c r="J29" s="5"/>
      <c r="K29" s="11"/>
      <c r="L29" s="8"/>
      <c r="M29" s="7"/>
      <c r="N29" s="42" t="str">
        <f t="shared" si="29"/>
        <v/>
      </c>
      <c r="O29" s="9"/>
      <c r="P29" s="7"/>
      <c r="Q29" s="42" t="str">
        <f t="shared" si="30"/>
        <v/>
      </c>
      <c r="R29" s="10"/>
      <c r="S29" s="7"/>
      <c r="T29" s="43" t="str">
        <f t="shared" si="31"/>
        <v/>
      </c>
      <c r="U29" s="16"/>
      <c r="V29" s="68" t="str" cm="1">
        <f t="array" ref="V29">IF((_xlfn.IFS(TRIM(SUBSTITUTE(U29,CHAR(160),""))="Devis 1",IFERROR(VALUE(TRIM(SUBSTITUTE(L29,CHAR(160),""))),0),TRIM(SUBSTITUTE(U29,CHAR(160),""))="Devis 2",IFERROR(VALUE(TRIM(SUBSTITUTE(O29,CHAR(160),""))),0),TRIM(SUBSTITUTE(U29,CHAR(160),""))="Devis 3",IFERROR(VALUE(TRIM(SUBSTITUTE(R29,CHAR(160),""))),0),TRUE,0)*IFERROR(VALUE(TRIM(SUBSTITUTE(C29,CHAR(160),""))),0))=0,"",_xlfn.IFS(TRIM(SUBSTITUTE(U29,CHAR(160),""))="Devis 1",IFERROR(VALUE(TRIM(SUBSTITUTE(L29,CHAR(160),""))),0),TRIM(SUBSTITUTE(U29,CHAR(160),""))="Devis 2",IFERROR(VALUE(TRIM(SUBSTITUTE(O29,CHAR(160),""))),0),TRIM(SUBSTITUTE(U29,CHAR(160),""))="Devis 3",IFERROR(VALUE(TRIM(SUBSTITUTE(R29,CHAR(160),""))),0),TRUE,0)*IFERROR(VALUE(TRIM(SUBSTITUTE(C29,CHAR(160),""))),0))</f>
        <v/>
      </c>
      <c r="W29" s="66" t="str" cm="1">
        <f t="array" ref="W29">IF((_xlfn.IFS(TRIM(SUBSTITUTE(U29,CHAR(160),""))="Devis 1",IFERROR(VALUE(TRIM(SUBSTITUTE(M29,CHAR(160),""))),0),TRIM(SUBSTITUTE(U29,CHAR(160),""))="Devis 2",IFERROR(VALUE(TRIM(SUBSTITUTE(P29,CHAR(160),""))),0),TRIM(SUBSTITUTE(U29,CHAR(160),""))="Devis 3",IFERROR(VALUE(TRIM(SUBSTITUTE(S29,CHAR(160),""))),0),TRUE,0)*IFERROR(VALUE(TRIM(SUBSTITUTE(C29,CHAR(160),""))),0))=0,IF(V29&lt;&gt;"",0,""),_xlfn.IFS(TRIM(SUBSTITUTE(U29,CHAR(160),""))="Devis 1",IFERROR(VALUE(TRIM(SUBSTITUTE(M29,CHAR(160),""))),0),TRIM(SUBSTITUTE(U29,CHAR(160),""))="Devis 2",IFERROR(VALUE(TRIM(SUBSTITUTE(P29,CHAR(160),""))),0),TRIM(SUBSTITUTE(U29,CHAR(160),""))="Devis 3",IFERROR(VALUE(TRIM(SUBSTITUTE(S29,CHAR(160),""))),0),TRUE,0)*IFERROR(VALUE(TRIM(SUBSTITUTE(C29,CHAR(160),""))),0))</f>
        <v/>
      </c>
      <c r="X29" s="69" t="str">
        <f t="shared" si="32"/>
        <v/>
      </c>
      <c r="Y29" s="65"/>
      <c r="Z29" s="18" t="str">
        <f t="shared" si="15"/>
        <v/>
      </c>
      <c r="AA29" s="15" t="str">
        <f t="shared" si="16"/>
        <v/>
      </c>
      <c r="AB29" s="15" t="str">
        <f t="shared" si="17"/>
        <v/>
      </c>
      <c r="AC29" s="15" t="str">
        <f t="shared" si="18"/>
        <v/>
      </c>
      <c r="AD29" s="15" t="str">
        <f t="shared" si="19"/>
        <v/>
      </c>
      <c r="AE29" s="15" t="str">
        <f t="shared" si="20"/>
        <v/>
      </c>
      <c r="AF29" s="15" t="str">
        <f t="shared" si="21"/>
        <v/>
      </c>
      <c r="AG29" s="15" t="str">
        <f t="shared" si="22"/>
        <v/>
      </c>
      <c r="AH29" s="15" t="str">
        <f t="shared" si="38"/>
        <v/>
      </c>
      <c r="AI29" s="297" t="str">
        <f t="shared" si="33"/>
        <v/>
      </c>
      <c r="AJ29" s="45" t="str">
        <f t="shared" si="24"/>
        <v/>
      </c>
      <c r="AK29" s="20" t="str">
        <f t="shared" si="25"/>
        <v/>
      </c>
      <c r="AL29" s="42" t="str">
        <f t="shared" si="34"/>
        <v/>
      </c>
      <c r="AM29" s="46" t="str">
        <f t="shared" si="1"/>
        <v/>
      </c>
      <c r="AN29" s="20" t="str">
        <f t="shared" si="2"/>
        <v/>
      </c>
      <c r="AO29" s="42" t="str">
        <f t="shared" si="35"/>
        <v/>
      </c>
      <c r="AP29" s="47" t="str">
        <f t="shared" si="3"/>
        <v/>
      </c>
      <c r="AQ29" s="20" t="str">
        <f t="shared" si="4"/>
        <v/>
      </c>
      <c r="AR29" s="48" t="str">
        <f t="shared" si="36"/>
        <v/>
      </c>
      <c r="AS29" s="44" t="str">
        <f t="shared" si="5"/>
        <v/>
      </c>
      <c r="AT29" s="56"/>
      <c r="AU29" s="49" t="str">
        <f t="shared" si="6"/>
        <v/>
      </c>
      <c r="AV29" s="49" t="str">
        <f t="shared" si="7"/>
        <v/>
      </c>
      <c r="AW29" s="49" t="str">
        <f t="shared" si="37"/>
        <v/>
      </c>
      <c r="AX29" s="67" t="str" cm="1">
        <f t="array" ref="AX29">IF($AA29="","",IF((IFERROR(_xlfn.IFS($AS29="Devis 1",(IFERROR(VALUE(TRIM(SUBSTITUTE(AJ29,CHAR(160),""))),0)),$AS29="Devis 2",(IFERROR(VALUE(TRIM(SUBSTITUTE(AM29,CHAR(160),""))),0)),$AS29="Devis 3",(IFERROR(VALUE(TRIM(SUBSTITUTE(AP29,CHAR(160),""))),0))),0))*(IFERROR(VALUE(TRIM(SUBSTITUTE($AA29,CHAR(160),""))),0))=0,"",(IFERROR(_xlfn.IFS($AS29="Devis 1",(IFERROR(VALUE(TRIM(SUBSTITUTE(AJ29,CHAR(160),""))),0)),$AS29="Devis 2",(IFERROR(VALUE(TRIM(SUBSTITUTE(AM29,CHAR(160),""))),0)),$AS29="Devis 3",(IFERROR(VALUE(TRIM(SUBSTITUTE(AP29,CHAR(160),""))),0))),0))*(IFERROR(VALUE(TRIM(SUBSTITUTE($AA29,CHAR(160),""))),0))))</f>
        <v/>
      </c>
      <c r="AY29" s="67" t="str" cm="1">
        <f t="array" ref="AY29">IF($AA29="","",IF(IFERROR(_xlfn.IFS(TRIM(SUBSTITUTE($AS29,CHAR(160),""))="Devis 1",IFERROR(VALUE(TRIM(SUBSTITUTE(AK29,CHAR(160),""))),0),TRIM(SUBSTITUTE($AS29,CHAR(160),""))="Devis 2",IFERROR(VALUE(TRIM(SUBSTITUTE(AN29,CHAR(160),""))),0),TRIM(SUBSTITUTE($AS29,CHAR(160),""))="Devis 3",IFERROR(VALUE(TRIM(SUBSTITUTE(AQ29,CHAR(160),""))),0)),0)*IFERROR(VALUE(TRIM(SUBSTITUTE($AA29,CHAR(160),""))),0)=0,IF(AX29&lt;&gt;"",0,""),IFERROR(_xlfn.IFS(TRIM(SUBSTITUTE($AS29,CHAR(160),""))="Devis 1",IFERROR(VALUE(TRIM(SUBSTITUTE(AK29,CHAR(160),""))),0),TRIM(SUBSTITUTE($AS29,CHAR(160),""))="Devis 2",IFERROR(VALUE(TRIM(SUBSTITUTE(AN29,CHAR(160),""))),0),TRIM(SUBSTITUTE($AS29,CHAR(160),""))="Devis 3",IFERROR(VALUE(TRIM(SUBSTITUTE(AQ29,CHAR(160),""))),0)),0)*IFERROR(VALUE(TRIM(SUBSTITUTE($AA29,CHAR(160),""))),0)))</f>
        <v/>
      </c>
      <c r="AZ29" s="67" t="str" cm="1">
        <f t="array" ref="AZ29">IF($AA29="","",IF((IFERROR(_xlfn.IFS($AS29="Devis 1",(IFERROR(VALUE(TRIM(SUBSTITUTE(AL29,CHAR(160),""))),0)),$AS29="Devis 2",(IFERROR(VALUE(TRIM(SUBSTITUTE(AO29,CHAR(160),""))),0)),$AS29="Devis 3",(IFERROR(VALUE(TRIM(SUBSTITUTE(AR29,CHAR(160),""))),0))),0))*(IFERROR(VALUE(TRIM(SUBSTITUTE($AA29,CHAR(160),""))),0))=0,"",(IFERROR(_xlfn.IFS($AS29="Devis 1",(IFERROR(VALUE(TRIM(SUBSTITUTE(AL29,CHAR(160),""))),0)),$AS29="Devis 2",(IFERROR(VALUE(TRIM(SUBSTITUTE(AO29,CHAR(160),""))),0)),$AS29="Devis 3",(IFERROR(VALUE(TRIM(SUBSTITUTE(AR29,CHAR(160),""))),0))),0))*(IFERROR(VALUE(TRIM(SUBSTITUTE($AA29,CHAR(160),""))),0))))</f>
        <v/>
      </c>
      <c r="BA29" s="57"/>
      <c r="BB29" s="14" t="str" cm="1">
        <f t="array" ref="BB29">IF(OR(AZ29="",AW29="",AX29="",AU29="",AY29="",AV29=""),"",_xlfn.IFS((IFERROR(VALUE(TRIM(SUBSTITUTE(AZ29,CHAR(160),""))),0))&gt;(IFERROR(VALUE(TRIM(SUBSTITUTE(AW29,CHAR(160),""))),0)),"KO : Le montant retenu TTC est supérieur au montant raisonnable TTC. Merci de revoir la ligne de dépense ou plafonner son montant.",(IFERROR(VALUE(TRIM(SUBSTITUTE(AX29,CHAR(160),""))),0))&gt;(IFERROR(VALUE(TRIM(SUBSTITUTE(AU29,CHAR(160),""))),0)),"Attention : Le montant retenu HT est supérieur au montant HT raisonnable. Merci de revoir la ligne de dépense, plafonner son montant, ou justifier la reventillation HT / TVA.",(IFERROR(VALUE(TRIM(SUBSTITUTE(AY29,CHAR(160),""))),0))&gt;(IFERROR(VALUE(TRIM(SUBSTITUTE(AV29,CHAR(160),""))),0)),"Attention : Le montant TVA retenu est supérieur au montant TVA raisonnable. Merci de revoir la ligne de dépense, plafonner son montant, ou justifier la reventillation HT / TVA.",(IFERROR(VALUE(TRIM(SUBSTITUTE(AZ29,CHAR(160),""))),0))=0,"",(IFERROR(VALUE(TRIM(SUBSTITUTE(AW29,CHAR(160),""))),0))=(IFERROR(VALUE(TRIM(SUBSTITUTE(AZ29,CHAR(160),""))),0)),"OK",(IFERROR(VALUE(TRIM(SUBSTITUTE(AW29,CHAR(160),""))),0))&gt;(IFERROR(VALUE(TRIM(SUBSTITUTE(AZ29,CHAR(160),""))),0))," OK : Montant instruit inférieur au montant raisonnable.",TRUE,""))</f>
        <v/>
      </c>
      <c r="BC29" s="14" t="str" cm="1">
        <f t="array" ref="BC29">IF(
   OR(AZ29="",X29="",AX29="",V29="",AY29="",W29=""),
   "",
   _xlfn.IFS(
      (IFERROR(VALUE(TRIM(SUBSTITUTE(AZ29,CHAR(160),""))),0))=0,
         "Attention montant présenté entièrement écarté",
      (IFERROR(VALUE(TRIM(SUBSTITUTE(AZ29,CHAR(160),""))),0))&gt;
         (IFERROR(VALUE(TRIM(SUBSTITUTE(X29,CHAR(160),""))),0)),
         "KO : Le montant retenu TTC est supérieur au montant présenté TTC. Merci de revoir la ligne de dépense ou plafonner son montant.",
      (IFERROR(VALUE(TRIM(SUBSTITUTE(AX29,CHAR(160),""))),0))&gt;
         (IFERROR(VALUE(TRIM(SUBSTITUTE(V29,CHAR(160),""))),0)),
         "Attention : Le montant retenu HT est supérieur au montant HT présenté. Merci de revoir la ligne de dépense, plafonner son montant, ou justifier la reventilation HT / TVA.",
      (IFERROR(VALUE(TRIM(SUBSTITUTE(AY29,CHAR(160),""))),0))&gt;
         (IFERROR(VALUE(TRIM(SUBSTITUTE(W29,CHAR(160),""))),0)),
         "Attention : Le montant TVA retenu est supérieur au montant TVA présenté. Merci de revoir la ligne de dépense, plafonner son montant, ou justifier la reventilation HT / TVA.",
      (IFERROR(VALUE(TRIM(SUBSTITUTE(X29,CHAR(160),""))),0))=0,
         "",
      (IFERROR(VALUE(TRIM(SUBSTITUTE(AZ29,CHAR(160),""))),0))=
         (IFERROR(VALUE(TRIM(SUBSTITUTE(X29,CHAR(160),""))),0)),
         "OK",
      (IFERROR(VALUE(TRIM(SUBSTITUTE(AZ29,CHAR(160),""))),0))&lt;
         (IFERROR(VALUE(TRIM(SUBSTITUTE(X29,CHAR(160),""))),0)),
         "Attention : montant présenté partiellement écarté.",
      TRUE,
         ""
   )
)</f>
        <v/>
      </c>
      <c r="BD29" s="49" t="str">
        <f t="shared" si="8"/>
        <v/>
      </c>
      <c r="BE29" s="49" t="str">
        <f t="shared" si="9"/>
        <v/>
      </c>
      <c r="BF29" s="21" t="str">
        <f t="shared" si="10"/>
        <v/>
      </c>
    </row>
    <row r="30" spans="1:58" ht="15" customHeight="1">
      <c r="A30" s="345">
        <v>19</v>
      </c>
      <c r="B30" s="363"/>
      <c r="C30" s="6"/>
      <c r="D30" s="5"/>
      <c r="E30" s="5"/>
      <c r="F30" s="5"/>
      <c r="G30" s="24"/>
      <c r="H30" s="22"/>
      <c r="I30" s="23"/>
      <c r="J30" s="5"/>
      <c r="K30" s="11"/>
      <c r="L30" s="8"/>
      <c r="M30" s="7"/>
      <c r="N30" s="42" t="str">
        <f t="shared" si="29"/>
        <v/>
      </c>
      <c r="O30" s="9"/>
      <c r="P30" s="7"/>
      <c r="Q30" s="42" t="str">
        <f t="shared" si="30"/>
        <v/>
      </c>
      <c r="R30" s="10"/>
      <c r="S30" s="7"/>
      <c r="T30" s="43" t="str">
        <f t="shared" si="31"/>
        <v/>
      </c>
      <c r="U30" s="16"/>
      <c r="V30" s="68" t="str" cm="1">
        <f t="array" ref="V30">IF((_xlfn.IFS(TRIM(SUBSTITUTE(U30,CHAR(160),""))="Devis 1",IFERROR(VALUE(TRIM(SUBSTITUTE(L30,CHAR(160),""))),0),TRIM(SUBSTITUTE(U30,CHAR(160),""))="Devis 2",IFERROR(VALUE(TRIM(SUBSTITUTE(O30,CHAR(160),""))),0),TRIM(SUBSTITUTE(U30,CHAR(160),""))="Devis 3",IFERROR(VALUE(TRIM(SUBSTITUTE(R30,CHAR(160),""))),0),TRUE,0)*IFERROR(VALUE(TRIM(SUBSTITUTE(C30,CHAR(160),""))),0))=0,"",_xlfn.IFS(TRIM(SUBSTITUTE(U30,CHAR(160),""))="Devis 1",IFERROR(VALUE(TRIM(SUBSTITUTE(L30,CHAR(160),""))),0),TRIM(SUBSTITUTE(U30,CHAR(160),""))="Devis 2",IFERROR(VALUE(TRIM(SUBSTITUTE(O30,CHAR(160),""))),0),TRIM(SUBSTITUTE(U30,CHAR(160),""))="Devis 3",IFERROR(VALUE(TRIM(SUBSTITUTE(R30,CHAR(160),""))),0),TRUE,0)*IFERROR(VALUE(TRIM(SUBSTITUTE(C30,CHAR(160),""))),0))</f>
        <v/>
      </c>
      <c r="W30" s="66" t="str" cm="1">
        <f t="array" ref="W30">IF((_xlfn.IFS(TRIM(SUBSTITUTE(U30,CHAR(160),""))="Devis 1",IFERROR(VALUE(TRIM(SUBSTITUTE(M30,CHAR(160),""))),0),TRIM(SUBSTITUTE(U30,CHAR(160),""))="Devis 2",IFERROR(VALUE(TRIM(SUBSTITUTE(P30,CHAR(160),""))),0),TRIM(SUBSTITUTE(U30,CHAR(160),""))="Devis 3",IFERROR(VALUE(TRIM(SUBSTITUTE(S30,CHAR(160),""))),0),TRUE,0)*IFERROR(VALUE(TRIM(SUBSTITUTE(C30,CHAR(160),""))),0))=0,IF(V30&lt;&gt;"",0,""),_xlfn.IFS(TRIM(SUBSTITUTE(U30,CHAR(160),""))="Devis 1",IFERROR(VALUE(TRIM(SUBSTITUTE(M30,CHAR(160),""))),0),TRIM(SUBSTITUTE(U30,CHAR(160),""))="Devis 2",IFERROR(VALUE(TRIM(SUBSTITUTE(P30,CHAR(160),""))),0),TRIM(SUBSTITUTE(U30,CHAR(160),""))="Devis 3",IFERROR(VALUE(TRIM(SUBSTITUTE(S30,CHAR(160),""))),0),TRUE,0)*IFERROR(VALUE(TRIM(SUBSTITUTE(C30,CHAR(160),""))),0))</f>
        <v/>
      </c>
      <c r="X30" s="69" t="str">
        <f t="shared" si="32"/>
        <v/>
      </c>
      <c r="Y30" s="65"/>
      <c r="Z30" s="18" t="str">
        <f t="shared" si="15"/>
        <v/>
      </c>
      <c r="AA30" s="15" t="str">
        <f t="shared" si="16"/>
        <v/>
      </c>
      <c r="AB30" s="15" t="str">
        <f t="shared" si="17"/>
        <v/>
      </c>
      <c r="AC30" s="15" t="str">
        <f t="shared" si="18"/>
        <v/>
      </c>
      <c r="AD30" s="15" t="str">
        <f t="shared" si="19"/>
        <v/>
      </c>
      <c r="AE30" s="15" t="str">
        <f t="shared" si="20"/>
        <v/>
      </c>
      <c r="AF30" s="15" t="str">
        <f t="shared" si="21"/>
        <v/>
      </c>
      <c r="AG30" s="15" t="str">
        <f t="shared" si="22"/>
        <v/>
      </c>
      <c r="AH30" s="15" t="str">
        <f t="shared" si="38"/>
        <v/>
      </c>
      <c r="AI30" s="297" t="str">
        <f t="shared" si="33"/>
        <v/>
      </c>
      <c r="AJ30" s="45" t="str">
        <f t="shared" si="24"/>
        <v/>
      </c>
      <c r="AK30" s="20" t="str">
        <f t="shared" si="25"/>
        <v/>
      </c>
      <c r="AL30" s="42" t="str">
        <f t="shared" si="34"/>
        <v/>
      </c>
      <c r="AM30" s="46" t="str">
        <f t="shared" si="1"/>
        <v/>
      </c>
      <c r="AN30" s="20" t="str">
        <f t="shared" si="2"/>
        <v/>
      </c>
      <c r="AO30" s="42" t="str">
        <f t="shared" si="35"/>
        <v/>
      </c>
      <c r="AP30" s="47" t="str">
        <f t="shared" si="3"/>
        <v/>
      </c>
      <c r="AQ30" s="20" t="str">
        <f t="shared" si="4"/>
        <v/>
      </c>
      <c r="AR30" s="48" t="str">
        <f t="shared" si="36"/>
        <v/>
      </c>
      <c r="AS30" s="44" t="str">
        <f t="shared" si="5"/>
        <v/>
      </c>
      <c r="AT30" s="56"/>
      <c r="AU30" s="49" t="str">
        <f t="shared" si="6"/>
        <v/>
      </c>
      <c r="AV30" s="49" t="str">
        <f t="shared" si="7"/>
        <v/>
      </c>
      <c r="AW30" s="49" t="str">
        <f t="shared" si="37"/>
        <v/>
      </c>
      <c r="AX30" s="67" t="str" cm="1">
        <f t="array" ref="AX30">IF($AA30="","",IF((IFERROR(_xlfn.IFS($AS30="Devis 1",(IFERROR(VALUE(TRIM(SUBSTITUTE(AJ30,CHAR(160),""))),0)),$AS30="Devis 2",(IFERROR(VALUE(TRIM(SUBSTITUTE(AM30,CHAR(160),""))),0)),$AS30="Devis 3",(IFERROR(VALUE(TRIM(SUBSTITUTE(AP30,CHAR(160),""))),0))),0))*(IFERROR(VALUE(TRIM(SUBSTITUTE($AA30,CHAR(160),""))),0))=0,"",(IFERROR(_xlfn.IFS($AS30="Devis 1",(IFERROR(VALUE(TRIM(SUBSTITUTE(AJ30,CHAR(160),""))),0)),$AS30="Devis 2",(IFERROR(VALUE(TRIM(SUBSTITUTE(AM30,CHAR(160),""))),0)),$AS30="Devis 3",(IFERROR(VALUE(TRIM(SUBSTITUTE(AP30,CHAR(160),""))),0))),0))*(IFERROR(VALUE(TRIM(SUBSTITUTE($AA30,CHAR(160),""))),0))))</f>
        <v/>
      </c>
      <c r="AY30" s="67" t="str" cm="1">
        <f t="array" ref="AY30">IF($AA30="","",IF(IFERROR(_xlfn.IFS(TRIM(SUBSTITUTE($AS30,CHAR(160),""))="Devis 1",IFERROR(VALUE(TRIM(SUBSTITUTE(AK30,CHAR(160),""))),0),TRIM(SUBSTITUTE($AS30,CHAR(160),""))="Devis 2",IFERROR(VALUE(TRIM(SUBSTITUTE(AN30,CHAR(160),""))),0),TRIM(SUBSTITUTE($AS30,CHAR(160),""))="Devis 3",IFERROR(VALUE(TRIM(SUBSTITUTE(AQ30,CHAR(160),""))),0)),0)*IFERROR(VALUE(TRIM(SUBSTITUTE($AA30,CHAR(160),""))),0)=0,IF(AX30&lt;&gt;"",0,""),IFERROR(_xlfn.IFS(TRIM(SUBSTITUTE($AS30,CHAR(160),""))="Devis 1",IFERROR(VALUE(TRIM(SUBSTITUTE(AK30,CHAR(160),""))),0),TRIM(SUBSTITUTE($AS30,CHAR(160),""))="Devis 2",IFERROR(VALUE(TRIM(SUBSTITUTE(AN30,CHAR(160),""))),0),TRIM(SUBSTITUTE($AS30,CHAR(160),""))="Devis 3",IFERROR(VALUE(TRIM(SUBSTITUTE(AQ30,CHAR(160),""))),0)),0)*IFERROR(VALUE(TRIM(SUBSTITUTE($AA30,CHAR(160),""))),0)))</f>
        <v/>
      </c>
      <c r="AZ30" s="67" t="str" cm="1">
        <f t="array" ref="AZ30">IF($AA30="","",IF((IFERROR(_xlfn.IFS($AS30="Devis 1",(IFERROR(VALUE(TRIM(SUBSTITUTE(AL30,CHAR(160),""))),0)),$AS30="Devis 2",(IFERROR(VALUE(TRIM(SUBSTITUTE(AO30,CHAR(160),""))),0)),$AS30="Devis 3",(IFERROR(VALUE(TRIM(SUBSTITUTE(AR30,CHAR(160),""))),0))),0))*(IFERROR(VALUE(TRIM(SUBSTITUTE($AA30,CHAR(160),""))),0))=0,"",(IFERROR(_xlfn.IFS($AS30="Devis 1",(IFERROR(VALUE(TRIM(SUBSTITUTE(AL30,CHAR(160),""))),0)),$AS30="Devis 2",(IFERROR(VALUE(TRIM(SUBSTITUTE(AO30,CHAR(160),""))),0)),$AS30="Devis 3",(IFERROR(VALUE(TRIM(SUBSTITUTE(AR30,CHAR(160),""))),0))),0))*(IFERROR(VALUE(TRIM(SUBSTITUTE($AA30,CHAR(160),""))),0))))</f>
        <v/>
      </c>
      <c r="BA30" s="57"/>
      <c r="BB30" s="14" t="str" cm="1">
        <f t="array" ref="BB30">IF(OR(AZ30="",AW30="",AX30="",AU30="",AY30="",AV30=""),"",_xlfn.IFS((IFERROR(VALUE(TRIM(SUBSTITUTE(AZ30,CHAR(160),""))),0))&gt;(IFERROR(VALUE(TRIM(SUBSTITUTE(AW30,CHAR(160),""))),0)),"KO : Le montant retenu TTC est supérieur au montant raisonnable TTC. Merci de revoir la ligne de dépense ou plafonner son montant.",(IFERROR(VALUE(TRIM(SUBSTITUTE(AX30,CHAR(160),""))),0))&gt;(IFERROR(VALUE(TRIM(SUBSTITUTE(AU30,CHAR(160),""))),0)),"Attention : Le montant retenu HT est supérieur au montant HT raisonnable. Merci de revoir la ligne de dépense, plafonner son montant, ou justifier la reventillation HT / TVA.",(IFERROR(VALUE(TRIM(SUBSTITUTE(AY30,CHAR(160),""))),0))&gt;(IFERROR(VALUE(TRIM(SUBSTITUTE(AV30,CHAR(160),""))),0)),"Attention : Le montant TVA retenu est supérieur au montant TVA raisonnable. Merci de revoir la ligne de dépense, plafonner son montant, ou justifier la reventillation HT / TVA.",(IFERROR(VALUE(TRIM(SUBSTITUTE(AZ30,CHAR(160),""))),0))=0,"",(IFERROR(VALUE(TRIM(SUBSTITUTE(AW30,CHAR(160),""))),0))=(IFERROR(VALUE(TRIM(SUBSTITUTE(AZ30,CHAR(160),""))),0)),"OK",(IFERROR(VALUE(TRIM(SUBSTITUTE(AW30,CHAR(160),""))),0))&gt;(IFERROR(VALUE(TRIM(SUBSTITUTE(AZ30,CHAR(160),""))),0))," OK : Montant instruit inférieur au montant raisonnable.",TRUE,""))</f>
        <v/>
      </c>
      <c r="BC30" s="14" t="str" cm="1">
        <f t="array" ref="BC30">IF(
   OR(AZ30="",X30="",AX30="",V30="",AY30="",W30=""),
   "",
   _xlfn.IFS(
      (IFERROR(VALUE(TRIM(SUBSTITUTE(AZ30,CHAR(160),""))),0))=0,
         "Attention montant présenté entièrement écarté",
      (IFERROR(VALUE(TRIM(SUBSTITUTE(AZ30,CHAR(160),""))),0))&gt;
         (IFERROR(VALUE(TRIM(SUBSTITUTE(X30,CHAR(160),""))),0)),
         "KO : Le montant retenu TTC est supérieur au montant présenté TTC. Merci de revoir la ligne de dépense ou plafonner son montant.",
      (IFERROR(VALUE(TRIM(SUBSTITUTE(AX30,CHAR(160),""))),0))&gt;
         (IFERROR(VALUE(TRIM(SUBSTITUTE(V30,CHAR(160),""))),0)),
         "Attention : Le montant retenu HT est supérieur au montant HT présenté. Merci de revoir la ligne de dépense, plafonner son montant, ou justifier la reventilation HT / TVA.",
      (IFERROR(VALUE(TRIM(SUBSTITUTE(AY30,CHAR(160),""))),0))&gt;
         (IFERROR(VALUE(TRIM(SUBSTITUTE(W30,CHAR(160),""))),0)),
         "Attention : Le montant TVA retenu est supérieur au montant TVA présenté. Merci de revoir la ligne de dépense, plafonner son montant, ou justifier la reventilation HT / TVA.",
      (IFERROR(VALUE(TRIM(SUBSTITUTE(X30,CHAR(160),""))),0))=0,
         "",
      (IFERROR(VALUE(TRIM(SUBSTITUTE(AZ30,CHAR(160),""))),0))=
         (IFERROR(VALUE(TRIM(SUBSTITUTE(X30,CHAR(160),""))),0)),
         "OK",
      (IFERROR(VALUE(TRIM(SUBSTITUTE(AZ30,CHAR(160),""))),0))&lt;
         (IFERROR(VALUE(TRIM(SUBSTITUTE(X30,CHAR(160),""))),0)),
         "Attention : montant présenté partiellement écarté.",
      TRUE,
         ""
   )
)</f>
        <v/>
      </c>
      <c r="BD30" s="49" t="str">
        <f t="shared" si="8"/>
        <v/>
      </c>
      <c r="BE30" s="49" t="str">
        <f t="shared" si="9"/>
        <v/>
      </c>
      <c r="BF30" s="21" t="str">
        <f t="shared" si="10"/>
        <v/>
      </c>
    </row>
    <row r="31" spans="1:58" ht="15" customHeight="1">
      <c r="A31" s="345">
        <v>20</v>
      </c>
      <c r="B31" s="363"/>
      <c r="C31" s="6"/>
      <c r="D31" s="5"/>
      <c r="E31" s="5"/>
      <c r="F31" s="5"/>
      <c r="G31" s="24"/>
      <c r="H31" s="22"/>
      <c r="I31" s="23"/>
      <c r="J31" s="5"/>
      <c r="K31" s="11"/>
      <c r="L31" s="8"/>
      <c r="M31" s="7"/>
      <c r="N31" s="42" t="str">
        <f t="shared" si="29"/>
        <v/>
      </c>
      <c r="O31" s="9"/>
      <c r="P31" s="7"/>
      <c r="Q31" s="42" t="str">
        <f t="shared" si="30"/>
        <v/>
      </c>
      <c r="R31" s="10"/>
      <c r="S31" s="7"/>
      <c r="T31" s="43" t="str">
        <f t="shared" si="31"/>
        <v/>
      </c>
      <c r="U31" s="16"/>
      <c r="V31" s="68" t="str" cm="1">
        <f t="array" ref="V31">IF((_xlfn.IFS(TRIM(SUBSTITUTE(U31,CHAR(160),""))="Devis 1",IFERROR(VALUE(TRIM(SUBSTITUTE(L31,CHAR(160),""))),0),TRIM(SUBSTITUTE(U31,CHAR(160),""))="Devis 2",IFERROR(VALUE(TRIM(SUBSTITUTE(O31,CHAR(160),""))),0),TRIM(SUBSTITUTE(U31,CHAR(160),""))="Devis 3",IFERROR(VALUE(TRIM(SUBSTITUTE(R31,CHAR(160),""))),0),TRUE,0)*IFERROR(VALUE(TRIM(SUBSTITUTE(C31,CHAR(160),""))),0))=0,"",_xlfn.IFS(TRIM(SUBSTITUTE(U31,CHAR(160),""))="Devis 1",IFERROR(VALUE(TRIM(SUBSTITUTE(L31,CHAR(160),""))),0),TRIM(SUBSTITUTE(U31,CHAR(160),""))="Devis 2",IFERROR(VALUE(TRIM(SUBSTITUTE(O31,CHAR(160),""))),0),TRIM(SUBSTITUTE(U31,CHAR(160),""))="Devis 3",IFERROR(VALUE(TRIM(SUBSTITUTE(R31,CHAR(160),""))),0),TRUE,0)*IFERROR(VALUE(TRIM(SUBSTITUTE(C31,CHAR(160),""))),0))</f>
        <v/>
      </c>
      <c r="W31" s="66" t="str" cm="1">
        <f t="array" ref="W31">IF((_xlfn.IFS(TRIM(SUBSTITUTE(U31,CHAR(160),""))="Devis 1",IFERROR(VALUE(TRIM(SUBSTITUTE(M31,CHAR(160),""))),0),TRIM(SUBSTITUTE(U31,CHAR(160),""))="Devis 2",IFERROR(VALUE(TRIM(SUBSTITUTE(P31,CHAR(160),""))),0),TRIM(SUBSTITUTE(U31,CHAR(160),""))="Devis 3",IFERROR(VALUE(TRIM(SUBSTITUTE(S31,CHAR(160),""))),0),TRUE,0)*IFERROR(VALUE(TRIM(SUBSTITUTE(C31,CHAR(160),""))),0))=0,IF(V31&lt;&gt;"",0,""),_xlfn.IFS(TRIM(SUBSTITUTE(U31,CHAR(160),""))="Devis 1",IFERROR(VALUE(TRIM(SUBSTITUTE(M31,CHAR(160),""))),0),TRIM(SUBSTITUTE(U31,CHAR(160),""))="Devis 2",IFERROR(VALUE(TRIM(SUBSTITUTE(P31,CHAR(160),""))),0),TRIM(SUBSTITUTE(U31,CHAR(160),""))="Devis 3",IFERROR(VALUE(TRIM(SUBSTITUTE(S31,CHAR(160),""))),0),TRUE,0)*IFERROR(VALUE(TRIM(SUBSTITUTE(C31,CHAR(160),""))),0))</f>
        <v/>
      </c>
      <c r="X31" s="69" t="str">
        <f t="shared" si="32"/>
        <v/>
      </c>
      <c r="Y31" s="65"/>
      <c r="Z31" s="18" t="str">
        <f t="shared" si="15"/>
        <v/>
      </c>
      <c r="AA31" s="15" t="str">
        <f t="shared" si="16"/>
        <v/>
      </c>
      <c r="AB31" s="15" t="str">
        <f t="shared" si="17"/>
        <v/>
      </c>
      <c r="AC31" s="15" t="str">
        <f t="shared" si="18"/>
        <v/>
      </c>
      <c r="AD31" s="15" t="str">
        <f t="shared" si="19"/>
        <v/>
      </c>
      <c r="AE31" s="15" t="str">
        <f t="shared" si="20"/>
        <v/>
      </c>
      <c r="AF31" s="15" t="str">
        <f t="shared" si="21"/>
        <v/>
      </c>
      <c r="AG31" s="15" t="str">
        <f t="shared" si="22"/>
        <v/>
      </c>
      <c r="AH31" s="15" t="str">
        <f t="shared" si="38"/>
        <v/>
      </c>
      <c r="AI31" s="297" t="str">
        <f t="shared" si="33"/>
        <v/>
      </c>
      <c r="AJ31" s="45" t="str">
        <f t="shared" si="24"/>
        <v/>
      </c>
      <c r="AK31" s="20" t="str">
        <f t="shared" si="25"/>
        <v/>
      </c>
      <c r="AL31" s="42" t="str">
        <f t="shared" si="34"/>
        <v/>
      </c>
      <c r="AM31" s="46" t="str">
        <f t="shared" si="1"/>
        <v/>
      </c>
      <c r="AN31" s="20" t="str">
        <f t="shared" si="2"/>
        <v/>
      </c>
      <c r="AO31" s="42" t="str">
        <f t="shared" si="35"/>
        <v/>
      </c>
      <c r="AP31" s="47" t="str">
        <f t="shared" si="3"/>
        <v/>
      </c>
      <c r="AQ31" s="20" t="str">
        <f t="shared" si="4"/>
        <v/>
      </c>
      <c r="AR31" s="48" t="str">
        <f t="shared" si="36"/>
        <v/>
      </c>
      <c r="AS31" s="44" t="str">
        <f t="shared" si="5"/>
        <v/>
      </c>
      <c r="AT31" s="56"/>
      <c r="AU31" s="49" t="str">
        <f t="shared" si="6"/>
        <v/>
      </c>
      <c r="AV31" s="49" t="str">
        <f t="shared" si="7"/>
        <v/>
      </c>
      <c r="AW31" s="49" t="str">
        <f t="shared" si="37"/>
        <v/>
      </c>
      <c r="AX31" s="67" t="str" cm="1">
        <f t="array" ref="AX31">IF($AA31="","",IF((IFERROR(_xlfn.IFS($AS31="Devis 1",(IFERROR(VALUE(TRIM(SUBSTITUTE(AJ31,CHAR(160),""))),0)),$AS31="Devis 2",(IFERROR(VALUE(TRIM(SUBSTITUTE(AM31,CHAR(160),""))),0)),$AS31="Devis 3",(IFERROR(VALUE(TRIM(SUBSTITUTE(AP31,CHAR(160),""))),0))),0))*(IFERROR(VALUE(TRIM(SUBSTITUTE($AA31,CHAR(160),""))),0))=0,"",(IFERROR(_xlfn.IFS($AS31="Devis 1",(IFERROR(VALUE(TRIM(SUBSTITUTE(AJ31,CHAR(160),""))),0)),$AS31="Devis 2",(IFERROR(VALUE(TRIM(SUBSTITUTE(AM31,CHAR(160),""))),0)),$AS31="Devis 3",(IFERROR(VALUE(TRIM(SUBSTITUTE(AP31,CHAR(160),""))),0))),0))*(IFERROR(VALUE(TRIM(SUBSTITUTE($AA31,CHAR(160),""))),0))))</f>
        <v/>
      </c>
      <c r="AY31" s="67" t="str" cm="1">
        <f t="array" ref="AY31">IF($AA31="","",IF(IFERROR(_xlfn.IFS(TRIM(SUBSTITUTE($AS31,CHAR(160),""))="Devis 1",IFERROR(VALUE(TRIM(SUBSTITUTE(AK31,CHAR(160),""))),0),TRIM(SUBSTITUTE($AS31,CHAR(160),""))="Devis 2",IFERROR(VALUE(TRIM(SUBSTITUTE(AN31,CHAR(160),""))),0),TRIM(SUBSTITUTE($AS31,CHAR(160),""))="Devis 3",IFERROR(VALUE(TRIM(SUBSTITUTE(AQ31,CHAR(160),""))),0)),0)*IFERROR(VALUE(TRIM(SUBSTITUTE($AA31,CHAR(160),""))),0)=0,IF(AX31&lt;&gt;"",0,""),IFERROR(_xlfn.IFS(TRIM(SUBSTITUTE($AS31,CHAR(160),""))="Devis 1",IFERROR(VALUE(TRIM(SUBSTITUTE(AK31,CHAR(160),""))),0),TRIM(SUBSTITUTE($AS31,CHAR(160),""))="Devis 2",IFERROR(VALUE(TRIM(SUBSTITUTE(AN31,CHAR(160),""))),0),TRIM(SUBSTITUTE($AS31,CHAR(160),""))="Devis 3",IFERROR(VALUE(TRIM(SUBSTITUTE(AQ31,CHAR(160),""))),0)),0)*IFERROR(VALUE(TRIM(SUBSTITUTE($AA31,CHAR(160),""))),0)))</f>
        <v/>
      </c>
      <c r="AZ31" s="67" t="str" cm="1">
        <f t="array" ref="AZ31">IF($AA31="","",IF((IFERROR(_xlfn.IFS($AS31="Devis 1",(IFERROR(VALUE(TRIM(SUBSTITUTE(AL31,CHAR(160),""))),0)),$AS31="Devis 2",(IFERROR(VALUE(TRIM(SUBSTITUTE(AO31,CHAR(160),""))),0)),$AS31="Devis 3",(IFERROR(VALUE(TRIM(SUBSTITUTE(AR31,CHAR(160),""))),0))),0))*(IFERROR(VALUE(TRIM(SUBSTITUTE($AA31,CHAR(160),""))),0))=0,"",(IFERROR(_xlfn.IFS($AS31="Devis 1",(IFERROR(VALUE(TRIM(SUBSTITUTE(AL31,CHAR(160),""))),0)),$AS31="Devis 2",(IFERROR(VALUE(TRIM(SUBSTITUTE(AO31,CHAR(160),""))),0)),$AS31="Devis 3",(IFERROR(VALUE(TRIM(SUBSTITUTE(AR31,CHAR(160),""))),0))),0))*(IFERROR(VALUE(TRIM(SUBSTITUTE($AA31,CHAR(160),""))),0))))</f>
        <v/>
      </c>
      <c r="BA31" s="57"/>
      <c r="BB31" s="14" t="str" cm="1">
        <f t="array" ref="BB31">IF(OR(AZ31="",AW31="",AX31="",AU31="",AY31="",AV31=""),"",_xlfn.IFS((IFERROR(VALUE(TRIM(SUBSTITUTE(AZ31,CHAR(160),""))),0))&gt;(IFERROR(VALUE(TRIM(SUBSTITUTE(AW31,CHAR(160),""))),0)),"KO : Le montant retenu TTC est supérieur au montant raisonnable TTC. Merci de revoir la ligne de dépense ou plafonner son montant.",(IFERROR(VALUE(TRIM(SUBSTITUTE(AX31,CHAR(160),""))),0))&gt;(IFERROR(VALUE(TRIM(SUBSTITUTE(AU31,CHAR(160),""))),0)),"Attention : Le montant retenu HT est supérieur au montant HT raisonnable. Merci de revoir la ligne de dépense, plafonner son montant, ou justifier la reventillation HT / TVA.",(IFERROR(VALUE(TRIM(SUBSTITUTE(AY31,CHAR(160),""))),0))&gt;(IFERROR(VALUE(TRIM(SUBSTITUTE(AV31,CHAR(160),""))),0)),"Attention : Le montant TVA retenu est supérieur au montant TVA raisonnable. Merci de revoir la ligne de dépense, plafonner son montant, ou justifier la reventillation HT / TVA.",(IFERROR(VALUE(TRIM(SUBSTITUTE(AZ31,CHAR(160),""))),0))=0,"",(IFERROR(VALUE(TRIM(SUBSTITUTE(AW31,CHAR(160),""))),0))=(IFERROR(VALUE(TRIM(SUBSTITUTE(AZ31,CHAR(160),""))),0)),"OK",(IFERROR(VALUE(TRIM(SUBSTITUTE(AW31,CHAR(160),""))),0))&gt;(IFERROR(VALUE(TRIM(SUBSTITUTE(AZ31,CHAR(160),""))),0))," OK : Montant instruit inférieur au montant raisonnable.",TRUE,""))</f>
        <v/>
      </c>
      <c r="BC31" s="14" t="str" cm="1">
        <f t="array" ref="BC31">IF(
   OR(AZ31="",X31="",AX31="",V31="",AY31="",W31=""),
   "",
   _xlfn.IFS(
      (IFERROR(VALUE(TRIM(SUBSTITUTE(AZ31,CHAR(160),""))),0))=0,
         "Attention montant présenté entièrement écarté",
      (IFERROR(VALUE(TRIM(SUBSTITUTE(AZ31,CHAR(160),""))),0))&gt;
         (IFERROR(VALUE(TRIM(SUBSTITUTE(X31,CHAR(160),""))),0)),
         "KO : Le montant retenu TTC est supérieur au montant présenté TTC. Merci de revoir la ligne de dépense ou plafonner son montant.",
      (IFERROR(VALUE(TRIM(SUBSTITUTE(AX31,CHAR(160),""))),0))&gt;
         (IFERROR(VALUE(TRIM(SUBSTITUTE(V31,CHAR(160),""))),0)),
         "Attention : Le montant retenu HT est supérieur au montant HT présenté. Merci de revoir la ligne de dépense, plafonner son montant, ou justifier la reventilation HT / TVA.",
      (IFERROR(VALUE(TRIM(SUBSTITUTE(AY31,CHAR(160),""))),0))&gt;
         (IFERROR(VALUE(TRIM(SUBSTITUTE(W31,CHAR(160),""))),0)),
         "Attention : Le montant TVA retenu est supérieur au montant TVA présenté. Merci de revoir la ligne de dépense, plafonner son montant, ou justifier la reventilation HT / TVA.",
      (IFERROR(VALUE(TRIM(SUBSTITUTE(X31,CHAR(160),""))),0))=0,
         "",
      (IFERROR(VALUE(TRIM(SUBSTITUTE(AZ31,CHAR(160),""))),0))=
         (IFERROR(VALUE(TRIM(SUBSTITUTE(X31,CHAR(160),""))),0)),
         "OK",
      (IFERROR(VALUE(TRIM(SUBSTITUTE(AZ31,CHAR(160),""))),0))&lt;
         (IFERROR(VALUE(TRIM(SUBSTITUTE(X31,CHAR(160),""))),0)),
         "Attention : montant présenté partiellement écarté.",
      TRUE,
         ""
   )
)</f>
        <v/>
      </c>
      <c r="BD31" s="49" t="str">
        <f t="shared" si="8"/>
        <v/>
      </c>
      <c r="BE31" s="49" t="str">
        <f t="shared" si="9"/>
        <v/>
      </c>
      <c r="BF31" s="21" t="str">
        <f t="shared" si="10"/>
        <v/>
      </c>
    </row>
    <row r="32" spans="1:58" ht="15" customHeight="1">
      <c r="A32" s="345">
        <v>21</v>
      </c>
      <c r="B32" s="363"/>
      <c r="C32" s="6"/>
      <c r="D32" s="5"/>
      <c r="E32" s="5"/>
      <c r="F32" s="5"/>
      <c r="G32" s="24"/>
      <c r="H32" s="22"/>
      <c r="I32" s="23"/>
      <c r="J32" s="5"/>
      <c r="K32" s="11"/>
      <c r="L32" s="8"/>
      <c r="M32" s="7"/>
      <c r="N32" s="42" t="str">
        <f t="shared" si="29"/>
        <v/>
      </c>
      <c r="O32" s="9"/>
      <c r="P32" s="7"/>
      <c r="Q32" s="42" t="str">
        <f t="shared" si="30"/>
        <v/>
      </c>
      <c r="R32" s="10"/>
      <c r="S32" s="7"/>
      <c r="T32" s="43" t="str">
        <f t="shared" si="31"/>
        <v/>
      </c>
      <c r="U32" s="16"/>
      <c r="V32" s="68" t="str" cm="1">
        <f t="array" ref="V32">IF((_xlfn.IFS(TRIM(SUBSTITUTE(U32,CHAR(160),""))="Devis 1",IFERROR(VALUE(TRIM(SUBSTITUTE(L32,CHAR(160),""))),0),TRIM(SUBSTITUTE(U32,CHAR(160),""))="Devis 2",IFERROR(VALUE(TRIM(SUBSTITUTE(O32,CHAR(160),""))),0),TRIM(SUBSTITUTE(U32,CHAR(160),""))="Devis 3",IFERROR(VALUE(TRIM(SUBSTITUTE(R32,CHAR(160),""))),0),TRUE,0)*IFERROR(VALUE(TRIM(SUBSTITUTE(C32,CHAR(160),""))),0))=0,"",_xlfn.IFS(TRIM(SUBSTITUTE(U32,CHAR(160),""))="Devis 1",IFERROR(VALUE(TRIM(SUBSTITUTE(L32,CHAR(160),""))),0),TRIM(SUBSTITUTE(U32,CHAR(160),""))="Devis 2",IFERROR(VALUE(TRIM(SUBSTITUTE(O32,CHAR(160),""))),0),TRIM(SUBSTITUTE(U32,CHAR(160),""))="Devis 3",IFERROR(VALUE(TRIM(SUBSTITUTE(R32,CHAR(160),""))),0),TRUE,0)*IFERROR(VALUE(TRIM(SUBSTITUTE(C32,CHAR(160),""))),0))</f>
        <v/>
      </c>
      <c r="W32" s="66" t="str" cm="1">
        <f t="array" ref="W32">IF((_xlfn.IFS(TRIM(SUBSTITUTE(U32,CHAR(160),""))="Devis 1",IFERROR(VALUE(TRIM(SUBSTITUTE(M32,CHAR(160),""))),0),TRIM(SUBSTITUTE(U32,CHAR(160),""))="Devis 2",IFERROR(VALUE(TRIM(SUBSTITUTE(P32,CHAR(160),""))),0),TRIM(SUBSTITUTE(U32,CHAR(160),""))="Devis 3",IFERROR(VALUE(TRIM(SUBSTITUTE(S32,CHAR(160),""))),0),TRUE,0)*IFERROR(VALUE(TRIM(SUBSTITUTE(C32,CHAR(160),""))),0))=0,IF(V32&lt;&gt;"",0,""),_xlfn.IFS(TRIM(SUBSTITUTE(U32,CHAR(160),""))="Devis 1",IFERROR(VALUE(TRIM(SUBSTITUTE(M32,CHAR(160),""))),0),TRIM(SUBSTITUTE(U32,CHAR(160),""))="Devis 2",IFERROR(VALUE(TRIM(SUBSTITUTE(P32,CHAR(160),""))),0),TRIM(SUBSTITUTE(U32,CHAR(160),""))="Devis 3",IFERROR(VALUE(TRIM(SUBSTITUTE(S32,CHAR(160),""))),0),TRUE,0)*IFERROR(VALUE(TRIM(SUBSTITUTE(C32,CHAR(160),""))),0))</f>
        <v/>
      </c>
      <c r="X32" s="69" t="str">
        <f t="shared" si="32"/>
        <v/>
      </c>
      <c r="Y32" s="65"/>
      <c r="Z32" s="18" t="str">
        <f t="shared" si="15"/>
        <v/>
      </c>
      <c r="AA32" s="15" t="str">
        <f t="shared" si="16"/>
        <v/>
      </c>
      <c r="AB32" s="15" t="str">
        <f t="shared" si="17"/>
        <v/>
      </c>
      <c r="AC32" s="15" t="str">
        <f t="shared" si="18"/>
        <v/>
      </c>
      <c r="AD32" s="15" t="str">
        <f t="shared" si="19"/>
        <v/>
      </c>
      <c r="AE32" s="15" t="str">
        <f t="shared" si="20"/>
        <v/>
      </c>
      <c r="AF32" s="15" t="str">
        <f t="shared" si="21"/>
        <v/>
      </c>
      <c r="AG32" s="15" t="str">
        <f t="shared" si="22"/>
        <v/>
      </c>
      <c r="AH32" s="15" t="str">
        <f t="shared" si="38"/>
        <v/>
      </c>
      <c r="AI32" s="297" t="str">
        <f t="shared" si="33"/>
        <v/>
      </c>
      <c r="AJ32" s="45" t="str">
        <f t="shared" si="24"/>
        <v/>
      </c>
      <c r="AK32" s="20" t="str">
        <f t="shared" si="25"/>
        <v/>
      </c>
      <c r="AL32" s="42" t="str">
        <f t="shared" si="34"/>
        <v/>
      </c>
      <c r="AM32" s="46" t="str">
        <f t="shared" si="1"/>
        <v/>
      </c>
      <c r="AN32" s="20" t="str">
        <f t="shared" si="2"/>
        <v/>
      </c>
      <c r="AO32" s="42" t="str">
        <f t="shared" si="35"/>
        <v/>
      </c>
      <c r="AP32" s="47" t="str">
        <f t="shared" si="3"/>
        <v/>
      </c>
      <c r="AQ32" s="20" t="str">
        <f t="shared" si="4"/>
        <v/>
      </c>
      <c r="AR32" s="48" t="str">
        <f t="shared" si="36"/>
        <v/>
      </c>
      <c r="AS32" s="44" t="str">
        <f t="shared" si="5"/>
        <v/>
      </c>
      <c r="AT32" s="56"/>
      <c r="AU32" s="49" t="str">
        <f t="shared" si="6"/>
        <v/>
      </c>
      <c r="AV32" s="49" t="str">
        <f t="shared" si="7"/>
        <v/>
      </c>
      <c r="AW32" s="49" t="str">
        <f t="shared" si="37"/>
        <v/>
      </c>
      <c r="AX32" s="67" t="str" cm="1">
        <f t="array" ref="AX32">IF($AA32="","",IF((IFERROR(_xlfn.IFS($AS32="Devis 1",(IFERROR(VALUE(TRIM(SUBSTITUTE(AJ32,CHAR(160),""))),0)),$AS32="Devis 2",(IFERROR(VALUE(TRIM(SUBSTITUTE(AM32,CHAR(160),""))),0)),$AS32="Devis 3",(IFERROR(VALUE(TRIM(SUBSTITUTE(AP32,CHAR(160),""))),0))),0))*(IFERROR(VALUE(TRIM(SUBSTITUTE($AA32,CHAR(160),""))),0))=0,"",(IFERROR(_xlfn.IFS($AS32="Devis 1",(IFERROR(VALUE(TRIM(SUBSTITUTE(AJ32,CHAR(160),""))),0)),$AS32="Devis 2",(IFERROR(VALUE(TRIM(SUBSTITUTE(AM32,CHAR(160),""))),0)),$AS32="Devis 3",(IFERROR(VALUE(TRIM(SUBSTITUTE(AP32,CHAR(160),""))),0))),0))*(IFERROR(VALUE(TRIM(SUBSTITUTE($AA32,CHAR(160),""))),0))))</f>
        <v/>
      </c>
      <c r="AY32" s="67" t="str" cm="1">
        <f t="array" ref="AY32">IF($AA32="","",IF(IFERROR(_xlfn.IFS(TRIM(SUBSTITUTE($AS32,CHAR(160),""))="Devis 1",IFERROR(VALUE(TRIM(SUBSTITUTE(AK32,CHAR(160),""))),0),TRIM(SUBSTITUTE($AS32,CHAR(160),""))="Devis 2",IFERROR(VALUE(TRIM(SUBSTITUTE(AN32,CHAR(160),""))),0),TRIM(SUBSTITUTE($AS32,CHAR(160),""))="Devis 3",IFERROR(VALUE(TRIM(SUBSTITUTE(AQ32,CHAR(160),""))),0)),0)*IFERROR(VALUE(TRIM(SUBSTITUTE($AA32,CHAR(160),""))),0)=0,IF(AX32&lt;&gt;"",0,""),IFERROR(_xlfn.IFS(TRIM(SUBSTITUTE($AS32,CHAR(160),""))="Devis 1",IFERROR(VALUE(TRIM(SUBSTITUTE(AK32,CHAR(160),""))),0),TRIM(SUBSTITUTE($AS32,CHAR(160),""))="Devis 2",IFERROR(VALUE(TRIM(SUBSTITUTE(AN32,CHAR(160),""))),0),TRIM(SUBSTITUTE($AS32,CHAR(160),""))="Devis 3",IFERROR(VALUE(TRIM(SUBSTITUTE(AQ32,CHAR(160),""))),0)),0)*IFERROR(VALUE(TRIM(SUBSTITUTE($AA32,CHAR(160),""))),0)))</f>
        <v/>
      </c>
      <c r="AZ32" s="67" t="str" cm="1">
        <f t="array" ref="AZ32">IF($AA32="","",IF((IFERROR(_xlfn.IFS($AS32="Devis 1",(IFERROR(VALUE(TRIM(SUBSTITUTE(AL32,CHAR(160),""))),0)),$AS32="Devis 2",(IFERROR(VALUE(TRIM(SUBSTITUTE(AO32,CHAR(160),""))),0)),$AS32="Devis 3",(IFERROR(VALUE(TRIM(SUBSTITUTE(AR32,CHAR(160),""))),0))),0))*(IFERROR(VALUE(TRIM(SUBSTITUTE($AA32,CHAR(160),""))),0))=0,"",(IFERROR(_xlfn.IFS($AS32="Devis 1",(IFERROR(VALUE(TRIM(SUBSTITUTE(AL32,CHAR(160),""))),0)),$AS32="Devis 2",(IFERROR(VALUE(TRIM(SUBSTITUTE(AO32,CHAR(160),""))),0)),$AS32="Devis 3",(IFERROR(VALUE(TRIM(SUBSTITUTE(AR32,CHAR(160),""))),0))),0))*(IFERROR(VALUE(TRIM(SUBSTITUTE($AA32,CHAR(160),""))),0))))</f>
        <v/>
      </c>
      <c r="BA32" s="57"/>
      <c r="BB32" s="14" t="str" cm="1">
        <f t="array" ref="BB32">IF(OR(AZ32="",AW32="",AX32="",AU32="",AY32="",AV32=""),"",_xlfn.IFS((IFERROR(VALUE(TRIM(SUBSTITUTE(AZ32,CHAR(160),""))),0))&gt;(IFERROR(VALUE(TRIM(SUBSTITUTE(AW32,CHAR(160),""))),0)),"KO : Le montant retenu TTC est supérieur au montant raisonnable TTC. Merci de revoir la ligne de dépense ou plafonner son montant.",(IFERROR(VALUE(TRIM(SUBSTITUTE(AX32,CHAR(160),""))),0))&gt;(IFERROR(VALUE(TRIM(SUBSTITUTE(AU32,CHAR(160),""))),0)),"Attention : Le montant retenu HT est supérieur au montant HT raisonnable. Merci de revoir la ligne de dépense, plafonner son montant, ou justifier la reventillation HT / TVA.",(IFERROR(VALUE(TRIM(SUBSTITUTE(AY32,CHAR(160),""))),0))&gt;(IFERROR(VALUE(TRIM(SUBSTITUTE(AV32,CHAR(160),""))),0)),"Attention : Le montant TVA retenu est supérieur au montant TVA raisonnable. Merci de revoir la ligne de dépense, plafonner son montant, ou justifier la reventillation HT / TVA.",(IFERROR(VALUE(TRIM(SUBSTITUTE(AZ32,CHAR(160),""))),0))=0,"",(IFERROR(VALUE(TRIM(SUBSTITUTE(AW32,CHAR(160),""))),0))=(IFERROR(VALUE(TRIM(SUBSTITUTE(AZ32,CHAR(160),""))),0)),"OK",(IFERROR(VALUE(TRIM(SUBSTITUTE(AW32,CHAR(160),""))),0))&gt;(IFERROR(VALUE(TRIM(SUBSTITUTE(AZ32,CHAR(160),""))),0))," OK : Montant instruit inférieur au montant raisonnable.",TRUE,""))</f>
        <v/>
      </c>
      <c r="BC32" s="14" t="str" cm="1">
        <f t="array" ref="BC32">IF(
   OR(AZ32="",X32="",AX32="",V32="",AY32="",W32=""),
   "",
   _xlfn.IFS(
      (IFERROR(VALUE(TRIM(SUBSTITUTE(AZ32,CHAR(160),""))),0))=0,
         "Attention montant présenté entièrement écarté",
      (IFERROR(VALUE(TRIM(SUBSTITUTE(AZ32,CHAR(160),""))),0))&gt;
         (IFERROR(VALUE(TRIM(SUBSTITUTE(X32,CHAR(160),""))),0)),
         "KO : Le montant retenu TTC est supérieur au montant présenté TTC. Merci de revoir la ligne de dépense ou plafonner son montant.",
      (IFERROR(VALUE(TRIM(SUBSTITUTE(AX32,CHAR(160),""))),0))&gt;
         (IFERROR(VALUE(TRIM(SUBSTITUTE(V32,CHAR(160),""))),0)),
         "Attention : Le montant retenu HT est supérieur au montant HT présenté. Merci de revoir la ligne de dépense, plafonner son montant, ou justifier la reventilation HT / TVA.",
      (IFERROR(VALUE(TRIM(SUBSTITUTE(AY32,CHAR(160),""))),0))&gt;
         (IFERROR(VALUE(TRIM(SUBSTITUTE(W32,CHAR(160),""))),0)),
         "Attention : Le montant TVA retenu est supérieur au montant TVA présenté. Merci de revoir la ligne de dépense, plafonner son montant, ou justifier la reventilation HT / TVA.",
      (IFERROR(VALUE(TRIM(SUBSTITUTE(X32,CHAR(160),""))),0))=0,
         "",
      (IFERROR(VALUE(TRIM(SUBSTITUTE(AZ32,CHAR(160),""))),0))=
         (IFERROR(VALUE(TRIM(SUBSTITUTE(X32,CHAR(160),""))),0)),
         "OK",
      (IFERROR(VALUE(TRIM(SUBSTITUTE(AZ32,CHAR(160),""))),0))&lt;
         (IFERROR(VALUE(TRIM(SUBSTITUTE(X32,CHAR(160),""))),0)),
         "Attention : montant présenté partiellement écarté.",
      TRUE,
         ""
   )
)</f>
        <v/>
      </c>
      <c r="BD32" s="49" t="str">
        <f t="shared" si="8"/>
        <v/>
      </c>
      <c r="BE32" s="49" t="str">
        <f t="shared" si="9"/>
        <v/>
      </c>
      <c r="BF32" s="21" t="str">
        <f t="shared" si="10"/>
        <v/>
      </c>
    </row>
    <row r="33" spans="1:58" ht="15" customHeight="1">
      <c r="A33" s="345">
        <v>22</v>
      </c>
      <c r="B33" s="363"/>
      <c r="C33" s="6"/>
      <c r="D33" s="5"/>
      <c r="E33" s="5"/>
      <c r="F33" s="5"/>
      <c r="G33" s="24"/>
      <c r="H33" s="22"/>
      <c r="I33" s="23"/>
      <c r="J33" s="5"/>
      <c r="K33" s="11"/>
      <c r="L33" s="8"/>
      <c r="M33" s="7"/>
      <c r="N33" s="42" t="str">
        <f t="shared" si="29"/>
        <v/>
      </c>
      <c r="O33" s="9"/>
      <c r="P33" s="7"/>
      <c r="Q33" s="42" t="str">
        <f t="shared" si="30"/>
        <v/>
      </c>
      <c r="R33" s="10"/>
      <c r="S33" s="7"/>
      <c r="T33" s="43" t="str">
        <f t="shared" si="31"/>
        <v/>
      </c>
      <c r="U33" s="16"/>
      <c r="V33" s="68" t="str" cm="1">
        <f t="array" ref="V33">IF((_xlfn.IFS(TRIM(SUBSTITUTE(U33,CHAR(160),""))="Devis 1",IFERROR(VALUE(TRIM(SUBSTITUTE(L33,CHAR(160),""))),0),TRIM(SUBSTITUTE(U33,CHAR(160),""))="Devis 2",IFERROR(VALUE(TRIM(SUBSTITUTE(O33,CHAR(160),""))),0),TRIM(SUBSTITUTE(U33,CHAR(160),""))="Devis 3",IFERROR(VALUE(TRIM(SUBSTITUTE(R33,CHAR(160),""))),0),TRUE,0)*IFERROR(VALUE(TRIM(SUBSTITUTE(C33,CHAR(160),""))),0))=0,"",_xlfn.IFS(TRIM(SUBSTITUTE(U33,CHAR(160),""))="Devis 1",IFERROR(VALUE(TRIM(SUBSTITUTE(L33,CHAR(160),""))),0),TRIM(SUBSTITUTE(U33,CHAR(160),""))="Devis 2",IFERROR(VALUE(TRIM(SUBSTITUTE(O33,CHAR(160),""))),0),TRIM(SUBSTITUTE(U33,CHAR(160),""))="Devis 3",IFERROR(VALUE(TRIM(SUBSTITUTE(R33,CHAR(160),""))),0),TRUE,0)*IFERROR(VALUE(TRIM(SUBSTITUTE(C33,CHAR(160),""))),0))</f>
        <v/>
      </c>
      <c r="W33" s="66" t="str" cm="1">
        <f t="array" ref="W33">IF((_xlfn.IFS(TRIM(SUBSTITUTE(U33,CHAR(160),""))="Devis 1",IFERROR(VALUE(TRIM(SUBSTITUTE(M33,CHAR(160),""))),0),TRIM(SUBSTITUTE(U33,CHAR(160),""))="Devis 2",IFERROR(VALUE(TRIM(SUBSTITUTE(P33,CHAR(160),""))),0),TRIM(SUBSTITUTE(U33,CHAR(160),""))="Devis 3",IFERROR(VALUE(TRIM(SUBSTITUTE(S33,CHAR(160),""))),0),TRUE,0)*IFERROR(VALUE(TRIM(SUBSTITUTE(C33,CHAR(160),""))),0))=0,IF(V33&lt;&gt;"",0,""),_xlfn.IFS(TRIM(SUBSTITUTE(U33,CHAR(160),""))="Devis 1",IFERROR(VALUE(TRIM(SUBSTITUTE(M33,CHAR(160),""))),0),TRIM(SUBSTITUTE(U33,CHAR(160),""))="Devis 2",IFERROR(VALUE(TRIM(SUBSTITUTE(P33,CHAR(160),""))),0),TRIM(SUBSTITUTE(U33,CHAR(160),""))="Devis 3",IFERROR(VALUE(TRIM(SUBSTITUTE(S33,CHAR(160),""))),0),TRUE,0)*IFERROR(VALUE(TRIM(SUBSTITUTE(C33,CHAR(160),""))),0))</f>
        <v/>
      </c>
      <c r="X33" s="69" t="str">
        <f t="shared" si="32"/>
        <v/>
      </c>
      <c r="Y33" s="65"/>
      <c r="Z33" s="18" t="str">
        <f t="shared" si="15"/>
        <v/>
      </c>
      <c r="AA33" s="15" t="str">
        <f t="shared" si="16"/>
        <v/>
      </c>
      <c r="AB33" s="15" t="str">
        <f t="shared" si="17"/>
        <v/>
      </c>
      <c r="AC33" s="15" t="str">
        <f t="shared" si="18"/>
        <v/>
      </c>
      <c r="AD33" s="15" t="str">
        <f t="shared" si="19"/>
        <v/>
      </c>
      <c r="AE33" s="15" t="str">
        <f t="shared" si="20"/>
        <v/>
      </c>
      <c r="AF33" s="15" t="str">
        <f t="shared" si="21"/>
        <v/>
      </c>
      <c r="AG33" s="15" t="str">
        <f t="shared" si="22"/>
        <v/>
      </c>
      <c r="AH33" s="15" t="str">
        <f t="shared" si="38"/>
        <v/>
      </c>
      <c r="AI33" s="297" t="str">
        <f t="shared" si="33"/>
        <v/>
      </c>
      <c r="AJ33" s="45" t="str">
        <f t="shared" si="24"/>
        <v/>
      </c>
      <c r="AK33" s="20" t="str">
        <f t="shared" si="25"/>
        <v/>
      </c>
      <c r="AL33" s="42" t="str">
        <f t="shared" si="34"/>
        <v/>
      </c>
      <c r="AM33" s="46" t="str">
        <f t="shared" si="1"/>
        <v/>
      </c>
      <c r="AN33" s="20" t="str">
        <f t="shared" si="2"/>
        <v/>
      </c>
      <c r="AO33" s="42" t="str">
        <f t="shared" si="35"/>
        <v/>
      </c>
      <c r="AP33" s="47" t="str">
        <f t="shared" si="3"/>
        <v/>
      </c>
      <c r="AQ33" s="20" t="str">
        <f t="shared" si="4"/>
        <v/>
      </c>
      <c r="AR33" s="48" t="str">
        <f t="shared" si="36"/>
        <v/>
      </c>
      <c r="AS33" s="44" t="str">
        <f t="shared" si="5"/>
        <v/>
      </c>
      <c r="AT33" s="56"/>
      <c r="AU33" s="49" t="str">
        <f t="shared" si="6"/>
        <v/>
      </c>
      <c r="AV33" s="49" t="str">
        <f t="shared" si="7"/>
        <v/>
      </c>
      <c r="AW33" s="49" t="str">
        <f t="shared" si="37"/>
        <v/>
      </c>
      <c r="AX33" s="67" t="str" cm="1">
        <f t="array" ref="AX33">IF($AA33="","",IF((IFERROR(_xlfn.IFS($AS33="Devis 1",(IFERROR(VALUE(TRIM(SUBSTITUTE(AJ33,CHAR(160),""))),0)),$AS33="Devis 2",(IFERROR(VALUE(TRIM(SUBSTITUTE(AM33,CHAR(160),""))),0)),$AS33="Devis 3",(IFERROR(VALUE(TRIM(SUBSTITUTE(AP33,CHAR(160),""))),0))),0))*(IFERROR(VALUE(TRIM(SUBSTITUTE($AA33,CHAR(160),""))),0))=0,"",(IFERROR(_xlfn.IFS($AS33="Devis 1",(IFERROR(VALUE(TRIM(SUBSTITUTE(AJ33,CHAR(160),""))),0)),$AS33="Devis 2",(IFERROR(VALUE(TRIM(SUBSTITUTE(AM33,CHAR(160),""))),0)),$AS33="Devis 3",(IFERROR(VALUE(TRIM(SUBSTITUTE(AP33,CHAR(160),""))),0))),0))*(IFERROR(VALUE(TRIM(SUBSTITUTE($AA33,CHAR(160),""))),0))))</f>
        <v/>
      </c>
      <c r="AY33" s="67" t="str" cm="1">
        <f t="array" ref="AY33">IF($AA33="","",IF(IFERROR(_xlfn.IFS(TRIM(SUBSTITUTE($AS33,CHAR(160),""))="Devis 1",IFERROR(VALUE(TRIM(SUBSTITUTE(AK33,CHAR(160),""))),0),TRIM(SUBSTITUTE($AS33,CHAR(160),""))="Devis 2",IFERROR(VALUE(TRIM(SUBSTITUTE(AN33,CHAR(160),""))),0),TRIM(SUBSTITUTE($AS33,CHAR(160),""))="Devis 3",IFERROR(VALUE(TRIM(SUBSTITUTE(AQ33,CHAR(160),""))),0)),0)*IFERROR(VALUE(TRIM(SUBSTITUTE($AA33,CHAR(160),""))),0)=0,IF(AX33&lt;&gt;"",0,""),IFERROR(_xlfn.IFS(TRIM(SUBSTITUTE($AS33,CHAR(160),""))="Devis 1",IFERROR(VALUE(TRIM(SUBSTITUTE(AK33,CHAR(160),""))),0),TRIM(SUBSTITUTE($AS33,CHAR(160),""))="Devis 2",IFERROR(VALUE(TRIM(SUBSTITUTE(AN33,CHAR(160),""))),0),TRIM(SUBSTITUTE($AS33,CHAR(160),""))="Devis 3",IFERROR(VALUE(TRIM(SUBSTITUTE(AQ33,CHAR(160),""))),0)),0)*IFERROR(VALUE(TRIM(SUBSTITUTE($AA33,CHAR(160),""))),0)))</f>
        <v/>
      </c>
      <c r="AZ33" s="67" t="str" cm="1">
        <f t="array" ref="AZ33">IF($AA33="","",IF((IFERROR(_xlfn.IFS($AS33="Devis 1",(IFERROR(VALUE(TRIM(SUBSTITUTE(AL33,CHAR(160),""))),0)),$AS33="Devis 2",(IFERROR(VALUE(TRIM(SUBSTITUTE(AO33,CHAR(160),""))),0)),$AS33="Devis 3",(IFERROR(VALUE(TRIM(SUBSTITUTE(AR33,CHAR(160),""))),0))),0))*(IFERROR(VALUE(TRIM(SUBSTITUTE($AA33,CHAR(160),""))),0))=0,"",(IFERROR(_xlfn.IFS($AS33="Devis 1",(IFERROR(VALUE(TRIM(SUBSTITUTE(AL33,CHAR(160),""))),0)),$AS33="Devis 2",(IFERROR(VALUE(TRIM(SUBSTITUTE(AO33,CHAR(160),""))),0)),$AS33="Devis 3",(IFERROR(VALUE(TRIM(SUBSTITUTE(AR33,CHAR(160),""))),0))),0))*(IFERROR(VALUE(TRIM(SUBSTITUTE($AA33,CHAR(160),""))),0))))</f>
        <v/>
      </c>
      <c r="BA33" s="57"/>
      <c r="BB33" s="14" t="str" cm="1">
        <f t="array" ref="BB33">IF(OR(AZ33="",AW33="",AX33="",AU33="",AY33="",AV33=""),"",_xlfn.IFS((IFERROR(VALUE(TRIM(SUBSTITUTE(AZ33,CHAR(160),""))),0))&gt;(IFERROR(VALUE(TRIM(SUBSTITUTE(AW33,CHAR(160),""))),0)),"KO : Le montant retenu TTC est supérieur au montant raisonnable TTC. Merci de revoir la ligne de dépense ou plafonner son montant.",(IFERROR(VALUE(TRIM(SUBSTITUTE(AX33,CHAR(160),""))),0))&gt;(IFERROR(VALUE(TRIM(SUBSTITUTE(AU33,CHAR(160),""))),0)),"Attention : Le montant retenu HT est supérieur au montant HT raisonnable. Merci de revoir la ligne de dépense, plafonner son montant, ou justifier la reventillation HT / TVA.",(IFERROR(VALUE(TRIM(SUBSTITUTE(AY33,CHAR(160),""))),0))&gt;(IFERROR(VALUE(TRIM(SUBSTITUTE(AV33,CHAR(160),""))),0)),"Attention : Le montant TVA retenu est supérieur au montant TVA raisonnable. Merci de revoir la ligne de dépense, plafonner son montant, ou justifier la reventillation HT / TVA.",(IFERROR(VALUE(TRIM(SUBSTITUTE(AZ33,CHAR(160),""))),0))=0,"",(IFERROR(VALUE(TRIM(SUBSTITUTE(AW33,CHAR(160),""))),0))=(IFERROR(VALUE(TRIM(SUBSTITUTE(AZ33,CHAR(160),""))),0)),"OK",(IFERROR(VALUE(TRIM(SUBSTITUTE(AW33,CHAR(160),""))),0))&gt;(IFERROR(VALUE(TRIM(SUBSTITUTE(AZ33,CHAR(160),""))),0))," OK : Montant instruit inférieur au montant raisonnable.",TRUE,""))</f>
        <v/>
      </c>
      <c r="BC33" s="14" t="str" cm="1">
        <f t="array" ref="BC33">IF(
   OR(AZ33="",X33="",AX33="",V33="",AY33="",W33=""),
   "",
   _xlfn.IFS(
      (IFERROR(VALUE(TRIM(SUBSTITUTE(AZ33,CHAR(160),""))),0))=0,
         "Attention montant présenté entièrement écarté",
      (IFERROR(VALUE(TRIM(SUBSTITUTE(AZ33,CHAR(160),""))),0))&gt;
         (IFERROR(VALUE(TRIM(SUBSTITUTE(X33,CHAR(160),""))),0)),
         "KO : Le montant retenu TTC est supérieur au montant présenté TTC. Merci de revoir la ligne de dépense ou plafonner son montant.",
      (IFERROR(VALUE(TRIM(SUBSTITUTE(AX33,CHAR(160),""))),0))&gt;
         (IFERROR(VALUE(TRIM(SUBSTITUTE(V33,CHAR(160),""))),0)),
         "Attention : Le montant retenu HT est supérieur au montant HT présenté. Merci de revoir la ligne de dépense, plafonner son montant, ou justifier la reventilation HT / TVA.",
      (IFERROR(VALUE(TRIM(SUBSTITUTE(AY33,CHAR(160),""))),0))&gt;
         (IFERROR(VALUE(TRIM(SUBSTITUTE(W33,CHAR(160),""))),0)),
         "Attention : Le montant TVA retenu est supérieur au montant TVA présenté. Merci de revoir la ligne de dépense, plafonner son montant, ou justifier la reventilation HT / TVA.",
      (IFERROR(VALUE(TRIM(SUBSTITUTE(X33,CHAR(160),""))),0))=0,
         "",
      (IFERROR(VALUE(TRIM(SUBSTITUTE(AZ33,CHAR(160),""))),0))=
         (IFERROR(VALUE(TRIM(SUBSTITUTE(X33,CHAR(160),""))),0)),
         "OK",
      (IFERROR(VALUE(TRIM(SUBSTITUTE(AZ33,CHAR(160),""))),0))&lt;
         (IFERROR(VALUE(TRIM(SUBSTITUTE(X33,CHAR(160),""))),0)),
         "Attention : montant présenté partiellement écarté.",
      TRUE,
         ""
   )
)</f>
        <v/>
      </c>
      <c r="BD33" s="49" t="str">
        <f t="shared" si="8"/>
        <v/>
      </c>
      <c r="BE33" s="49" t="str">
        <f t="shared" si="9"/>
        <v/>
      </c>
      <c r="BF33" s="21" t="str">
        <f t="shared" si="10"/>
        <v/>
      </c>
    </row>
    <row r="34" spans="1:58" ht="15" customHeight="1">
      <c r="A34" s="345">
        <v>23</v>
      </c>
      <c r="B34" s="363"/>
      <c r="C34" s="6"/>
      <c r="D34" s="5"/>
      <c r="E34" s="5"/>
      <c r="F34" s="5"/>
      <c r="G34" s="24"/>
      <c r="H34" s="22"/>
      <c r="I34" s="23"/>
      <c r="J34" s="5"/>
      <c r="K34" s="11"/>
      <c r="L34" s="8"/>
      <c r="M34" s="7"/>
      <c r="N34" s="42" t="str">
        <f t="shared" si="29"/>
        <v/>
      </c>
      <c r="O34" s="9"/>
      <c r="P34" s="7"/>
      <c r="Q34" s="42" t="str">
        <f t="shared" si="30"/>
        <v/>
      </c>
      <c r="R34" s="10"/>
      <c r="S34" s="7"/>
      <c r="T34" s="43" t="str">
        <f t="shared" si="31"/>
        <v/>
      </c>
      <c r="U34" s="16"/>
      <c r="V34" s="68" t="str" cm="1">
        <f t="array" ref="V34">IF((_xlfn.IFS(TRIM(SUBSTITUTE(U34,CHAR(160),""))="Devis 1",IFERROR(VALUE(TRIM(SUBSTITUTE(L34,CHAR(160),""))),0),TRIM(SUBSTITUTE(U34,CHAR(160),""))="Devis 2",IFERROR(VALUE(TRIM(SUBSTITUTE(O34,CHAR(160),""))),0),TRIM(SUBSTITUTE(U34,CHAR(160),""))="Devis 3",IFERROR(VALUE(TRIM(SUBSTITUTE(R34,CHAR(160),""))),0),TRUE,0)*IFERROR(VALUE(TRIM(SUBSTITUTE(C34,CHAR(160),""))),0))=0,"",_xlfn.IFS(TRIM(SUBSTITUTE(U34,CHAR(160),""))="Devis 1",IFERROR(VALUE(TRIM(SUBSTITUTE(L34,CHAR(160),""))),0),TRIM(SUBSTITUTE(U34,CHAR(160),""))="Devis 2",IFERROR(VALUE(TRIM(SUBSTITUTE(O34,CHAR(160),""))),0),TRIM(SUBSTITUTE(U34,CHAR(160),""))="Devis 3",IFERROR(VALUE(TRIM(SUBSTITUTE(R34,CHAR(160),""))),0),TRUE,0)*IFERROR(VALUE(TRIM(SUBSTITUTE(C34,CHAR(160),""))),0))</f>
        <v/>
      </c>
      <c r="W34" s="66" t="str" cm="1">
        <f t="array" ref="W34">IF((_xlfn.IFS(TRIM(SUBSTITUTE(U34,CHAR(160),""))="Devis 1",IFERROR(VALUE(TRIM(SUBSTITUTE(M34,CHAR(160),""))),0),TRIM(SUBSTITUTE(U34,CHAR(160),""))="Devis 2",IFERROR(VALUE(TRIM(SUBSTITUTE(P34,CHAR(160),""))),0),TRIM(SUBSTITUTE(U34,CHAR(160),""))="Devis 3",IFERROR(VALUE(TRIM(SUBSTITUTE(S34,CHAR(160),""))),0),TRUE,0)*IFERROR(VALUE(TRIM(SUBSTITUTE(C34,CHAR(160),""))),0))=0,IF(V34&lt;&gt;"",0,""),_xlfn.IFS(TRIM(SUBSTITUTE(U34,CHAR(160),""))="Devis 1",IFERROR(VALUE(TRIM(SUBSTITUTE(M34,CHAR(160),""))),0),TRIM(SUBSTITUTE(U34,CHAR(160),""))="Devis 2",IFERROR(VALUE(TRIM(SUBSTITUTE(P34,CHAR(160),""))),0),TRIM(SUBSTITUTE(U34,CHAR(160),""))="Devis 3",IFERROR(VALUE(TRIM(SUBSTITUTE(S34,CHAR(160),""))),0),TRUE,0)*IFERROR(VALUE(TRIM(SUBSTITUTE(C34,CHAR(160),""))),0))</f>
        <v/>
      </c>
      <c r="X34" s="69" t="str">
        <f t="shared" si="32"/>
        <v/>
      </c>
      <c r="Y34" s="65"/>
      <c r="Z34" s="18" t="str">
        <f t="shared" si="15"/>
        <v/>
      </c>
      <c r="AA34" s="15" t="str">
        <f t="shared" si="16"/>
        <v/>
      </c>
      <c r="AB34" s="15" t="str">
        <f t="shared" si="17"/>
        <v/>
      </c>
      <c r="AC34" s="15" t="str">
        <f t="shared" si="18"/>
        <v/>
      </c>
      <c r="AD34" s="15" t="str">
        <f t="shared" si="19"/>
        <v/>
      </c>
      <c r="AE34" s="15" t="str">
        <f t="shared" si="20"/>
        <v/>
      </c>
      <c r="AF34" s="15" t="str">
        <f t="shared" si="21"/>
        <v/>
      </c>
      <c r="AG34" s="15" t="str">
        <f t="shared" si="22"/>
        <v/>
      </c>
      <c r="AH34" s="15" t="str">
        <f t="shared" si="38"/>
        <v/>
      </c>
      <c r="AI34" s="297" t="str">
        <f t="shared" si="33"/>
        <v/>
      </c>
      <c r="AJ34" s="45" t="str">
        <f t="shared" si="24"/>
        <v/>
      </c>
      <c r="AK34" s="20" t="str">
        <f t="shared" si="25"/>
        <v/>
      </c>
      <c r="AL34" s="42" t="str">
        <f t="shared" si="34"/>
        <v/>
      </c>
      <c r="AM34" s="46" t="str">
        <f t="shared" si="1"/>
        <v/>
      </c>
      <c r="AN34" s="20" t="str">
        <f t="shared" si="2"/>
        <v/>
      </c>
      <c r="AO34" s="42" t="str">
        <f t="shared" si="35"/>
        <v/>
      </c>
      <c r="AP34" s="47" t="str">
        <f t="shared" si="3"/>
        <v/>
      </c>
      <c r="AQ34" s="20" t="str">
        <f t="shared" si="4"/>
        <v/>
      </c>
      <c r="AR34" s="48" t="str">
        <f t="shared" si="36"/>
        <v/>
      </c>
      <c r="AS34" s="44" t="str">
        <f t="shared" si="5"/>
        <v/>
      </c>
      <c r="AT34" s="56"/>
      <c r="AU34" s="49" t="str">
        <f t="shared" si="6"/>
        <v/>
      </c>
      <c r="AV34" s="49" t="str">
        <f t="shared" si="7"/>
        <v/>
      </c>
      <c r="AW34" s="49" t="str">
        <f t="shared" si="37"/>
        <v/>
      </c>
      <c r="AX34" s="67" t="str" cm="1">
        <f t="array" ref="AX34">IF($AA34="","",IF((IFERROR(_xlfn.IFS($AS34="Devis 1",(IFERROR(VALUE(TRIM(SUBSTITUTE(AJ34,CHAR(160),""))),0)),$AS34="Devis 2",(IFERROR(VALUE(TRIM(SUBSTITUTE(AM34,CHAR(160),""))),0)),$AS34="Devis 3",(IFERROR(VALUE(TRIM(SUBSTITUTE(AP34,CHAR(160),""))),0))),0))*(IFERROR(VALUE(TRIM(SUBSTITUTE($AA34,CHAR(160),""))),0))=0,"",(IFERROR(_xlfn.IFS($AS34="Devis 1",(IFERROR(VALUE(TRIM(SUBSTITUTE(AJ34,CHAR(160),""))),0)),$AS34="Devis 2",(IFERROR(VALUE(TRIM(SUBSTITUTE(AM34,CHAR(160),""))),0)),$AS34="Devis 3",(IFERROR(VALUE(TRIM(SUBSTITUTE(AP34,CHAR(160),""))),0))),0))*(IFERROR(VALUE(TRIM(SUBSTITUTE($AA34,CHAR(160),""))),0))))</f>
        <v/>
      </c>
      <c r="AY34" s="67" t="str" cm="1">
        <f t="array" ref="AY34">IF($AA34="","",IF(IFERROR(_xlfn.IFS(TRIM(SUBSTITUTE($AS34,CHAR(160),""))="Devis 1",IFERROR(VALUE(TRIM(SUBSTITUTE(AK34,CHAR(160),""))),0),TRIM(SUBSTITUTE($AS34,CHAR(160),""))="Devis 2",IFERROR(VALUE(TRIM(SUBSTITUTE(AN34,CHAR(160),""))),0),TRIM(SUBSTITUTE($AS34,CHAR(160),""))="Devis 3",IFERROR(VALUE(TRIM(SUBSTITUTE(AQ34,CHAR(160),""))),0)),0)*IFERROR(VALUE(TRIM(SUBSTITUTE($AA34,CHAR(160),""))),0)=0,IF(AX34&lt;&gt;"",0,""),IFERROR(_xlfn.IFS(TRIM(SUBSTITUTE($AS34,CHAR(160),""))="Devis 1",IFERROR(VALUE(TRIM(SUBSTITUTE(AK34,CHAR(160),""))),0),TRIM(SUBSTITUTE($AS34,CHAR(160),""))="Devis 2",IFERROR(VALUE(TRIM(SUBSTITUTE(AN34,CHAR(160),""))),0),TRIM(SUBSTITUTE($AS34,CHAR(160),""))="Devis 3",IFERROR(VALUE(TRIM(SUBSTITUTE(AQ34,CHAR(160),""))),0)),0)*IFERROR(VALUE(TRIM(SUBSTITUTE($AA34,CHAR(160),""))),0)))</f>
        <v/>
      </c>
      <c r="AZ34" s="67" t="str" cm="1">
        <f t="array" ref="AZ34">IF($AA34="","",IF((IFERROR(_xlfn.IFS($AS34="Devis 1",(IFERROR(VALUE(TRIM(SUBSTITUTE(AL34,CHAR(160),""))),0)),$AS34="Devis 2",(IFERROR(VALUE(TRIM(SUBSTITUTE(AO34,CHAR(160),""))),0)),$AS34="Devis 3",(IFERROR(VALUE(TRIM(SUBSTITUTE(AR34,CHAR(160),""))),0))),0))*(IFERROR(VALUE(TRIM(SUBSTITUTE($AA34,CHAR(160),""))),0))=0,"",(IFERROR(_xlfn.IFS($AS34="Devis 1",(IFERROR(VALUE(TRIM(SUBSTITUTE(AL34,CHAR(160),""))),0)),$AS34="Devis 2",(IFERROR(VALUE(TRIM(SUBSTITUTE(AO34,CHAR(160),""))),0)),$AS34="Devis 3",(IFERROR(VALUE(TRIM(SUBSTITUTE(AR34,CHAR(160),""))),0))),0))*(IFERROR(VALUE(TRIM(SUBSTITUTE($AA34,CHAR(160),""))),0))))</f>
        <v/>
      </c>
      <c r="BA34" s="57"/>
      <c r="BB34" s="14" t="str" cm="1">
        <f t="array" ref="BB34">IF(OR(AZ34="",AW34="",AX34="",AU34="",AY34="",AV34=""),"",_xlfn.IFS((IFERROR(VALUE(TRIM(SUBSTITUTE(AZ34,CHAR(160),""))),0))&gt;(IFERROR(VALUE(TRIM(SUBSTITUTE(AW34,CHAR(160),""))),0)),"KO : Le montant retenu TTC est supérieur au montant raisonnable TTC. Merci de revoir la ligne de dépense ou plafonner son montant.",(IFERROR(VALUE(TRIM(SUBSTITUTE(AX34,CHAR(160),""))),0))&gt;(IFERROR(VALUE(TRIM(SUBSTITUTE(AU34,CHAR(160),""))),0)),"Attention : Le montant retenu HT est supérieur au montant HT raisonnable. Merci de revoir la ligne de dépense, plafonner son montant, ou justifier la reventillation HT / TVA.",(IFERROR(VALUE(TRIM(SUBSTITUTE(AY34,CHAR(160),""))),0))&gt;(IFERROR(VALUE(TRIM(SUBSTITUTE(AV34,CHAR(160),""))),0)),"Attention : Le montant TVA retenu est supérieur au montant TVA raisonnable. Merci de revoir la ligne de dépense, plafonner son montant, ou justifier la reventillation HT / TVA.",(IFERROR(VALUE(TRIM(SUBSTITUTE(AZ34,CHAR(160),""))),0))=0,"",(IFERROR(VALUE(TRIM(SUBSTITUTE(AW34,CHAR(160),""))),0))=(IFERROR(VALUE(TRIM(SUBSTITUTE(AZ34,CHAR(160),""))),0)),"OK",(IFERROR(VALUE(TRIM(SUBSTITUTE(AW34,CHAR(160),""))),0))&gt;(IFERROR(VALUE(TRIM(SUBSTITUTE(AZ34,CHAR(160),""))),0))," OK : Montant instruit inférieur au montant raisonnable.",TRUE,""))</f>
        <v/>
      </c>
      <c r="BC34" s="14" t="str" cm="1">
        <f t="array" ref="BC34">IF(
   OR(AZ34="",X34="",AX34="",V34="",AY34="",W34=""),
   "",
   _xlfn.IFS(
      (IFERROR(VALUE(TRIM(SUBSTITUTE(AZ34,CHAR(160),""))),0))=0,
         "Attention montant présenté entièrement écarté",
      (IFERROR(VALUE(TRIM(SUBSTITUTE(AZ34,CHAR(160),""))),0))&gt;
         (IFERROR(VALUE(TRIM(SUBSTITUTE(X34,CHAR(160),""))),0)),
         "KO : Le montant retenu TTC est supérieur au montant présenté TTC. Merci de revoir la ligne de dépense ou plafonner son montant.",
      (IFERROR(VALUE(TRIM(SUBSTITUTE(AX34,CHAR(160),""))),0))&gt;
         (IFERROR(VALUE(TRIM(SUBSTITUTE(V34,CHAR(160),""))),0)),
         "Attention : Le montant retenu HT est supérieur au montant HT présenté. Merci de revoir la ligne de dépense, plafonner son montant, ou justifier la reventilation HT / TVA.",
      (IFERROR(VALUE(TRIM(SUBSTITUTE(AY34,CHAR(160),""))),0))&gt;
         (IFERROR(VALUE(TRIM(SUBSTITUTE(W34,CHAR(160),""))),0)),
         "Attention : Le montant TVA retenu est supérieur au montant TVA présenté. Merci de revoir la ligne de dépense, plafonner son montant, ou justifier la reventilation HT / TVA.",
      (IFERROR(VALUE(TRIM(SUBSTITUTE(X34,CHAR(160),""))),0))=0,
         "",
      (IFERROR(VALUE(TRIM(SUBSTITUTE(AZ34,CHAR(160),""))),0))=
         (IFERROR(VALUE(TRIM(SUBSTITUTE(X34,CHAR(160),""))),0)),
         "OK",
      (IFERROR(VALUE(TRIM(SUBSTITUTE(AZ34,CHAR(160),""))),0))&lt;
         (IFERROR(VALUE(TRIM(SUBSTITUTE(X34,CHAR(160),""))),0)),
         "Attention : montant présenté partiellement écarté.",
      TRUE,
         ""
   )
)</f>
        <v/>
      </c>
      <c r="BD34" s="49" t="str">
        <f t="shared" si="8"/>
        <v/>
      </c>
      <c r="BE34" s="49" t="str">
        <f t="shared" si="9"/>
        <v/>
      </c>
      <c r="BF34" s="21" t="str">
        <f t="shared" si="10"/>
        <v/>
      </c>
    </row>
    <row r="35" spans="1:58" ht="15" customHeight="1">
      <c r="A35" s="345">
        <v>24</v>
      </c>
      <c r="B35" s="363"/>
      <c r="C35" s="6"/>
      <c r="D35" s="5"/>
      <c r="E35" s="5"/>
      <c r="F35" s="5"/>
      <c r="G35" s="24"/>
      <c r="H35" s="22"/>
      <c r="I35" s="23"/>
      <c r="J35" s="5"/>
      <c r="K35" s="11"/>
      <c r="L35" s="8"/>
      <c r="M35" s="7"/>
      <c r="N35" s="42" t="str">
        <f t="shared" si="29"/>
        <v/>
      </c>
      <c r="O35" s="9"/>
      <c r="P35" s="7"/>
      <c r="Q35" s="42" t="str">
        <f t="shared" si="30"/>
        <v/>
      </c>
      <c r="R35" s="10"/>
      <c r="S35" s="7"/>
      <c r="T35" s="43" t="str">
        <f t="shared" si="31"/>
        <v/>
      </c>
      <c r="U35" s="16"/>
      <c r="V35" s="68" t="str" cm="1">
        <f t="array" ref="V35">IF((_xlfn.IFS(TRIM(SUBSTITUTE(U35,CHAR(160),""))="Devis 1",IFERROR(VALUE(TRIM(SUBSTITUTE(L35,CHAR(160),""))),0),TRIM(SUBSTITUTE(U35,CHAR(160),""))="Devis 2",IFERROR(VALUE(TRIM(SUBSTITUTE(O35,CHAR(160),""))),0),TRIM(SUBSTITUTE(U35,CHAR(160),""))="Devis 3",IFERROR(VALUE(TRIM(SUBSTITUTE(R35,CHAR(160),""))),0),TRUE,0)*IFERROR(VALUE(TRIM(SUBSTITUTE(C35,CHAR(160),""))),0))=0,"",_xlfn.IFS(TRIM(SUBSTITUTE(U35,CHAR(160),""))="Devis 1",IFERROR(VALUE(TRIM(SUBSTITUTE(L35,CHAR(160),""))),0),TRIM(SUBSTITUTE(U35,CHAR(160),""))="Devis 2",IFERROR(VALUE(TRIM(SUBSTITUTE(O35,CHAR(160),""))),0),TRIM(SUBSTITUTE(U35,CHAR(160),""))="Devis 3",IFERROR(VALUE(TRIM(SUBSTITUTE(R35,CHAR(160),""))),0),TRUE,0)*IFERROR(VALUE(TRIM(SUBSTITUTE(C35,CHAR(160),""))),0))</f>
        <v/>
      </c>
      <c r="W35" s="66" t="str" cm="1">
        <f t="array" ref="W35">IF((_xlfn.IFS(TRIM(SUBSTITUTE(U35,CHAR(160),""))="Devis 1",IFERROR(VALUE(TRIM(SUBSTITUTE(M35,CHAR(160),""))),0),TRIM(SUBSTITUTE(U35,CHAR(160),""))="Devis 2",IFERROR(VALUE(TRIM(SUBSTITUTE(P35,CHAR(160),""))),0),TRIM(SUBSTITUTE(U35,CHAR(160),""))="Devis 3",IFERROR(VALUE(TRIM(SUBSTITUTE(S35,CHAR(160),""))),0),TRUE,0)*IFERROR(VALUE(TRIM(SUBSTITUTE(C35,CHAR(160),""))),0))=0,IF(V35&lt;&gt;"",0,""),_xlfn.IFS(TRIM(SUBSTITUTE(U35,CHAR(160),""))="Devis 1",IFERROR(VALUE(TRIM(SUBSTITUTE(M35,CHAR(160),""))),0),TRIM(SUBSTITUTE(U35,CHAR(160),""))="Devis 2",IFERROR(VALUE(TRIM(SUBSTITUTE(P35,CHAR(160),""))),0),TRIM(SUBSTITUTE(U35,CHAR(160),""))="Devis 3",IFERROR(VALUE(TRIM(SUBSTITUTE(S35,CHAR(160),""))),0),TRUE,0)*IFERROR(VALUE(TRIM(SUBSTITUTE(C35,CHAR(160),""))),0))</f>
        <v/>
      </c>
      <c r="X35" s="69" t="str">
        <f t="shared" si="32"/>
        <v/>
      </c>
      <c r="Y35" s="65"/>
      <c r="Z35" s="18" t="str">
        <f t="shared" si="15"/>
        <v/>
      </c>
      <c r="AA35" s="15" t="str">
        <f t="shared" si="16"/>
        <v/>
      </c>
      <c r="AB35" s="15" t="str">
        <f t="shared" si="17"/>
        <v/>
      </c>
      <c r="AC35" s="15" t="str">
        <f t="shared" si="18"/>
        <v/>
      </c>
      <c r="AD35" s="15" t="str">
        <f t="shared" si="19"/>
        <v/>
      </c>
      <c r="AE35" s="15" t="str">
        <f t="shared" si="20"/>
        <v/>
      </c>
      <c r="AF35" s="15" t="str">
        <f t="shared" si="21"/>
        <v/>
      </c>
      <c r="AG35" s="15" t="str">
        <f t="shared" si="22"/>
        <v/>
      </c>
      <c r="AH35" s="15" t="str">
        <f t="shared" si="38"/>
        <v/>
      </c>
      <c r="AI35" s="297" t="str">
        <f t="shared" si="33"/>
        <v/>
      </c>
      <c r="AJ35" s="45" t="str">
        <f t="shared" si="24"/>
        <v/>
      </c>
      <c r="AK35" s="20" t="str">
        <f t="shared" si="25"/>
        <v/>
      </c>
      <c r="AL35" s="42" t="str">
        <f t="shared" si="34"/>
        <v/>
      </c>
      <c r="AM35" s="46" t="str">
        <f t="shared" si="1"/>
        <v/>
      </c>
      <c r="AN35" s="20" t="str">
        <f t="shared" si="2"/>
        <v/>
      </c>
      <c r="AO35" s="42" t="str">
        <f t="shared" si="35"/>
        <v/>
      </c>
      <c r="AP35" s="47" t="str">
        <f t="shared" si="3"/>
        <v/>
      </c>
      <c r="AQ35" s="20" t="str">
        <f t="shared" si="4"/>
        <v/>
      </c>
      <c r="AR35" s="48" t="str">
        <f t="shared" si="36"/>
        <v/>
      </c>
      <c r="AS35" s="44" t="str">
        <f t="shared" si="5"/>
        <v/>
      </c>
      <c r="AT35" s="56"/>
      <c r="AU35" s="49" t="str">
        <f t="shared" si="6"/>
        <v/>
      </c>
      <c r="AV35" s="49" t="str">
        <f t="shared" si="7"/>
        <v/>
      </c>
      <c r="AW35" s="49" t="str">
        <f t="shared" si="37"/>
        <v/>
      </c>
      <c r="AX35" s="67" t="str" cm="1">
        <f t="array" ref="AX35">IF($AA35="","",IF((IFERROR(_xlfn.IFS($AS35="Devis 1",(IFERROR(VALUE(TRIM(SUBSTITUTE(AJ35,CHAR(160),""))),0)),$AS35="Devis 2",(IFERROR(VALUE(TRIM(SUBSTITUTE(AM35,CHAR(160),""))),0)),$AS35="Devis 3",(IFERROR(VALUE(TRIM(SUBSTITUTE(AP35,CHAR(160),""))),0))),0))*(IFERROR(VALUE(TRIM(SUBSTITUTE($AA35,CHAR(160),""))),0))=0,"",(IFERROR(_xlfn.IFS($AS35="Devis 1",(IFERROR(VALUE(TRIM(SUBSTITUTE(AJ35,CHAR(160),""))),0)),$AS35="Devis 2",(IFERROR(VALUE(TRIM(SUBSTITUTE(AM35,CHAR(160),""))),0)),$AS35="Devis 3",(IFERROR(VALUE(TRIM(SUBSTITUTE(AP35,CHAR(160),""))),0))),0))*(IFERROR(VALUE(TRIM(SUBSTITUTE($AA35,CHAR(160),""))),0))))</f>
        <v/>
      </c>
      <c r="AY35" s="67" t="str" cm="1">
        <f t="array" ref="AY35">IF($AA35="","",IF(IFERROR(_xlfn.IFS(TRIM(SUBSTITUTE($AS35,CHAR(160),""))="Devis 1",IFERROR(VALUE(TRIM(SUBSTITUTE(AK35,CHAR(160),""))),0),TRIM(SUBSTITUTE($AS35,CHAR(160),""))="Devis 2",IFERROR(VALUE(TRIM(SUBSTITUTE(AN35,CHAR(160),""))),0),TRIM(SUBSTITUTE($AS35,CHAR(160),""))="Devis 3",IFERROR(VALUE(TRIM(SUBSTITUTE(AQ35,CHAR(160),""))),0)),0)*IFERROR(VALUE(TRIM(SUBSTITUTE($AA35,CHAR(160),""))),0)=0,IF(AX35&lt;&gt;"",0,""),IFERROR(_xlfn.IFS(TRIM(SUBSTITUTE($AS35,CHAR(160),""))="Devis 1",IFERROR(VALUE(TRIM(SUBSTITUTE(AK35,CHAR(160),""))),0),TRIM(SUBSTITUTE($AS35,CHAR(160),""))="Devis 2",IFERROR(VALUE(TRIM(SUBSTITUTE(AN35,CHAR(160),""))),0),TRIM(SUBSTITUTE($AS35,CHAR(160),""))="Devis 3",IFERROR(VALUE(TRIM(SUBSTITUTE(AQ35,CHAR(160),""))),0)),0)*IFERROR(VALUE(TRIM(SUBSTITUTE($AA35,CHAR(160),""))),0)))</f>
        <v/>
      </c>
      <c r="AZ35" s="67" t="str" cm="1">
        <f t="array" ref="AZ35">IF($AA35="","",IF((IFERROR(_xlfn.IFS($AS35="Devis 1",(IFERROR(VALUE(TRIM(SUBSTITUTE(AL35,CHAR(160),""))),0)),$AS35="Devis 2",(IFERROR(VALUE(TRIM(SUBSTITUTE(AO35,CHAR(160),""))),0)),$AS35="Devis 3",(IFERROR(VALUE(TRIM(SUBSTITUTE(AR35,CHAR(160),""))),0))),0))*(IFERROR(VALUE(TRIM(SUBSTITUTE($AA35,CHAR(160),""))),0))=0,"",(IFERROR(_xlfn.IFS($AS35="Devis 1",(IFERROR(VALUE(TRIM(SUBSTITUTE(AL35,CHAR(160),""))),0)),$AS35="Devis 2",(IFERROR(VALUE(TRIM(SUBSTITUTE(AO35,CHAR(160),""))),0)),$AS35="Devis 3",(IFERROR(VALUE(TRIM(SUBSTITUTE(AR35,CHAR(160),""))),0))),0))*(IFERROR(VALUE(TRIM(SUBSTITUTE($AA35,CHAR(160),""))),0))))</f>
        <v/>
      </c>
      <c r="BA35" s="57"/>
      <c r="BB35" s="14" t="str" cm="1">
        <f t="array" ref="BB35">IF(OR(AZ35="",AW35="",AX35="",AU35="",AY35="",AV35=""),"",_xlfn.IFS((IFERROR(VALUE(TRIM(SUBSTITUTE(AZ35,CHAR(160),""))),0))&gt;(IFERROR(VALUE(TRIM(SUBSTITUTE(AW35,CHAR(160),""))),0)),"KO : Le montant retenu TTC est supérieur au montant raisonnable TTC. Merci de revoir la ligne de dépense ou plafonner son montant.",(IFERROR(VALUE(TRIM(SUBSTITUTE(AX35,CHAR(160),""))),0))&gt;(IFERROR(VALUE(TRIM(SUBSTITUTE(AU35,CHAR(160),""))),0)),"Attention : Le montant retenu HT est supérieur au montant HT raisonnable. Merci de revoir la ligne de dépense, plafonner son montant, ou justifier la reventillation HT / TVA.",(IFERROR(VALUE(TRIM(SUBSTITUTE(AY35,CHAR(160),""))),0))&gt;(IFERROR(VALUE(TRIM(SUBSTITUTE(AV35,CHAR(160),""))),0)),"Attention : Le montant TVA retenu est supérieur au montant TVA raisonnable. Merci de revoir la ligne de dépense, plafonner son montant, ou justifier la reventillation HT / TVA.",(IFERROR(VALUE(TRIM(SUBSTITUTE(AZ35,CHAR(160),""))),0))=0,"",(IFERROR(VALUE(TRIM(SUBSTITUTE(AW35,CHAR(160),""))),0))=(IFERROR(VALUE(TRIM(SUBSTITUTE(AZ35,CHAR(160),""))),0)),"OK",(IFERROR(VALUE(TRIM(SUBSTITUTE(AW35,CHAR(160),""))),0))&gt;(IFERROR(VALUE(TRIM(SUBSTITUTE(AZ35,CHAR(160),""))),0))," OK : Montant instruit inférieur au montant raisonnable.",TRUE,""))</f>
        <v/>
      </c>
      <c r="BC35" s="14" t="str" cm="1">
        <f t="array" ref="BC35">IF(
   OR(AZ35="",X35="",AX35="",V35="",AY35="",W35=""),
   "",
   _xlfn.IFS(
      (IFERROR(VALUE(TRIM(SUBSTITUTE(AZ35,CHAR(160),""))),0))=0,
         "Attention montant présenté entièrement écarté",
      (IFERROR(VALUE(TRIM(SUBSTITUTE(AZ35,CHAR(160),""))),0))&gt;
         (IFERROR(VALUE(TRIM(SUBSTITUTE(X35,CHAR(160),""))),0)),
         "KO : Le montant retenu TTC est supérieur au montant présenté TTC. Merci de revoir la ligne de dépense ou plafonner son montant.",
      (IFERROR(VALUE(TRIM(SUBSTITUTE(AX35,CHAR(160),""))),0))&gt;
         (IFERROR(VALUE(TRIM(SUBSTITUTE(V35,CHAR(160),""))),0)),
         "Attention : Le montant retenu HT est supérieur au montant HT présenté. Merci de revoir la ligne de dépense, plafonner son montant, ou justifier la reventilation HT / TVA.",
      (IFERROR(VALUE(TRIM(SUBSTITUTE(AY35,CHAR(160),""))),0))&gt;
         (IFERROR(VALUE(TRIM(SUBSTITUTE(W35,CHAR(160),""))),0)),
         "Attention : Le montant TVA retenu est supérieur au montant TVA présenté. Merci de revoir la ligne de dépense, plafonner son montant, ou justifier la reventilation HT / TVA.",
      (IFERROR(VALUE(TRIM(SUBSTITUTE(X35,CHAR(160),""))),0))=0,
         "",
      (IFERROR(VALUE(TRIM(SUBSTITUTE(AZ35,CHAR(160),""))),0))=
         (IFERROR(VALUE(TRIM(SUBSTITUTE(X35,CHAR(160),""))),0)),
         "OK",
      (IFERROR(VALUE(TRIM(SUBSTITUTE(AZ35,CHAR(160),""))),0))&lt;
         (IFERROR(VALUE(TRIM(SUBSTITUTE(X35,CHAR(160),""))),0)),
         "Attention : montant présenté partiellement écarté.",
      TRUE,
         ""
   )
)</f>
        <v/>
      </c>
      <c r="BD35" s="49" t="str">
        <f t="shared" si="8"/>
        <v/>
      </c>
      <c r="BE35" s="49" t="str">
        <f t="shared" si="9"/>
        <v/>
      </c>
      <c r="BF35" s="21" t="str">
        <f t="shared" si="10"/>
        <v/>
      </c>
    </row>
    <row r="36" spans="1:58" ht="15" customHeight="1">
      <c r="A36" s="345">
        <v>25</v>
      </c>
      <c r="B36" s="363"/>
      <c r="C36" s="6"/>
      <c r="D36" s="5"/>
      <c r="E36" s="5"/>
      <c r="F36" s="5"/>
      <c r="G36" s="24"/>
      <c r="H36" s="22"/>
      <c r="I36" s="23"/>
      <c r="J36" s="5"/>
      <c r="K36" s="11"/>
      <c r="L36" s="8"/>
      <c r="M36" s="7"/>
      <c r="N36" s="42" t="str">
        <f t="shared" si="29"/>
        <v/>
      </c>
      <c r="O36" s="9"/>
      <c r="P36" s="7"/>
      <c r="Q36" s="42" t="str">
        <f t="shared" si="30"/>
        <v/>
      </c>
      <c r="R36" s="10"/>
      <c r="S36" s="7"/>
      <c r="T36" s="43" t="str">
        <f t="shared" si="31"/>
        <v/>
      </c>
      <c r="U36" s="16"/>
      <c r="V36" s="68" t="str" cm="1">
        <f t="array" ref="V36">IF((_xlfn.IFS(TRIM(SUBSTITUTE(U36,CHAR(160),""))="Devis 1",IFERROR(VALUE(TRIM(SUBSTITUTE(L36,CHAR(160),""))),0),TRIM(SUBSTITUTE(U36,CHAR(160),""))="Devis 2",IFERROR(VALUE(TRIM(SUBSTITUTE(O36,CHAR(160),""))),0),TRIM(SUBSTITUTE(U36,CHAR(160),""))="Devis 3",IFERROR(VALUE(TRIM(SUBSTITUTE(R36,CHAR(160),""))),0),TRUE,0)*IFERROR(VALUE(TRIM(SUBSTITUTE(C36,CHAR(160),""))),0))=0,"",_xlfn.IFS(TRIM(SUBSTITUTE(U36,CHAR(160),""))="Devis 1",IFERROR(VALUE(TRIM(SUBSTITUTE(L36,CHAR(160),""))),0),TRIM(SUBSTITUTE(U36,CHAR(160),""))="Devis 2",IFERROR(VALUE(TRIM(SUBSTITUTE(O36,CHAR(160),""))),0),TRIM(SUBSTITUTE(U36,CHAR(160),""))="Devis 3",IFERROR(VALUE(TRIM(SUBSTITUTE(R36,CHAR(160),""))),0),TRUE,0)*IFERROR(VALUE(TRIM(SUBSTITUTE(C36,CHAR(160),""))),0))</f>
        <v/>
      </c>
      <c r="W36" s="66" t="str" cm="1">
        <f t="array" ref="W36">IF((_xlfn.IFS(TRIM(SUBSTITUTE(U36,CHAR(160),""))="Devis 1",IFERROR(VALUE(TRIM(SUBSTITUTE(M36,CHAR(160),""))),0),TRIM(SUBSTITUTE(U36,CHAR(160),""))="Devis 2",IFERROR(VALUE(TRIM(SUBSTITUTE(P36,CHAR(160),""))),0),TRIM(SUBSTITUTE(U36,CHAR(160),""))="Devis 3",IFERROR(VALUE(TRIM(SUBSTITUTE(S36,CHAR(160),""))),0),TRUE,0)*IFERROR(VALUE(TRIM(SUBSTITUTE(C36,CHAR(160),""))),0))=0,IF(V36&lt;&gt;"",0,""),_xlfn.IFS(TRIM(SUBSTITUTE(U36,CHAR(160),""))="Devis 1",IFERROR(VALUE(TRIM(SUBSTITUTE(M36,CHAR(160),""))),0),TRIM(SUBSTITUTE(U36,CHAR(160),""))="Devis 2",IFERROR(VALUE(TRIM(SUBSTITUTE(P36,CHAR(160),""))),0),TRIM(SUBSTITUTE(U36,CHAR(160),""))="Devis 3",IFERROR(VALUE(TRIM(SUBSTITUTE(S36,CHAR(160),""))),0),TRUE,0)*IFERROR(VALUE(TRIM(SUBSTITUTE(C36,CHAR(160),""))),0))</f>
        <v/>
      </c>
      <c r="X36" s="69" t="str">
        <f t="shared" si="32"/>
        <v/>
      </c>
      <c r="Y36" s="65"/>
      <c r="Z36" s="18" t="str">
        <f t="shared" si="15"/>
        <v/>
      </c>
      <c r="AA36" s="15" t="str">
        <f t="shared" si="16"/>
        <v/>
      </c>
      <c r="AB36" s="15" t="str">
        <f t="shared" si="17"/>
        <v/>
      </c>
      <c r="AC36" s="15" t="str">
        <f t="shared" si="18"/>
        <v/>
      </c>
      <c r="AD36" s="15" t="str">
        <f t="shared" si="19"/>
        <v/>
      </c>
      <c r="AE36" s="15" t="str">
        <f t="shared" si="20"/>
        <v/>
      </c>
      <c r="AF36" s="15" t="str">
        <f t="shared" si="21"/>
        <v/>
      </c>
      <c r="AG36" s="15" t="str">
        <f t="shared" si="22"/>
        <v/>
      </c>
      <c r="AH36" s="15" t="str">
        <f t="shared" si="38"/>
        <v/>
      </c>
      <c r="AI36" s="297" t="str">
        <f t="shared" si="33"/>
        <v/>
      </c>
      <c r="AJ36" s="45" t="str">
        <f t="shared" si="24"/>
        <v/>
      </c>
      <c r="AK36" s="20" t="str">
        <f t="shared" si="25"/>
        <v/>
      </c>
      <c r="AL36" s="42" t="str">
        <f t="shared" si="34"/>
        <v/>
      </c>
      <c r="AM36" s="46" t="str">
        <f t="shared" si="1"/>
        <v/>
      </c>
      <c r="AN36" s="20" t="str">
        <f t="shared" si="2"/>
        <v/>
      </c>
      <c r="AO36" s="42" t="str">
        <f t="shared" si="35"/>
        <v/>
      </c>
      <c r="AP36" s="47" t="str">
        <f t="shared" si="3"/>
        <v/>
      </c>
      <c r="AQ36" s="20" t="str">
        <f t="shared" si="4"/>
        <v/>
      </c>
      <c r="AR36" s="48" t="str">
        <f t="shared" si="36"/>
        <v/>
      </c>
      <c r="AS36" s="44" t="str">
        <f t="shared" si="5"/>
        <v/>
      </c>
      <c r="AT36" s="56"/>
      <c r="AU36" s="49" t="str">
        <f t="shared" si="6"/>
        <v/>
      </c>
      <c r="AV36" s="49" t="str">
        <f t="shared" si="7"/>
        <v/>
      </c>
      <c r="AW36" s="49" t="str">
        <f t="shared" si="37"/>
        <v/>
      </c>
      <c r="AX36" s="67" t="str" cm="1">
        <f t="array" ref="AX36">IF($AA36="","",IF((IFERROR(_xlfn.IFS($AS36="Devis 1",(IFERROR(VALUE(TRIM(SUBSTITUTE(AJ36,CHAR(160),""))),0)),$AS36="Devis 2",(IFERROR(VALUE(TRIM(SUBSTITUTE(AM36,CHAR(160),""))),0)),$AS36="Devis 3",(IFERROR(VALUE(TRIM(SUBSTITUTE(AP36,CHAR(160),""))),0))),0))*(IFERROR(VALUE(TRIM(SUBSTITUTE($AA36,CHAR(160),""))),0))=0,"",(IFERROR(_xlfn.IFS($AS36="Devis 1",(IFERROR(VALUE(TRIM(SUBSTITUTE(AJ36,CHAR(160),""))),0)),$AS36="Devis 2",(IFERROR(VALUE(TRIM(SUBSTITUTE(AM36,CHAR(160),""))),0)),$AS36="Devis 3",(IFERROR(VALUE(TRIM(SUBSTITUTE(AP36,CHAR(160),""))),0))),0))*(IFERROR(VALUE(TRIM(SUBSTITUTE($AA36,CHAR(160),""))),0))))</f>
        <v/>
      </c>
      <c r="AY36" s="67" t="str" cm="1">
        <f t="array" ref="AY36">IF($AA36="","",IF(IFERROR(_xlfn.IFS(TRIM(SUBSTITUTE($AS36,CHAR(160),""))="Devis 1",IFERROR(VALUE(TRIM(SUBSTITUTE(AK36,CHAR(160),""))),0),TRIM(SUBSTITUTE($AS36,CHAR(160),""))="Devis 2",IFERROR(VALUE(TRIM(SUBSTITUTE(AN36,CHAR(160),""))),0),TRIM(SUBSTITUTE($AS36,CHAR(160),""))="Devis 3",IFERROR(VALUE(TRIM(SUBSTITUTE(AQ36,CHAR(160),""))),0)),0)*IFERROR(VALUE(TRIM(SUBSTITUTE($AA36,CHAR(160),""))),0)=0,IF(AX36&lt;&gt;"",0,""),IFERROR(_xlfn.IFS(TRIM(SUBSTITUTE($AS36,CHAR(160),""))="Devis 1",IFERROR(VALUE(TRIM(SUBSTITUTE(AK36,CHAR(160),""))),0),TRIM(SUBSTITUTE($AS36,CHAR(160),""))="Devis 2",IFERROR(VALUE(TRIM(SUBSTITUTE(AN36,CHAR(160),""))),0),TRIM(SUBSTITUTE($AS36,CHAR(160),""))="Devis 3",IFERROR(VALUE(TRIM(SUBSTITUTE(AQ36,CHAR(160),""))),0)),0)*IFERROR(VALUE(TRIM(SUBSTITUTE($AA36,CHAR(160),""))),0)))</f>
        <v/>
      </c>
      <c r="AZ36" s="67" t="str" cm="1">
        <f t="array" ref="AZ36">IF($AA36="","",IF((IFERROR(_xlfn.IFS($AS36="Devis 1",(IFERROR(VALUE(TRIM(SUBSTITUTE(AL36,CHAR(160),""))),0)),$AS36="Devis 2",(IFERROR(VALUE(TRIM(SUBSTITUTE(AO36,CHAR(160),""))),0)),$AS36="Devis 3",(IFERROR(VALUE(TRIM(SUBSTITUTE(AR36,CHAR(160),""))),0))),0))*(IFERROR(VALUE(TRIM(SUBSTITUTE($AA36,CHAR(160),""))),0))=0,"",(IFERROR(_xlfn.IFS($AS36="Devis 1",(IFERROR(VALUE(TRIM(SUBSTITUTE(AL36,CHAR(160),""))),0)),$AS36="Devis 2",(IFERROR(VALUE(TRIM(SUBSTITUTE(AO36,CHAR(160),""))),0)),$AS36="Devis 3",(IFERROR(VALUE(TRIM(SUBSTITUTE(AR36,CHAR(160),""))),0))),0))*(IFERROR(VALUE(TRIM(SUBSTITUTE($AA36,CHAR(160),""))),0))))</f>
        <v/>
      </c>
      <c r="BA36" s="57"/>
      <c r="BB36" s="14" t="str" cm="1">
        <f t="array" ref="BB36">IF(OR(AZ36="",AW36="",AX36="",AU36="",AY36="",AV36=""),"",_xlfn.IFS((IFERROR(VALUE(TRIM(SUBSTITUTE(AZ36,CHAR(160),""))),0))&gt;(IFERROR(VALUE(TRIM(SUBSTITUTE(AW36,CHAR(160),""))),0)),"KO : Le montant retenu TTC est supérieur au montant raisonnable TTC. Merci de revoir la ligne de dépense ou plafonner son montant.",(IFERROR(VALUE(TRIM(SUBSTITUTE(AX36,CHAR(160),""))),0))&gt;(IFERROR(VALUE(TRIM(SUBSTITUTE(AU36,CHAR(160),""))),0)),"Attention : Le montant retenu HT est supérieur au montant HT raisonnable. Merci de revoir la ligne de dépense, plafonner son montant, ou justifier la reventillation HT / TVA.",(IFERROR(VALUE(TRIM(SUBSTITUTE(AY36,CHAR(160),""))),0))&gt;(IFERROR(VALUE(TRIM(SUBSTITUTE(AV36,CHAR(160),""))),0)),"Attention : Le montant TVA retenu est supérieur au montant TVA raisonnable. Merci de revoir la ligne de dépense, plafonner son montant, ou justifier la reventillation HT / TVA.",(IFERROR(VALUE(TRIM(SUBSTITUTE(AZ36,CHAR(160),""))),0))=0,"",(IFERROR(VALUE(TRIM(SUBSTITUTE(AW36,CHAR(160),""))),0))=(IFERROR(VALUE(TRIM(SUBSTITUTE(AZ36,CHAR(160),""))),0)),"OK",(IFERROR(VALUE(TRIM(SUBSTITUTE(AW36,CHAR(160),""))),0))&gt;(IFERROR(VALUE(TRIM(SUBSTITUTE(AZ36,CHAR(160),""))),0))," OK : Montant instruit inférieur au montant raisonnable.",TRUE,""))</f>
        <v/>
      </c>
      <c r="BC36" s="14" t="str" cm="1">
        <f t="array" ref="BC36">IF(
   OR(AZ36="",X36="",AX36="",V36="",AY36="",W36=""),
   "",
   _xlfn.IFS(
      (IFERROR(VALUE(TRIM(SUBSTITUTE(AZ36,CHAR(160),""))),0))=0,
         "Attention montant présenté entièrement écarté",
      (IFERROR(VALUE(TRIM(SUBSTITUTE(AZ36,CHAR(160),""))),0))&gt;
         (IFERROR(VALUE(TRIM(SUBSTITUTE(X36,CHAR(160),""))),0)),
         "KO : Le montant retenu TTC est supérieur au montant présenté TTC. Merci de revoir la ligne de dépense ou plafonner son montant.",
      (IFERROR(VALUE(TRIM(SUBSTITUTE(AX36,CHAR(160),""))),0))&gt;
         (IFERROR(VALUE(TRIM(SUBSTITUTE(V36,CHAR(160),""))),0)),
         "Attention : Le montant retenu HT est supérieur au montant HT présenté. Merci de revoir la ligne de dépense, plafonner son montant, ou justifier la reventilation HT / TVA.",
      (IFERROR(VALUE(TRIM(SUBSTITUTE(AY36,CHAR(160),""))),0))&gt;
         (IFERROR(VALUE(TRIM(SUBSTITUTE(W36,CHAR(160),""))),0)),
         "Attention : Le montant TVA retenu est supérieur au montant TVA présenté. Merci de revoir la ligne de dépense, plafonner son montant, ou justifier la reventilation HT / TVA.",
      (IFERROR(VALUE(TRIM(SUBSTITUTE(X36,CHAR(160),""))),0))=0,
         "",
      (IFERROR(VALUE(TRIM(SUBSTITUTE(AZ36,CHAR(160),""))),0))=
         (IFERROR(VALUE(TRIM(SUBSTITUTE(X36,CHAR(160),""))),0)),
         "OK",
      (IFERROR(VALUE(TRIM(SUBSTITUTE(AZ36,CHAR(160),""))),0))&lt;
         (IFERROR(VALUE(TRIM(SUBSTITUTE(X36,CHAR(160),""))),0)),
         "Attention : montant présenté partiellement écarté.",
      TRUE,
         ""
   )
)</f>
        <v/>
      </c>
      <c r="BD36" s="49" t="str">
        <f t="shared" si="8"/>
        <v/>
      </c>
      <c r="BE36" s="49" t="str">
        <f t="shared" si="9"/>
        <v/>
      </c>
      <c r="BF36" s="21" t="str">
        <f t="shared" si="10"/>
        <v/>
      </c>
    </row>
    <row r="37" spans="1:58" ht="15" customHeight="1">
      <c r="A37" s="345">
        <v>26</v>
      </c>
      <c r="B37" s="363"/>
      <c r="C37" s="6"/>
      <c r="D37" s="5"/>
      <c r="E37" s="5"/>
      <c r="F37" s="5"/>
      <c r="G37" s="24"/>
      <c r="H37" s="22"/>
      <c r="I37" s="23"/>
      <c r="J37" s="5"/>
      <c r="K37" s="11"/>
      <c r="L37" s="8"/>
      <c r="M37" s="7"/>
      <c r="N37" s="42" t="str">
        <f t="shared" si="29"/>
        <v/>
      </c>
      <c r="O37" s="9"/>
      <c r="P37" s="7"/>
      <c r="Q37" s="42" t="str">
        <f t="shared" si="30"/>
        <v/>
      </c>
      <c r="R37" s="10"/>
      <c r="S37" s="7"/>
      <c r="T37" s="43" t="str">
        <f t="shared" si="31"/>
        <v/>
      </c>
      <c r="U37" s="16"/>
      <c r="V37" s="68" t="str" cm="1">
        <f t="array" ref="V37">IF((_xlfn.IFS(TRIM(SUBSTITUTE(U37,CHAR(160),""))="Devis 1",IFERROR(VALUE(TRIM(SUBSTITUTE(L37,CHAR(160),""))),0),TRIM(SUBSTITUTE(U37,CHAR(160),""))="Devis 2",IFERROR(VALUE(TRIM(SUBSTITUTE(O37,CHAR(160),""))),0),TRIM(SUBSTITUTE(U37,CHAR(160),""))="Devis 3",IFERROR(VALUE(TRIM(SUBSTITUTE(R37,CHAR(160),""))),0),TRUE,0)*IFERROR(VALUE(TRIM(SUBSTITUTE(C37,CHAR(160),""))),0))=0,"",_xlfn.IFS(TRIM(SUBSTITUTE(U37,CHAR(160),""))="Devis 1",IFERROR(VALUE(TRIM(SUBSTITUTE(L37,CHAR(160),""))),0),TRIM(SUBSTITUTE(U37,CHAR(160),""))="Devis 2",IFERROR(VALUE(TRIM(SUBSTITUTE(O37,CHAR(160),""))),0),TRIM(SUBSTITUTE(U37,CHAR(160),""))="Devis 3",IFERROR(VALUE(TRIM(SUBSTITUTE(R37,CHAR(160),""))),0),TRUE,0)*IFERROR(VALUE(TRIM(SUBSTITUTE(C37,CHAR(160),""))),0))</f>
        <v/>
      </c>
      <c r="W37" s="66" t="str" cm="1">
        <f t="array" ref="W37">IF((_xlfn.IFS(TRIM(SUBSTITUTE(U37,CHAR(160),""))="Devis 1",IFERROR(VALUE(TRIM(SUBSTITUTE(M37,CHAR(160),""))),0),TRIM(SUBSTITUTE(U37,CHAR(160),""))="Devis 2",IFERROR(VALUE(TRIM(SUBSTITUTE(P37,CHAR(160),""))),0),TRIM(SUBSTITUTE(U37,CHAR(160),""))="Devis 3",IFERROR(VALUE(TRIM(SUBSTITUTE(S37,CHAR(160),""))),0),TRUE,0)*IFERROR(VALUE(TRIM(SUBSTITUTE(C37,CHAR(160),""))),0))=0,IF(V37&lt;&gt;"",0,""),_xlfn.IFS(TRIM(SUBSTITUTE(U37,CHAR(160),""))="Devis 1",IFERROR(VALUE(TRIM(SUBSTITUTE(M37,CHAR(160),""))),0),TRIM(SUBSTITUTE(U37,CHAR(160),""))="Devis 2",IFERROR(VALUE(TRIM(SUBSTITUTE(P37,CHAR(160),""))),0),TRIM(SUBSTITUTE(U37,CHAR(160),""))="Devis 3",IFERROR(VALUE(TRIM(SUBSTITUTE(S37,CHAR(160),""))),0),TRUE,0)*IFERROR(VALUE(TRIM(SUBSTITUTE(C37,CHAR(160),""))),0))</f>
        <v/>
      </c>
      <c r="X37" s="69" t="str">
        <f t="shared" si="32"/>
        <v/>
      </c>
      <c r="Y37" s="65"/>
      <c r="Z37" s="18" t="str">
        <f t="shared" si="15"/>
        <v/>
      </c>
      <c r="AA37" s="15" t="str">
        <f t="shared" si="16"/>
        <v/>
      </c>
      <c r="AB37" s="15" t="str">
        <f t="shared" si="17"/>
        <v/>
      </c>
      <c r="AC37" s="15" t="str">
        <f t="shared" si="18"/>
        <v/>
      </c>
      <c r="AD37" s="15" t="str">
        <f t="shared" si="19"/>
        <v/>
      </c>
      <c r="AE37" s="15" t="str">
        <f t="shared" si="20"/>
        <v/>
      </c>
      <c r="AF37" s="15" t="str">
        <f t="shared" si="21"/>
        <v/>
      </c>
      <c r="AG37" s="15" t="str">
        <f t="shared" si="22"/>
        <v/>
      </c>
      <c r="AH37" s="15" t="str">
        <f t="shared" si="38"/>
        <v/>
      </c>
      <c r="AI37" s="297" t="str">
        <f t="shared" si="33"/>
        <v/>
      </c>
      <c r="AJ37" s="45" t="str">
        <f t="shared" si="24"/>
        <v/>
      </c>
      <c r="AK37" s="20" t="str">
        <f t="shared" si="25"/>
        <v/>
      </c>
      <c r="AL37" s="42" t="str">
        <f t="shared" si="34"/>
        <v/>
      </c>
      <c r="AM37" s="46" t="str">
        <f t="shared" si="1"/>
        <v/>
      </c>
      <c r="AN37" s="20" t="str">
        <f t="shared" si="2"/>
        <v/>
      </c>
      <c r="AO37" s="42" t="str">
        <f t="shared" si="35"/>
        <v/>
      </c>
      <c r="AP37" s="47" t="str">
        <f t="shared" si="3"/>
        <v/>
      </c>
      <c r="AQ37" s="20" t="str">
        <f t="shared" si="4"/>
        <v/>
      </c>
      <c r="AR37" s="48" t="str">
        <f t="shared" si="36"/>
        <v/>
      </c>
      <c r="AS37" s="44" t="str">
        <f t="shared" si="5"/>
        <v/>
      </c>
      <c r="AT37" s="56"/>
      <c r="AU37" s="49" t="str">
        <f t="shared" si="6"/>
        <v/>
      </c>
      <c r="AV37" s="49" t="str">
        <f t="shared" si="7"/>
        <v/>
      </c>
      <c r="AW37" s="49" t="str">
        <f t="shared" si="37"/>
        <v/>
      </c>
      <c r="AX37" s="67" t="str" cm="1">
        <f t="array" ref="AX37">IF($AA37="","",IF((IFERROR(_xlfn.IFS($AS37="Devis 1",(IFERROR(VALUE(TRIM(SUBSTITUTE(AJ37,CHAR(160),""))),0)),$AS37="Devis 2",(IFERROR(VALUE(TRIM(SUBSTITUTE(AM37,CHAR(160),""))),0)),$AS37="Devis 3",(IFERROR(VALUE(TRIM(SUBSTITUTE(AP37,CHAR(160),""))),0))),0))*(IFERROR(VALUE(TRIM(SUBSTITUTE($AA37,CHAR(160),""))),0))=0,"",(IFERROR(_xlfn.IFS($AS37="Devis 1",(IFERROR(VALUE(TRIM(SUBSTITUTE(AJ37,CHAR(160),""))),0)),$AS37="Devis 2",(IFERROR(VALUE(TRIM(SUBSTITUTE(AM37,CHAR(160),""))),0)),$AS37="Devis 3",(IFERROR(VALUE(TRIM(SUBSTITUTE(AP37,CHAR(160),""))),0))),0))*(IFERROR(VALUE(TRIM(SUBSTITUTE($AA37,CHAR(160),""))),0))))</f>
        <v/>
      </c>
      <c r="AY37" s="67" t="str" cm="1">
        <f t="array" ref="AY37">IF($AA37="","",IF(IFERROR(_xlfn.IFS(TRIM(SUBSTITUTE($AS37,CHAR(160),""))="Devis 1",IFERROR(VALUE(TRIM(SUBSTITUTE(AK37,CHAR(160),""))),0),TRIM(SUBSTITUTE($AS37,CHAR(160),""))="Devis 2",IFERROR(VALUE(TRIM(SUBSTITUTE(AN37,CHAR(160),""))),0),TRIM(SUBSTITUTE($AS37,CHAR(160),""))="Devis 3",IFERROR(VALUE(TRIM(SUBSTITUTE(AQ37,CHAR(160),""))),0)),0)*IFERROR(VALUE(TRIM(SUBSTITUTE($AA37,CHAR(160),""))),0)=0,IF(AX37&lt;&gt;"",0,""),IFERROR(_xlfn.IFS(TRIM(SUBSTITUTE($AS37,CHAR(160),""))="Devis 1",IFERROR(VALUE(TRIM(SUBSTITUTE(AK37,CHAR(160),""))),0),TRIM(SUBSTITUTE($AS37,CHAR(160),""))="Devis 2",IFERROR(VALUE(TRIM(SUBSTITUTE(AN37,CHAR(160),""))),0),TRIM(SUBSTITUTE($AS37,CHAR(160),""))="Devis 3",IFERROR(VALUE(TRIM(SUBSTITUTE(AQ37,CHAR(160),""))),0)),0)*IFERROR(VALUE(TRIM(SUBSTITUTE($AA37,CHAR(160),""))),0)))</f>
        <v/>
      </c>
      <c r="AZ37" s="67" t="str" cm="1">
        <f t="array" ref="AZ37">IF($AA37="","",IF((IFERROR(_xlfn.IFS($AS37="Devis 1",(IFERROR(VALUE(TRIM(SUBSTITUTE(AL37,CHAR(160),""))),0)),$AS37="Devis 2",(IFERROR(VALUE(TRIM(SUBSTITUTE(AO37,CHAR(160),""))),0)),$AS37="Devis 3",(IFERROR(VALUE(TRIM(SUBSTITUTE(AR37,CHAR(160),""))),0))),0))*(IFERROR(VALUE(TRIM(SUBSTITUTE($AA37,CHAR(160),""))),0))=0,"",(IFERROR(_xlfn.IFS($AS37="Devis 1",(IFERROR(VALUE(TRIM(SUBSTITUTE(AL37,CHAR(160),""))),0)),$AS37="Devis 2",(IFERROR(VALUE(TRIM(SUBSTITUTE(AO37,CHAR(160),""))),0)),$AS37="Devis 3",(IFERROR(VALUE(TRIM(SUBSTITUTE(AR37,CHAR(160),""))),0))),0))*(IFERROR(VALUE(TRIM(SUBSTITUTE($AA37,CHAR(160),""))),0))))</f>
        <v/>
      </c>
      <c r="BA37" s="57"/>
      <c r="BB37" s="14" t="str" cm="1">
        <f t="array" ref="BB37">IF(OR(AZ37="",AW37="",AX37="",AU37="",AY37="",AV37=""),"",_xlfn.IFS((IFERROR(VALUE(TRIM(SUBSTITUTE(AZ37,CHAR(160),""))),0))&gt;(IFERROR(VALUE(TRIM(SUBSTITUTE(AW37,CHAR(160),""))),0)),"KO : Le montant retenu TTC est supérieur au montant raisonnable TTC. Merci de revoir la ligne de dépense ou plafonner son montant.",(IFERROR(VALUE(TRIM(SUBSTITUTE(AX37,CHAR(160),""))),0))&gt;(IFERROR(VALUE(TRIM(SUBSTITUTE(AU37,CHAR(160),""))),0)),"Attention : Le montant retenu HT est supérieur au montant HT raisonnable. Merci de revoir la ligne de dépense, plafonner son montant, ou justifier la reventillation HT / TVA.",(IFERROR(VALUE(TRIM(SUBSTITUTE(AY37,CHAR(160),""))),0))&gt;(IFERROR(VALUE(TRIM(SUBSTITUTE(AV37,CHAR(160),""))),0)),"Attention : Le montant TVA retenu est supérieur au montant TVA raisonnable. Merci de revoir la ligne de dépense, plafonner son montant, ou justifier la reventillation HT / TVA.",(IFERROR(VALUE(TRIM(SUBSTITUTE(AZ37,CHAR(160),""))),0))=0,"",(IFERROR(VALUE(TRIM(SUBSTITUTE(AW37,CHAR(160),""))),0))=(IFERROR(VALUE(TRIM(SUBSTITUTE(AZ37,CHAR(160),""))),0)),"OK",(IFERROR(VALUE(TRIM(SUBSTITUTE(AW37,CHAR(160),""))),0))&gt;(IFERROR(VALUE(TRIM(SUBSTITUTE(AZ37,CHAR(160),""))),0))," OK : Montant instruit inférieur au montant raisonnable.",TRUE,""))</f>
        <v/>
      </c>
      <c r="BC37" s="14" t="str" cm="1">
        <f t="array" ref="BC37">IF(
   OR(AZ37="",X37="",AX37="",V37="",AY37="",W37=""),
   "",
   _xlfn.IFS(
      (IFERROR(VALUE(TRIM(SUBSTITUTE(AZ37,CHAR(160),""))),0))=0,
         "Attention montant présenté entièrement écarté",
      (IFERROR(VALUE(TRIM(SUBSTITUTE(AZ37,CHAR(160),""))),0))&gt;
         (IFERROR(VALUE(TRIM(SUBSTITUTE(X37,CHAR(160),""))),0)),
         "KO : Le montant retenu TTC est supérieur au montant présenté TTC. Merci de revoir la ligne de dépense ou plafonner son montant.",
      (IFERROR(VALUE(TRIM(SUBSTITUTE(AX37,CHAR(160),""))),0))&gt;
         (IFERROR(VALUE(TRIM(SUBSTITUTE(V37,CHAR(160),""))),0)),
         "Attention : Le montant retenu HT est supérieur au montant HT présenté. Merci de revoir la ligne de dépense, plafonner son montant, ou justifier la reventilation HT / TVA.",
      (IFERROR(VALUE(TRIM(SUBSTITUTE(AY37,CHAR(160),""))),0))&gt;
         (IFERROR(VALUE(TRIM(SUBSTITUTE(W37,CHAR(160),""))),0)),
         "Attention : Le montant TVA retenu est supérieur au montant TVA présenté. Merci de revoir la ligne de dépense, plafonner son montant, ou justifier la reventilation HT / TVA.",
      (IFERROR(VALUE(TRIM(SUBSTITUTE(X37,CHAR(160),""))),0))=0,
         "",
      (IFERROR(VALUE(TRIM(SUBSTITUTE(AZ37,CHAR(160),""))),0))=
         (IFERROR(VALUE(TRIM(SUBSTITUTE(X37,CHAR(160),""))),0)),
         "OK",
      (IFERROR(VALUE(TRIM(SUBSTITUTE(AZ37,CHAR(160),""))),0))&lt;
         (IFERROR(VALUE(TRIM(SUBSTITUTE(X37,CHAR(160),""))),0)),
         "Attention : montant présenté partiellement écarté.",
      TRUE,
         ""
   )
)</f>
        <v/>
      </c>
      <c r="BD37" s="49" t="str">
        <f t="shared" si="8"/>
        <v/>
      </c>
      <c r="BE37" s="49" t="str">
        <f t="shared" si="9"/>
        <v/>
      </c>
      <c r="BF37" s="21" t="str">
        <f t="shared" si="10"/>
        <v/>
      </c>
    </row>
    <row r="38" spans="1:58" ht="15" customHeight="1">
      <c r="A38" s="345">
        <v>27</v>
      </c>
      <c r="B38" s="363"/>
      <c r="C38" s="6"/>
      <c r="D38" s="5"/>
      <c r="E38" s="5"/>
      <c r="F38" s="5"/>
      <c r="G38" s="24"/>
      <c r="H38" s="22"/>
      <c r="I38" s="23"/>
      <c r="J38" s="5"/>
      <c r="K38" s="11"/>
      <c r="L38" s="8"/>
      <c r="M38" s="7"/>
      <c r="N38" s="42" t="str">
        <f t="shared" si="29"/>
        <v/>
      </c>
      <c r="O38" s="9"/>
      <c r="P38" s="7"/>
      <c r="Q38" s="42" t="str">
        <f t="shared" si="30"/>
        <v/>
      </c>
      <c r="R38" s="10"/>
      <c r="S38" s="7"/>
      <c r="T38" s="43" t="str">
        <f t="shared" si="31"/>
        <v/>
      </c>
      <c r="U38" s="16"/>
      <c r="V38" s="68" t="str" cm="1">
        <f t="array" ref="V38">IF((_xlfn.IFS(TRIM(SUBSTITUTE(U38,CHAR(160),""))="Devis 1",IFERROR(VALUE(TRIM(SUBSTITUTE(L38,CHAR(160),""))),0),TRIM(SUBSTITUTE(U38,CHAR(160),""))="Devis 2",IFERROR(VALUE(TRIM(SUBSTITUTE(O38,CHAR(160),""))),0),TRIM(SUBSTITUTE(U38,CHAR(160),""))="Devis 3",IFERROR(VALUE(TRIM(SUBSTITUTE(R38,CHAR(160),""))),0),TRUE,0)*IFERROR(VALUE(TRIM(SUBSTITUTE(C38,CHAR(160),""))),0))=0,"",_xlfn.IFS(TRIM(SUBSTITUTE(U38,CHAR(160),""))="Devis 1",IFERROR(VALUE(TRIM(SUBSTITUTE(L38,CHAR(160),""))),0),TRIM(SUBSTITUTE(U38,CHAR(160),""))="Devis 2",IFERROR(VALUE(TRIM(SUBSTITUTE(O38,CHAR(160),""))),0),TRIM(SUBSTITUTE(U38,CHAR(160),""))="Devis 3",IFERROR(VALUE(TRIM(SUBSTITUTE(R38,CHAR(160),""))),0),TRUE,0)*IFERROR(VALUE(TRIM(SUBSTITUTE(C38,CHAR(160),""))),0))</f>
        <v/>
      </c>
      <c r="W38" s="66" t="str" cm="1">
        <f t="array" ref="W38">IF((_xlfn.IFS(TRIM(SUBSTITUTE(U38,CHAR(160),""))="Devis 1",IFERROR(VALUE(TRIM(SUBSTITUTE(M38,CHAR(160),""))),0),TRIM(SUBSTITUTE(U38,CHAR(160),""))="Devis 2",IFERROR(VALUE(TRIM(SUBSTITUTE(P38,CHAR(160),""))),0),TRIM(SUBSTITUTE(U38,CHAR(160),""))="Devis 3",IFERROR(VALUE(TRIM(SUBSTITUTE(S38,CHAR(160),""))),0),TRUE,0)*IFERROR(VALUE(TRIM(SUBSTITUTE(C38,CHAR(160),""))),0))=0,IF(V38&lt;&gt;"",0,""),_xlfn.IFS(TRIM(SUBSTITUTE(U38,CHAR(160),""))="Devis 1",IFERROR(VALUE(TRIM(SUBSTITUTE(M38,CHAR(160),""))),0),TRIM(SUBSTITUTE(U38,CHAR(160),""))="Devis 2",IFERROR(VALUE(TRIM(SUBSTITUTE(P38,CHAR(160),""))),0),TRIM(SUBSTITUTE(U38,CHAR(160),""))="Devis 3",IFERROR(VALUE(TRIM(SUBSTITUTE(S38,CHAR(160),""))),0),TRUE,0)*IFERROR(VALUE(TRIM(SUBSTITUTE(C38,CHAR(160),""))),0))</f>
        <v/>
      </c>
      <c r="X38" s="69" t="str">
        <f t="shared" si="32"/>
        <v/>
      </c>
      <c r="Y38" s="65"/>
      <c r="Z38" s="18" t="str">
        <f t="shared" si="15"/>
        <v/>
      </c>
      <c r="AA38" s="15" t="str">
        <f t="shared" si="16"/>
        <v/>
      </c>
      <c r="AB38" s="15" t="str">
        <f t="shared" si="17"/>
        <v/>
      </c>
      <c r="AC38" s="15" t="str">
        <f t="shared" si="18"/>
        <v/>
      </c>
      <c r="AD38" s="15" t="str">
        <f t="shared" si="19"/>
        <v/>
      </c>
      <c r="AE38" s="15" t="str">
        <f t="shared" si="20"/>
        <v/>
      </c>
      <c r="AF38" s="15" t="str">
        <f t="shared" si="21"/>
        <v/>
      </c>
      <c r="AG38" s="15" t="str">
        <f t="shared" si="22"/>
        <v/>
      </c>
      <c r="AH38" s="15" t="str">
        <f t="shared" si="38"/>
        <v/>
      </c>
      <c r="AI38" s="297" t="str">
        <f t="shared" si="33"/>
        <v/>
      </c>
      <c r="AJ38" s="45" t="str">
        <f t="shared" si="24"/>
        <v/>
      </c>
      <c r="AK38" s="20" t="str">
        <f t="shared" si="25"/>
        <v/>
      </c>
      <c r="AL38" s="42" t="str">
        <f t="shared" si="34"/>
        <v/>
      </c>
      <c r="AM38" s="46" t="str">
        <f t="shared" si="1"/>
        <v/>
      </c>
      <c r="AN38" s="20" t="str">
        <f t="shared" si="2"/>
        <v/>
      </c>
      <c r="AO38" s="42" t="str">
        <f t="shared" si="35"/>
        <v/>
      </c>
      <c r="AP38" s="47" t="str">
        <f t="shared" si="3"/>
        <v/>
      </c>
      <c r="AQ38" s="20" t="str">
        <f t="shared" si="4"/>
        <v/>
      </c>
      <c r="AR38" s="48" t="str">
        <f t="shared" si="36"/>
        <v/>
      </c>
      <c r="AS38" s="44" t="str">
        <f t="shared" si="5"/>
        <v/>
      </c>
      <c r="AT38" s="56"/>
      <c r="AU38" s="49" t="str">
        <f t="shared" si="6"/>
        <v/>
      </c>
      <c r="AV38" s="49" t="str">
        <f t="shared" si="7"/>
        <v/>
      </c>
      <c r="AW38" s="49" t="str">
        <f t="shared" si="37"/>
        <v/>
      </c>
      <c r="AX38" s="67" t="str" cm="1">
        <f t="array" ref="AX38">IF($AA38="","",IF((IFERROR(_xlfn.IFS($AS38="Devis 1",(IFERROR(VALUE(TRIM(SUBSTITUTE(AJ38,CHAR(160),""))),0)),$AS38="Devis 2",(IFERROR(VALUE(TRIM(SUBSTITUTE(AM38,CHAR(160),""))),0)),$AS38="Devis 3",(IFERROR(VALUE(TRIM(SUBSTITUTE(AP38,CHAR(160),""))),0))),0))*(IFERROR(VALUE(TRIM(SUBSTITUTE($AA38,CHAR(160),""))),0))=0,"",(IFERROR(_xlfn.IFS($AS38="Devis 1",(IFERROR(VALUE(TRIM(SUBSTITUTE(AJ38,CHAR(160),""))),0)),$AS38="Devis 2",(IFERROR(VALUE(TRIM(SUBSTITUTE(AM38,CHAR(160),""))),0)),$AS38="Devis 3",(IFERROR(VALUE(TRIM(SUBSTITUTE(AP38,CHAR(160),""))),0))),0))*(IFERROR(VALUE(TRIM(SUBSTITUTE($AA38,CHAR(160),""))),0))))</f>
        <v/>
      </c>
      <c r="AY38" s="67" t="str" cm="1">
        <f t="array" ref="AY38">IF($AA38="","",IF(IFERROR(_xlfn.IFS(TRIM(SUBSTITUTE($AS38,CHAR(160),""))="Devis 1",IFERROR(VALUE(TRIM(SUBSTITUTE(AK38,CHAR(160),""))),0),TRIM(SUBSTITUTE($AS38,CHAR(160),""))="Devis 2",IFERROR(VALUE(TRIM(SUBSTITUTE(AN38,CHAR(160),""))),0),TRIM(SUBSTITUTE($AS38,CHAR(160),""))="Devis 3",IFERROR(VALUE(TRIM(SUBSTITUTE(AQ38,CHAR(160),""))),0)),0)*IFERROR(VALUE(TRIM(SUBSTITUTE($AA38,CHAR(160),""))),0)=0,IF(AX38&lt;&gt;"",0,""),IFERROR(_xlfn.IFS(TRIM(SUBSTITUTE($AS38,CHAR(160),""))="Devis 1",IFERROR(VALUE(TRIM(SUBSTITUTE(AK38,CHAR(160),""))),0),TRIM(SUBSTITUTE($AS38,CHAR(160),""))="Devis 2",IFERROR(VALUE(TRIM(SUBSTITUTE(AN38,CHAR(160),""))),0),TRIM(SUBSTITUTE($AS38,CHAR(160),""))="Devis 3",IFERROR(VALUE(TRIM(SUBSTITUTE(AQ38,CHAR(160),""))),0)),0)*IFERROR(VALUE(TRIM(SUBSTITUTE($AA38,CHAR(160),""))),0)))</f>
        <v/>
      </c>
      <c r="AZ38" s="67" t="str" cm="1">
        <f t="array" ref="AZ38">IF($AA38="","",IF((IFERROR(_xlfn.IFS($AS38="Devis 1",(IFERROR(VALUE(TRIM(SUBSTITUTE(AL38,CHAR(160),""))),0)),$AS38="Devis 2",(IFERROR(VALUE(TRIM(SUBSTITUTE(AO38,CHAR(160),""))),0)),$AS38="Devis 3",(IFERROR(VALUE(TRIM(SUBSTITUTE(AR38,CHAR(160),""))),0))),0))*(IFERROR(VALUE(TRIM(SUBSTITUTE($AA38,CHAR(160),""))),0))=0,"",(IFERROR(_xlfn.IFS($AS38="Devis 1",(IFERROR(VALUE(TRIM(SUBSTITUTE(AL38,CHAR(160),""))),0)),$AS38="Devis 2",(IFERROR(VALUE(TRIM(SUBSTITUTE(AO38,CHAR(160),""))),0)),$AS38="Devis 3",(IFERROR(VALUE(TRIM(SUBSTITUTE(AR38,CHAR(160),""))),0))),0))*(IFERROR(VALUE(TRIM(SUBSTITUTE($AA38,CHAR(160),""))),0))))</f>
        <v/>
      </c>
      <c r="BA38" s="57"/>
      <c r="BB38" s="14" t="str" cm="1">
        <f t="array" ref="BB38">IF(OR(AZ38="",AW38="",AX38="",AU38="",AY38="",AV38=""),"",_xlfn.IFS((IFERROR(VALUE(TRIM(SUBSTITUTE(AZ38,CHAR(160),""))),0))&gt;(IFERROR(VALUE(TRIM(SUBSTITUTE(AW38,CHAR(160),""))),0)),"KO : Le montant retenu TTC est supérieur au montant raisonnable TTC. Merci de revoir la ligne de dépense ou plafonner son montant.",(IFERROR(VALUE(TRIM(SUBSTITUTE(AX38,CHAR(160),""))),0))&gt;(IFERROR(VALUE(TRIM(SUBSTITUTE(AU38,CHAR(160),""))),0)),"Attention : Le montant retenu HT est supérieur au montant HT raisonnable. Merci de revoir la ligne de dépense, plafonner son montant, ou justifier la reventillation HT / TVA.",(IFERROR(VALUE(TRIM(SUBSTITUTE(AY38,CHAR(160),""))),0))&gt;(IFERROR(VALUE(TRIM(SUBSTITUTE(AV38,CHAR(160),""))),0)),"Attention : Le montant TVA retenu est supérieur au montant TVA raisonnable. Merci de revoir la ligne de dépense, plafonner son montant, ou justifier la reventillation HT / TVA.",(IFERROR(VALUE(TRIM(SUBSTITUTE(AZ38,CHAR(160),""))),0))=0,"",(IFERROR(VALUE(TRIM(SUBSTITUTE(AW38,CHAR(160),""))),0))=(IFERROR(VALUE(TRIM(SUBSTITUTE(AZ38,CHAR(160),""))),0)),"OK",(IFERROR(VALUE(TRIM(SUBSTITUTE(AW38,CHAR(160),""))),0))&gt;(IFERROR(VALUE(TRIM(SUBSTITUTE(AZ38,CHAR(160),""))),0))," OK : Montant instruit inférieur au montant raisonnable.",TRUE,""))</f>
        <v/>
      </c>
      <c r="BC38" s="14" t="str" cm="1">
        <f t="array" ref="BC38">IF(
   OR(AZ38="",X38="",AX38="",V38="",AY38="",W38=""),
   "",
   _xlfn.IFS(
      (IFERROR(VALUE(TRIM(SUBSTITUTE(AZ38,CHAR(160),""))),0))=0,
         "Attention montant présenté entièrement écarté",
      (IFERROR(VALUE(TRIM(SUBSTITUTE(AZ38,CHAR(160),""))),0))&gt;
         (IFERROR(VALUE(TRIM(SUBSTITUTE(X38,CHAR(160),""))),0)),
         "KO : Le montant retenu TTC est supérieur au montant présenté TTC. Merci de revoir la ligne de dépense ou plafonner son montant.",
      (IFERROR(VALUE(TRIM(SUBSTITUTE(AX38,CHAR(160),""))),0))&gt;
         (IFERROR(VALUE(TRIM(SUBSTITUTE(V38,CHAR(160),""))),0)),
         "Attention : Le montant retenu HT est supérieur au montant HT présenté. Merci de revoir la ligne de dépense, plafonner son montant, ou justifier la reventilation HT / TVA.",
      (IFERROR(VALUE(TRIM(SUBSTITUTE(AY38,CHAR(160),""))),0))&gt;
         (IFERROR(VALUE(TRIM(SUBSTITUTE(W38,CHAR(160),""))),0)),
         "Attention : Le montant TVA retenu est supérieur au montant TVA présenté. Merci de revoir la ligne de dépense, plafonner son montant, ou justifier la reventilation HT / TVA.",
      (IFERROR(VALUE(TRIM(SUBSTITUTE(X38,CHAR(160),""))),0))=0,
         "",
      (IFERROR(VALUE(TRIM(SUBSTITUTE(AZ38,CHAR(160),""))),0))=
         (IFERROR(VALUE(TRIM(SUBSTITUTE(X38,CHAR(160),""))),0)),
         "OK",
      (IFERROR(VALUE(TRIM(SUBSTITUTE(AZ38,CHAR(160),""))),0))&lt;
         (IFERROR(VALUE(TRIM(SUBSTITUTE(X38,CHAR(160),""))),0)),
         "Attention : montant présenté partiellement écarté.",
      TRUE,
         ""
   )
)</f>
        <v/>
      </c>
      <c r="BD38" s="49" t="str">
        <f t="shared" si="8"/>
        <v/>
      </c>
      <c r="BE38" s="49" t="str">
        <f t="shared" si="9"/>
        <v/>
      </c>
      <c r="BF38" s="21" t="str">
        <f t="shared" si="10"/>
        <v/>
      </c>
    </row>
    <row r="39" spans="1:58" ht="15" customHeight="1">
      <c r="A39" s="345">
        <v>28</v>
      </c>
      <c r="B39" s="363"/>
      <c r="C39" s="6"/>
      <c r="D39" s="5"/>
      <c r="E39" s="5"/>
      <c r="F39" s="5"/>
      <c r="G39" s="24"/>
      <c r="H39" s="22"/>
      <c r="I39" s="23"/>
      <c r="J39" s="5"/>
      <c r="K39" s="11"/>
      <c r="L39" s="8"/>
      <c r="M39" s="7"/>
      <c r="N39" s="42" t="str">
        <f t="shared" si="29"/>
        <v/>
      </c>
      <c r="O39" s="9"/>
      <c r="P39" s="7"/>
      <c r="Q39" s="42" t="str">
        <f t="shared" si="30"/>
        <v/>
      </c>
      <c r="R39" s="10"/>
      <c r="S39" s="7"/>
      <c r="T39" s="43" t="str">
        <f>IF(OR(R39="", S39=""), "", IFERROR(VALUE(TRIM(SUBSTITUTE(R39,CHAR(160),""))),0) + IFERROR(VALUE(TRIM(SUBSTITUTE(S39,CHAR(160),""))),0))</f>
        <v/>
      </c>
      <c r="U39" s="16"/>
      <c r="V39" s="68" t="str" cm="1">
        <f t="array" ref="V39">IF((_xlfn.IFS(TRIM(SUBSTITUTE(U39,CHAR(160),""))="Devis 1",IFERROR(VALUE(TRIM(SUBSTITUTE(L39,CHAR(160),""))),0),TRIM(SUBSTITUTE(U39,CHAR(160),""))="Devis 2",IFERROR(VALUE(TRIM(SUBSTITUTE(O39,CHAR(160),""))),0),TRIM(SUBSTITUTE(U39,CHAR(160),""))="Devis 3",IFERROR(VALUE(TRIM(SUBSTITUTE(R39,CHAR(160),""))),0),TRUE,0)*IFERROR(VALUE(TRIM(SUBSTITUTE(C39,CHAR(160),""))),0))=0,"",_xlfn.IFS(TRIM(SUBSTITUTE(U39,CHAR(160),""))="Devis 1",IFERROR(VALUE(TRIM(SUBSTITUTE(L39,CHAR(160),""))),0),TRIM(SUBSTITUTE(U39,CHAR(160),""))="Devis 2",IFERROR(VALUE(TRIM(SUBSTITUTE(O39,CHAR(160),""))),0),TRIM(SUBSTITUTE(U39,CHAR(160),""))="Devis 3",IFERROR(VALUE(TRIM(SUBSTITUTE(R39,CHAR(160),""))),0),TRUE,0)*IFERROR(VALUE(TRIM(SUBSTITUTE(C39,CHAR(160),""))),0))</f>
        <v/>
      </c>
      <c r="W39" s="66" t="str" cm="1">
        <f t="array" ref="W39">IF((_xlfn.IFS(TRIM(SUBSTITUTE(U39,CHAR(160),""))="Devis 1",IFERROR(VALUE(TRIM(SUBSTITUTE(M39,CHAR(160),""))),0),TRIM(SUBSTITUTE(U39,CHAR(160),""))="Devis 2",IFERROR(VALUE(TRIM(SUBSTITUTE(P39,CHAR(160),""))),0),TRIM(SUBSTITUTE(U39,CHAR(160),""))="Devis 3",IFERROR(VALUE(TRIM(SUBSTITUTE(S39,CHAR(160),""))),0),TRUE,0)*IFERROR(VALUE(TRIM(SUBSTITUTE(C39,CHAR(160),""))),0))=0,IF(V39&lt;&gt;"",0,""),_xlfn.IFS(TRIM(SUBSTITUTE(U39,CHAR(160),""))="Devis 1",IFERROR(VALUE(TRIM(SUBSTITUTE(M39,CHAR(160),""))),0),TRIM(SUBSTITUTE(U39,CHAR(160),""))="Devis 2",IFERROR(VALUE(TRIM(SUBSTITUTE(P39,CHAR(160),""))),0),TRIM(SUBSTITUTE(U39,CHAR(160),""))="Devis 3",IFERROR(VALUE(TRIM(SUBSTITUTE(S39,CHAR(160),""))),0),TRUE,0)*IFERROR(VALUE(TRIM(SUBSTITUTE(C39,CHAR(160),""))),0))</f>
        <v/>
      </c>
      <c r="X39" s="69" t="str">
        <f t="shared" si="32"/>
        <v/>
      </c>
      <c r="Y39" s="65"/>
      <c r="Z39" s="18" t="str">
        <f t="shared" si="15"/>
        <v/>
      </c>
      <c r="AA39" s="15" t="str">
        <f t="shared" si="16"/>
        <v/>
      </c>
      <c r="AB39" s="15" t="str">
        <f t="shared" si="17"/>
        <v/>
      </c>
      <c r="AC39" s="15" t="str">
        <f t="shared" si="18"/>
        <v/>
      </c>
      <c r="AD39" s="15" t="str">
        <f t="shared" si="19"/>
        <v/>
      </c>
      <c r="AE39" s="15" t="str">
        <f t="shared" si="20"/>
        <v/>
      </c>
      <c r="AF39" s="15" t="str">
        <f t="shared" si="21"/>
        <v/>
      </c>
      <c r="AG39" s="15" t="str">
        <f t="shared" si="22"/>
        <v/>
      </c>
      <c r="AH39" s="15" t="str">
        <f t="shared" si="38"/>
        <v/>
      </c>
      <c r="AI39" s="297" t="str">
        <f t="shared" si="33"/>
        <v/>
      </c>
      <c r="AJ39" s="45" t="str">
        <f t="shared" si="24"/>
        <v/>
      </c>
      <c r="AK39" s="20" t="str">
        <f t="shared" si="25"/>
        <v/>
      </c>
      <c r="AL39" s="42" t="str">
        <f t="shared" si="34"/>
        <v/>
      </c>
      <c r="AM39" s="46" t="str">
        <f t="shared" si="1"/>
        <v/>
      </c>
      <c r="AN39" s="20" t="str">
        <f t="shared" si="2"/>
        <v/>
      </c>
      <c r="AO39" s="42" t="str">
        <f t="shared" si="35"/>
        <v/>
      </c>
      <c r="AP39" s="47" t="str">
        <f t="shared" si="3"/>
        <v/>
      </c>
      <c r="AQ39" s="20" t="str">
        <f t="shared" si="4"/>
        <v/>
      </c>
      <c r="AR39" s="48" t="str">
        <f t="shared" si="36"/>
        <v/>
      </c>
      <c r="AS39" s="44" t="str">
        <f t="shared" si="5"/>
        <v/>
      </c>
      <c r="AT39" s="56"/>
      <c r="AU39" s="49" t="str">
        <f t="shared" si="6"/>
        <v/>
      </c>
      <c r="AV39" s="49" t="str">
        <f t="shared" si="7"/>
        <v/>
      </c>
      <c r="AW39" s="49" t="str">
        <f t="shared" si="37"/>
        <v/>
      </c>
      <c r="AX39" s="67" t="str" cm="1">
        <f t="array" ref="AX39">IF($AA39="","",IF((IFERROR(_xlfn.IFS($AS39="Devis 1",(IFERROR(VALUE(TRIM(SUBSTITUTE(AJ39,CHAR(160),""))),0)),$AS39="Devis 2",(IFERROR(VALUE(TRIM(SUBSTITUTE(AM39,CHAR(160),""))),0)),$AS39="Devis 3",(IFERROR(VALUE(TRIM(SUBSTITUTE(AP39,CHAR(160),""))),0))),0))*(IFERROR(VALUE(TRIM(SUBSTITUTE($AA39,CHAR(160),""))),0))=0,"",(IFERROR(_xlfn.IFS($AS39="Devis 1",(IFERROR(VALUE(TRIM(SUBSTITUTE(AJ39,CHAR(160),""))),0)),$AS39="Devis 2",(IFERROR(VALUE(TRIM(SUBSTITUTE(AM39,CHAR(160),""))),0)),$AS39="Devis 3",(IFERROR(VALUE(TRIM(SUBSTITUTE(AP39,CHAR(160),""))),0))),0))*(IFERROR(VALUE(TRIM(SUBSTITUTE($AA39,CHAR(160),""))),0))))</f>
        <v/>
      </c>
      <c r="AY39" s="67" t="str" cm="1">
        <f t="array" ref="AY39">IF($AA39="","",IF(IFERROR(_xlfn.IFS(TRIM(SUBSTITUTE($AS39,CHAR(160),""))="Devis 1",IFERROR(VALUE(TRIM(SUBSTITUTE(AK39,CHAR(160),""))),0),TRIM(SUBSTITUTE($AS39,CHAR(160),""))="Devis 2",IFERROR(VALUE(TRIM(SUBSTITUTE(AN39,CHAR(160),""))),0),TRIM(SUBSTITUTE($AS39,CHAR(160),""))="Devis 3",IFERROR(VALUE(TRIM(SUBSTITUTE(AQ39,CHAR(160),""))),0)),0)*IFERROR(VALUE(TRIM(SUBSTITUTE($AA39,CHAR(160),""))),0)=0,IF(AX39&lt;&gt;"",0,""),IFERROR(_xlfn.IFS(TRIM(SUBSTITUTE($AS39,CHAR(160),""))="Devis 1",IFERROR(VALUE(TRIM(SUBSTITUTE(AK39,CHAR(160),""))),0),TRIM(SUBSTITUTE($AS39,CHAR(160),""))="Devis 2",IFERROR(VALUE(TRIM(SUBSTITUTE(AN39,CHAR(160),""))),0),TRIM(SUBSTITUTE($AS39,CHAR(160),""))="Devis 3",IFERROR(VALUE(TRIM(SUBSTITUTE(AQ39,CHAR(160),""))),0)),0)*IFERROR(VALUE(TRIM(SUBSTITUTE($AA39,CHAR(160),""))),0)))</f>
        <v/>
      </c>
      <c r="AZ39" s="67" t="str" cm="1">
        <f t="array" ref="AZ39">IF($AA39="","",IF((IFERROR(_xlfn.IFS($AS39="Devis 1",(IFERROR(VALUE(TRIM(SUBSTITUTE(AL39,CHAR(160),""))),0)),$AS39="Devis 2",(IFERROR(VALUE(TRIM(SUBSTITUTE(AO39,CHAR(160),""))),0)),$AS39="Devis 3",(IFERROR(VALUE(TRIM(SUBSTITUTE(AR39,CHAR(160),""))),0))),0))*(IFERROR(VALUE(TRIM(SUBSTITUTE($AA39,CHAR(160),""))),0))=0,"",(IFERROR(_xlfn.IFS($AS39="Devis 1",(IFERROR(VALUE(TRIM(SUBSTITUTE(AL39,CHAR(160),""))),0)),$AS39="Devis 2",(IFERROR(VALUE(TRIM(SUBSTITUTE(AO39,CHAR(160),""))),0)),$AS39="Devis 3",(IFERROR(VALUE(TRIM(SUBSTITUTE(AR39,CHAR(160),""))),0))),0))*(IFERROR(VALUE(TRIM(SUBSTITUTE($AA39,CHAR(160),""))),0))))</f>
        <v/>
      </c>
      <c r="BA39" s="57"/>
      <c r="BB39" s="14" t="str" cm="1">
        <f t="array" ref="BB39">IF(OR(AZ39="",AW39="",AX39="",AU39="",AY39="",AV39=""),"",_xlfn.IFS((IFERROR(VALUE(TRIM(SUBSTITUTE(AZ39,CHAR(160),""))),0))&gt;(IFERROR(VALUE(TRIM(SUBSTITUTE(AW39,CHAR(160),""))),0)),"KO : Le montant retenu TTC est supérieur au montant raisonnable TTC. Merci de revoir la ligne de dépense ou plafonner son montant.",(IFERROR(VALUE(TRIM(SUBSTITUTE(AX39,CHAR(160),""))),0))&gt;(IFERROR(VALUE(TRIM(SUBSTITUTE(AU39,CHAR(160),""))),0)),"Attention : Le montant retenu HT est supérieur au montant HT raisonnable. Merci de revoir la ligne de dépense, plafonner son montant, ou justifier la reventillation HT / TVA.",(IFERROR(VALUE(TRIM(SUBSTITUTE(AY39,CHAR(160),""))),0))&gt;(IFERROR(VALUE(TRIM(SUBSTITUTE(AV39,CHAR(160),""))),0)),"Attention : Le montant TVA retenu est supérieur au montant TVA raisonnable. Merci de revoir la ligne de dépense, plafonner son montant, ou justifier la reventillation HT / TVA.",(IFERROR(VALUE(TRIM(SUBSTITUTE(AZ39,CHAR(160),""))),0))=0,"",(IFERROR(VALUE(TRIM(SUBSTITUTE(AW39,CHAR(160),""))),0))=(IFERROR(VALUE(TRIM(SUBSTITUTE(AZ39,CHAR(160),""))),0)),"OK",(IFERROR(VALUE(TRIM(SUBSTITUTE(AW39,CHAR(160),""))),0))&gt;(IFERROR(VALUE(TRIM(SUBSTITUTE(AZ39,CHAR(160),""))),0))," OK : Montant instruit inférieur au montant raisonnable.",TRUE,""))</f>
        <v/>
      </c>
      <c r="BC39" s="14" t="str" cm="1">
        <f t="array" ref="BC39">IF(
   OR(AZ39="",X39="",AX39="",V39="",AY39="",W39=""),
   "",
   _xlfn.IFS(
      (IFERROR(VALUE(TRIM(SUBSTITUTE(AZ39,CHAR(160),""))),0))=0,
         "Attention montant présenté entièrement écarté",
      (IFERROR(VALUE(TRIM(SUBSTITUTE(AZ39,CHAR(160),""))),0))&gt;
         (IFERROR(VALUE(TRIM(SUBSTITUTE(X39,CHAR(160),""))),0)),
         "KO : Le montant retenu TTC est supérieur au montant présenté TTC. Merci de revoir la ligne de dépense ou plafonner son montant.",
      (IFERROR(VALUE(TRIM(SUBSTITUTE(AX39,CHAR(160),""))),0))&gt;
         (IFERROR(VALUE(TRIM(SUBSTITUTE(V39,CHAR(160),""))),0)),
         "Attention : Le montant retenu HT est supérieur au montant HT présenté. Merci de revoir la ligne de dépense, plafonner son montant, ou justifier la reventilation HT / TVA.",
      (IFERROR(VALUE(TRIM(SUBSTITUTE(AY39,CHAR(160),""))),0))&gt;
         (IFERROR(VALUE(TRIM(SUBSTITUTE(W39,CHAR(160),""))),0)),
         "Attention : Le montant TVA retenu est supérieur au montant TVA présenté. Merci de revoir la ligne de dépense, plafonner son montant, ou justifier la reventilation HT / TVA.",
      (IFERROR(VALUE(TRIM(SUBSTITUTE(X39,CHAR(160),""))),0))=0,
         "",
      (IFERROR(VALUE(TRIM(SUBSTITUTE(AZ39,CHAR(160),""))),0))=
         (IFERROR(VALUE(TRIM(SUBSTITUTE(X39,CHAR(160),""))),0)),
         "OK",
      (IFERROR(VALUE(TRIM(SUBSTITUTE(AZ39,CHAR(160),""))),0))&lt;
         (IFERROR(VALUE(TRIM(SUBSTITUTE(X39,CHAR(160),""))),0)),
         "Attention : montant présenté partiellement écarté.",
      TRUE,
         ""
   )
)</f>
        <v/>
      </c>
      <c r="BD39" s="49" t="str">
        <f t="shared" si="8"/>
        <v/>
      </c>
      <c r="BE39" s="49" t="str">
        <f t="shared" si="9"/>
        <v/>
      </c>
      <c r="BF39" s="21" t="str">
        <f t="shared" si="10"/>
        <v/>
      </c>
    </row>
    <row r="40" spans="1:58" ht="15" customHeight="1">
      <c r="A40" s="345">
        <v>29</v>
      </c>
      <c r="B40" s="363"/>
      <c r="C40" s="6"/>
      <c r="D40" s="5"/>
      <c r="E40" s="5"/>
      <c r="F40" s="5"/>
      <c r="G40" s="24"/>
      <c r="H40" s="22"/>
      <c r="I40" s="23"/>
      <c r="J40" s="5"/>
      <c r="K40" s="11"/>
      <c r="L40" s="8"/>
      <c r="M40" s="7"/>
      <c r="N40" s="42" t="str">
        <f t="shared" si="29"/>
        <v/>
      </c>
      <c r="O40" s="9"/>
      <c r="P40" s="7"/>
      <c r="Q40" s="42" t="str">
        <f t="shared" si="30"/>
        <v/>
      </c>
      <c r="R40" s="10"/>
      <c r="S40" s="7"/>
      <c r="T40" s="43" t="str">
        <f t="shared" si="31"/>
        <v/>
      </c>
      <c r="U40" s="16"/>
      <c r="V40" s="68" t="str" cm="1">
        <f t="array" ref="V40">IF((_xlfn.IFS(TRIM(SUBSTITUTE(U40,CHAR(160),""))="Devis 1",IFERROR(VALUE(TRIM(SUBSTITUTE(L40,CHAR(160),""))),0),TRIM(SUBSTITUTE(U40,CHAR(160),""))="Devis 2",IFERROR(VALUE(TRIM(SUBSTITUTE(O40,CHAR(160),""))),0),TRIM(SUBSTITUTE(U40,CHAR(160),""))="Devis 3",IFERROR(VALUE(TRIM(SUBSTITUTE(R40,CHAR(160),""))),0),TRUE,0)*IFERROR(VALUE(TRIM(SUBSTITUTE(C40,CHAR(160),""))),0))=0,"",_xlfn.IFS(TRIM(SUBSTITUTE(U40,CHAR(160),""))="Devis 1",IFERROR(VALUE(TRIM(SUBSTITUTE(L40,CHAR(160),""))),0),TRIM(SUBSTITUTE(U40,CHAR(160),""))="Devis 2",IFERROR(VALUE(TRIM(SUBSTITUTE(O40,CHAR(160),""))),0),TRIM(SUBSTITUTE(U40,CHAR(160),""))="Devis 3",IFERROR(VALUE(TRIM(SUBSTITUTE(R40,CHAR(160),""))),0),TRUE,0)*IFERROR(VALUE(TRIM(SUBSTITUTE(C40,CHAR(160),""))),0))</f>
        <v/>
      </c>
      <c r="W40" s="66" t="str" cm="1">
        <f t="array" ref="W40">IF((_xlfn.IFS(TRIM(SUBSTITUTE(U40,CHAR(160),""))="Devis 1",IFERROR(VALUE(TRIM(SUBSTITUTE(M40,CHAR(160),""))),0),TRIM(SUBSTITUTE(U40,CHAR(160),""))="Devis 2",IFERROR(VALUE(TRIM(SUBSTITUTE(P40,CHAR(160),""))),0),TRIM(SUBSTITUTE(U40,CHAR(160),""))="Devis 3",IFERROR(VALUE(TRIM(SUBSTITUTE(S40,CHAR(160),""))),0),TRUE,0)*IFERROR(VALUE(TRIM(SUBSTITUTE(C40,CHAR(160),""))),0))=0,IF(V40&lt;&gt;"",0,""),_xlfn.IFS(TRIM(SUBSTITUTE(U40,CHAR(160),""))="Devis 1",IFERROR(VALUE(TRIM(SUBSTITUTE(M40,CHAR(160),""))),0),TRIM(SUBSTITUTE(U40,CHAR(160),""))="Devis 2",IFERROR(VALUE(TRIM(SUBSTITUTE(P40,CHAR(160),""))),0),TRIM(SUBSTITUTE(U40,CHAR(160),""))="Devis 3",IFERROR(VALUE(TRIM(SUBSTITUTE(S40,CHAR(160),""))),0),TRUE,0)*IFERROR(VALUE(TRIM(SUBSTITUTE(C40,CHAR(160),""))),0))</f>
        <v/>
      </c>
      <c r="X40" s="69" t="str">
        <f t="shared" si="32"/>
        <v/>
      </c>
      <c r="Y40" s="65"/>
      <c r="Z40" s="18" t="str">
        <f t="shared" si="15"/>
        <v/>
      </c>
      <c r="AA40" s="15" t="str">
        <f t="shared" si="16"/>
        <v/>
      </c>
      <c r="AB40" s="15" t="str">
        <f t="shared" si="17"/>
        <v/>
      </c>
      <c r="AC40" s="15" t="str">
        <f t="shared" si="18"/>
        <v/>
      </c>
      <c r="AD40" s="15" t="str">
        <f t="shared" si="19"/>
        <v/>
      </c>
      <c r="AE40" s="15" t="str">
        <f t="shared" si="20"/>
        <v/>
      </c>
      <c r="AF40" s="15" t="str">
        <f t="shared" si="21"/>
        <v/>
      </c>
      <c r="AG40" s="15" t="str">
        <f t="shared" si="22"/>
        <v/>
      </c>
      <c r="AH40" s="15" t="str">
        <f t="shared" si="38"/>
        <v/>
      </c>
      <c r="AI40" s="297" t="str">
        <f t="shared" si="33"/>
        <v/>
      </c>
      <c r="AJ40" s="45" t="str">
        <f t="shared" si="24"/>
        <v/>
      </c>
      <c r="AK40" s="20" t="str">
        <f t="shared" si="25"/>
        <v/>
      </c>
      <c r="AL40" s="42" t="str">
        <f t="shared" si="34"/>
        <v/>
      </c>
      <c r="AM40" s="46" t="str">
        <f t="shared" si="1"/>
        <v/>
      </c>
      <c r="AN40" s="20" t="str">
        <f t="shared" si="2"/>
        <v/>
      </c>
      <c r="AO40" s="42" t="str">
        <f t="shared" si="35"/>
        <v/>
      </c>
      <c r="AP40" s="47" t="str">
        <f t="shared" si="3"/>
        <v/>
      </c>
      <c r="AQ40" s="20" t="str">
        <f t="shared" si="4"/>
        <v/>
      </c>
      <c r="AR40" s="48" t="str">
        <f t="shared" si="36"/>
        <v/>
      </c>
      <c r="AS40" s="44" t="str">
        <f t="shared" si="5"/>
        <v/>
      </c>
      <c r="AT40" s="56"/>
      <c r="AU40" s="49" t="str">
        <f t="shared" si="6"/>
        <v/>
      </c>
      <c r="AV40" s="49" t="str">
        <f t="shared" si="7"/>
        <v/>
      </c>
      <c r="AW40" s="49" t="str">
        <f t="shared" si="37"/>
        <v/>
      </c>
      <c r="AX40" s="67" t="str" cm="1">
        <f t="array" ref="AX40">IF($AA40="","",IF((IFERROR(_xlfn.IFS($AS40="Devis 1",(IFERROR(VALUE(TRIM(SUBSTITUTE(AJ40,CHAR(160),""))),0)),$AS40="Devis 2",(IFERROR(VALUE(TRIM(SUBSTITUTE(AM40,CHAR(160),""))),0)),$AS40="Devis 3",(IFERROR(VALUE(TRIM(SUBSTITUTE(AP40,CHAR(160),""))),0))),0))*(IFERROR(VALUE(TRIM(SUBSTITUTE($AA40,CHAR(160),""))),0))=0,"",(IFERROR(_xlfn.IFS($AS40="Devis 1",(IFERROR(VALUE(TRIM(SUBSTITUTE(AJ40,CHAR(160),""))),0)),$AS40="Devis 2",(IFERROR(VALUE(TRIM(SUBSTITUTE(AM40,CHAR(160),""))),0)),$AS40="Devis 3",(IFERROR(VALUE(TRIM(SUBSTITUTE(AP40,CHAR(160),""))),0))),0))*(IFERROR(VALUE(TRIM(SUBSTITUTE($AA40,CHAR(160),""))),0))))</f>
        <v/>
      </c>
      <c r="AY40" s="67" t="str" cm="1">
        <f t="array" ref="AY40">IF($AA40="","",IF(IFERROR(_xlfn.IFS(TRIM(SUBSTITUTE($AS40,CHAR(160),""))="Devis 1",IFERROR(VALUE(TRIM(SUBSTITUTE(AK40,CHAR(160),""))),0),TRIM(SUBSTITUTE($AS40,CHAR(160),""))="Devis 2",IFERROR(VALUE(TRIM(SUBSTITUTE(AN40,CHAR(160),""))),0),TRIM(SUBSTITUTE($AS40,CHAR(160),""))="Devis 3",IFERROR(VALUE(TRIM(SUBSTITUTE(AQ40,CHAR(160),""))),0)),0)*IFERROR(VALUE(TRIM(SUBSTITUTE($AA40,CHAR(160),""))),0)=0,IF(AX40&lt;&gt;"",0,""),IFERROR(_xlfn.IFS(TRIM(SUBSTITUTE($AS40,CHAR(160),""))="Devis 1",IFERROR(VALUE(TRIM(SUBSTITUTE(AK40,CHAR(160),""))),0),TRIM(SUBSTITUTE($AS40,CHAR(160),""))="Devis 2",IFERROR(VALUE(TRIM(SUBSTITUTE(AN40,CHAR(160),""))),0),TRIM(SUBSTITUTE($AS40,CHAR(160),""))="Devis 3",IFERROR(VALUE(TRIM(SUBSTITUTE(AQ40,CHAR(160),""))),0)),0)*IFERROR(VALUE(TRIM(SUBSTITUTE($AA40,CHAR(160),""))),0)))</f>
        <v/>
      </c>
      <c r="AZ40" s="67" t="str" cm="1">
        <f t="array" ref="AZ40">IF($AA40="","",IF((IFERROR(_xlfn.IFS($AS40="Devis 1",(IFERROR(VALUE(TRIM(SUBSTITUTE(AL40,CHAR(160),""))),0)),$AS40="Devis 2",(IFERROR(VALUE(TRIM(SUBSTITUTE(AO40,CHAR(160),""))),0)),$AS40="Devis 3",(IFERROR(VALUE(TRIM(SUBSTITUTE(AR40,CHAR(160),""))),0))),0))*(IFERROR(VALUE(TRIM(SUBSTITUTE($AA40,CHAR(160),""))),0))=0,"",(IFERROR(_xlfn.IFS($AS40="Devis 1",(IFERROR(VALUE(TRIM(SUBSTITUTE(AL40,CHAR(160),""))),0)),$AS40="Devis 2",(IFERROR(VALUE(TRIM(SUBSTITUTE(AO40,CHAR(160),""))),0)),$AS40="Devis 3",(IFERROR(VALUE(TRIM(SUBSTITUTE(AR40,CHAR(160),""))),0))),0))*(IFERROR(VALUE(TRIM(SUBSTITUTE($AA40,CHAR(160),""))),0))))</f>
        <v/>
      </c>
      <c r="BA40" s="57"/>
      <c r="BB40" s="14" t="str" cm="1">
        <f t="array" ref="BB40">IF(OR(AZ40="",AW40="",AX40="",AU40="",AY40="",AV40=""),"",_xlfn.IFS((IFERROR(VALUE(TRIM(SUBSTITUTE(AZ40,CHAR(160),""))),0))&gt;(IFERROR(VALUE(TRIM(SUBSTITUTE(AW40,CHAR(160),""))),0)),"KO : Le montant retenu TTC est supérieur au montant raisonnable TTC. Merci de revoir la ligne de dépense ou plafonner son montant.",(IFERROR(VALUE(TRIM(SUBSTITUTE(AX40,CHAR(160),""))),0))&gt;(IFERROR(VALUE(TRIM(SUBSTITUTE(AU40,CHAR(160),""))),0)),"Attention : Le montant retenu HT est supérieur au montant HT raisonnable. Merci de revoir la ligne de dépense, plafonner son montant, ou justifier la reventillation HT / TVA.",(IFERROR(VALUE(TRIM(SUBSTITUTE(AY40,CHAR(160),""))),0))&gt;(IFERROR(VALUE(TRIM(SUBSTITUTE(AV40,CHAR(160),""))),0)),"Attention : Le montant TVA retenu est supérieur au montant TVA raisonnable. Merci de revoir la ligne de dépense, plafonner son montant, ou justifier la reventillation HT / TVA.",(IFERROR(VALUE(TRIM(SUBSTITUTE(AZ40,CHAR(160),""))),0))=0,"",(IFERROR(VALUE(TRIM(SUBSTITUTE(AW40,CHAR(160),""))),0))=(IFERROR(VALUE(TRIM(SUBSTITUTE(AZ40,CHAR(160),""))),0)),"OK",(IFERROR(VALUE(TRIM(SUBSTITUTE(AW40,CHAR(160),""))),0))&gt;(IFERROR(VALUE(TRIM(SUBSTITUTE(AZ40,CHAR(160),""))),0))," OK : Montant instruit inférieur au montant raisonnable.",TRUE,""))</f>
        <v/>
      </c>
      <c r="BC40" s="14" t="str" cm="1">
        <f t="array" ref="BC40">IF(
   OR(AZ40="",X40="",AX40="",V40="",AY40="",W40=""),
   "",
   _xlfn.IFS(
      (IFERROR(VALUE(TRIM(SUBSTITUTE(AZ40,CHAR(160),""))),0))=0,
         "Attention montant présenté entièrement écarté",
      (IFERROR(VALUE(TRIM(SUBSTITUTE(AZ40,CHAR(160),""))),0))&gt;
         (IFERROR(VALUE(TRIM(SUBSTITUTE(X40,CHAR(160),""))),0)),
         "KO : Le montant retenu TTC est supérieur au montant présenté TTC. Merci de revoir la ligne de dépense ou plafonner son montant.",
      (IFERROR(VALUE(TRIM(SUBSTITUTE(AX40,CHAR(160),""))),0))&gt;
         (IFERROR(VALUE(TRIM(SUBSTITUTE(V40,CHAR(160),""))),0)),
         "Attention : Le montant retenu HT est supérieur au montant HT présenté. Merci de revoir la ligne de dépense, plafonner son montant, ou justifier la reventilation HT / TVA.",
      (IFERROR(VALUE(TRIM(SUBSTITUTE(AY40,CHAR(160),""))),0))&gt;
         (IFERROR(VALUE(TRIM(SUBSTITUTE(W40,CHAR(160),""))),0)),
         "Attention : Le montant TVA retenu est supérieur au montant TVA présenté. Merci de revoir la ligne de dépense, plafonner son montant, ou justifier la reventilation HT / TVA.",
      (IFERROR(VALUE(TRIM(SUBSTITUTE(X40,CHAR(160),""))),0))=0,
         "",
      (IFERROR(VALUE(TRIM(SUBSTITUTE(AZ40,CHAR(160),""))),0))=
         (IFERROR(VALUE(TRIM(SUBSTITUTE(X40,CHAR(160),""))),0)),
         "OK",
      (IFERROR(VALUE(TRIM(SUBSTITUTE(AZ40,CHAR(160),""))),0))&lt;
         (IFERROR(VALUE(TRIM(SUBSTITUTE(X40,CHAR(160),""))),0)),
         "Attention : montant présenté partiellement écarté.",
      TRUE,
         ""
   )
)</f>
        <v/>
      </c>
      <c r="BD40" s="49" t="str">
        <f t="shared" si="8"/>
        <v/>
      </c>
      <c r="BE40" s="49" t="str">
        <f t="shared" si="9"/>
        <v/>
      </c>
      <c r="BF40" s="21" t="str">
        <f t="shared" si="10"/>
        <v/>
      </c>
    </row>
    <row r="41" spans="1:58" ht="15" customHeight="1">
      <c r="A41" s="345">
        <v>30</v>
      </c>
      <c r="B41" s="363"/>
      <c r="C41" s="6"/>
      <c r="D41" s="5"/>
      <c r="E41" s="5"/>
      <c r="F41" s="5"/>
      <c r="G41" s="24"/>
      <c r="H41" s="22"/>
      <c r="I41" s="23"/>
      <c r="J41" s="5"/>
      <c r="K41" s="11"/>
      <c r="L41" s="8"/>
      <c r="M41" s="7"/>
      <c r="N41" s="42" t="str">
        <f t="shared" si="29"/>
        <v/>
      </c>
      <c r="O41" s="9"/>
      <c r="P41" s="7"/>
      <c r="Q41" s="42" t="str">
        <f t="shared" si="30"/>
        <v/>
      </c>
      <c r="R41" s="10"/>
      <c r="S41" s="7"/>
      <c r="T41" s="43" t="str">
        <f t="shared" si="31"/>
        <v/>
      </c>
      <c r="U41" s="16"/>
      <c r="V41" s="68" t="str" cm="1">
        <f t="array" ref="V41">IF((_xlfn.IFS(TRIM(SUBSTITUTE(U41,CHAR(160),""))="Devis 1",IFERROR(VALUE(TRIM(SUBSTITUTE(L41,CHAR(160),""))),0),TRIM(SUBSTITUTE(U41,CHAR(160),""))="Devis 2",IFERROR(VALUE(TRIM(SUBSTITUTE(O41,CHAR(160),""))),0),TRIM(SUBSTITUTE(U41,CHAR(160),""))="Devis 3",IFERROR(VALUE(TRIM(SUBSTITUTE(R41,CHAR(160),""))),0),TRUE,0)*IFERROR(VALUE(TRIM(SUBSTITUTE(C41,CHAR(160),""))),0))=0,"",_xlfn.IFS(TRIM(SUBSTITUTE(U41,CHAR(160),""))="Devis 1",IFERROR(VALUE(TRIM(SUBSTITUTE(L41,CHAR(160),""))),0),TRIM(SUBSTITUTE(U41,CHAR(160),""))="Devis 2",IFERROR(VALUE(TRIM(SUBSTITUTE(O41,CHAR(160),""))),0),TRIM(SUBSTITUTE(U41,CHAR(160),""))="Devis 3",IFERROR(VALUE(TRIM(SUBSTITUTE(R41,CHAR(160),""))),0),TRUE,0)*IFERROR(VALUE(TRIM(SUBSTITUTE(C41,CHAR(160),""))),0))</f>
        <v/>
      </c>
      <c r="W41" s="66" t="str" cm="1">
        <f t="array" ref="W41">IF((_xlfn.IFS(TRIM(SUBSTITUTE(U41,CHAR(160),""))="Devis 1",IFERROR(VALUE(TRIM(SUBSTITUTE(M41,CHAR(160),""))),0),TRIM(SUBSTITUTE(U41,CHAR(160),""))="Devis 2",IFERROR(VALUE(TRIM(SUBSTITUTE(P41,CHAR(160),""))),0),TRIM(SUBSTITUTE(U41,CHAR(160),""))="Devis 3",IFERROR(VALUE(TRIM(SUBSTITUTE(S41,CHAR(160),""))),0),TRUE,0)*IFERROR(VALUE(TRIM(SUBSTITUTE(C41,CHAR(160),""))),0))=0,IF(V41&lt;&gt;"",0,""),_xlfn.IFS(TRIM(SUBSTITUTE(U41,CHAR(160),""))="Devis 1",IFERROR(VALUE(TRIM(SUBSTITUTE(M41,CHAR(160),""))),0),TRIM(SUBSTITUTE(U41,CHAR(160),""))="Devis 2",IFERROR(VALUE(TRIM(SUBSTITUTE(P41,CHAR(160),""))),0),TRIM(SUBSTITUTE(U41,CHAR(160),""))="Devis 3",IFERROR(VALUE(TRIM(SUBSTITUTE(S41,CHAR(160),""))),0),TRUE,0)*IFERROR(VALUE(TRIM(SUBSTITUTE(C41,CHAR(160),""))),0))</f>
        <v/>
      </c>
      <c r="X41" s="69" t="str">
        <f t="shared" si="32"/>
        <v/>
      </c>
      <c r="Y41" s="65"/>
      <c r="Z41" s="18" t="str">
        <f t="shared" si="15"/>
        <v/>
      </c>
      <c r="AA41" s="15" t="str">
        <f t="shared" si="16"/>
        <v/>
      </c>
      <c r="AB41" s="15" t="str">
        <f t="shared" si="17"/>
        <v/>
      </c>
      <c r="AC41" s="15" t="str">
        <f t="shared" si="18"/>
        <v/>
      </c>
      <c r="AD41" s="15" t="str">
        <f t="shared" si="19"/>
        <v/>
      </c>
      <c r="AE41" s="15" t="str">
        <f t="shared" si="20"/>
        <v/>
      </c>
      <c r="AF41" s="15" t="str">
        <f t="shared" si="21"/>
        <v/>
      </c>
      <c r="AG41" s="15" t="str">
        <f t="shared" si="22"/>
        <v/>
      </c>
      <c r="AH41" s="15" t="str">
        <f t="shared" si="38"/>
        <v/>
      </c>
      <c r="AI41" s="297" t="str">
        <f t="shared" si="33"/>
        <v/>
      </c>
      <c r="AJ41" s="45" t="str">
        <f t="shared" si="24"/>
        <v/>
      </c>
      <c r="AK41" s="20" t="str">
        <f t="shared" si="25"/>
        <v/>
      </c>
      <c r="AL41" s="42" t="str">
        <f t="shared" si="34"/>
        <v/>
      </c>
      <c r="AM41" s="46" t="str">
        <f t="shared" si="1"/>
        <v/>
      </c>
      <c r="AN41" s="20" t="str">
        <f t="shared" si="2"/>
        <v/>
      </c>
      <c r="AO41" s="42" t="str">
        <f t="shared" si="35"/>
        <v/>
      </c>
      <c r="AP41" s="47" t="str">
        <f t="shared" si="3"/>
        <v/>
      </c>
      <c r="AQ41" s="20" t="str">
        <f t="shared" si="4"/>
        <v/>
      </c>
      <c r="AR41" s="48" t="str">
        <f t="shared" si="36"/>
        <v/>
      </c>
      <c r="AS41" s="44" t="str">
        <f t="shared" si="5"/>
        <v/>
      </c>
      <c r="AT41" s="56"/>
      <c r="AU41" s="49" t="str">
        <f t="shared" si="6"/>
        <v/>
      </c>
      <c r="AV41" s="49" t="str">
        <f t="shared" si="7"/>
        <v/>
      </c>
      <c r="AW41" s="49" t="str">
        <f t="shared" si="37"/>
        <v/>
      </c>
      <c r="AX41" s="67" t="str" cm="1">
        <f t="array" ref="AX41">IF($AA41="","",IF((IFERROR(_xlfn.IFS($AS41="Devis 1",(IFERROR(VALUE(TRIM(SUBSTITUTE(AJ41,CHAR(160),""))),0)),$AS41="Devis 2",(IFERROR(VALUE(TRIM(SUBSTITUTE(AM41,CHAR(160),""))),0)),$AS41="Devis 3",(IFERROR(VALUE(TRIM(SUBSTITUTE(AP41,CHAR(160),""))),0))),0))*(IFERROR(VALUE(TRIM(SUBSTITUTE($AA41,CHAR(160),""))),0))=0,"",(IFERROR(_xlfn.IFS($AS41="Devis 1",(IFERROR(VALUE(TRIM(SUBSTITUTE(AJ41,CHAR(160),""))),0)),$AS41="Devis 2",(IFERROR(VALUE(TRIM(SUBSTITUTE(AM41,CHAR(160),""))),0)),$AS41="Devis 3",(IFERROR(VALUE(TRIM(SUBSTITUTE(AP41,CHAR(160),""))),0))),0))*(IFERROR(VALUE(TRIM(SUBSTITUTE($AA41,CHAR(160),""))),0))))</f>
        <v/>
      </c>
      <c r="AY41" s="67" t="str" cm="1">
        <f t="array" ref="AY41">IF($AA41="","",IF(IFERROR(_xlfn.IFS(TRIM(SUBSTITUTE($AS41,CHAR(160),""))="Devis 1",IFERROR(VALUE(TRIM(SUBSTITUTE(AK41,CHAR(160),""))),0),TRIM(SUBSTITUTE($AS41,CHAR(160),""))="Devis 2",IFERROR(VALUE(TRIM(SUBSTITUTE(AN41,CHAR(160),""))),0),TRIM(SUBSTITUTE($AS41,CHAR(160),""))="Devis 3",IFERROR(VALUE(TRIM(SUBSTITUTE(AQ41,CHAR(160),""))),0)),0)*IFERROR(VALUE(TRIM(SUBSTITUTE($AA41,CHAR(160),""))),0)=0,IF(AX41&lt;&gt;"",0,""),IFERROR(_xlfn.IFS(TRIM(SUBSTITUTE($AS41,CHAR(160),""))="Devis 1",IFERROR(VALUE(TRIM(SUBSTITUTE(AK41,CHAR(160),""))),0),TRIM(SUBSTITUTE($AS41,CHAR(160),""))="Devis 2",IFERROR(VALUE(TRIM(SUBSTITUTE(AN41,CHAR(160),""))),0),TRIM(SUBSTITUTE($AS41,CHAR(160),""))="Devis 3",IFERROR(VALUE(TRIM(SUBSTITUTE(AQ41,CHAR(160),""))),0)),0)*IFERROR(VALUE(TRIM(SUBSTITUTE($AA41,CHAR(160),""))),0)))</f>
        <v/>
      </c>
      <c r="AZ41" s="67" t="str" cm="1">
        <f t="array" ref="AZ41">IF($AA41="","",IF((IFERROR(_xlfn.IFS($AS41="Devis 1",(IFERROR(VALUE(TRIM(SUBSTITUTE(AL41,CHAR(160),""))),0)),$AS41="Devis 2",(IFERROR(VALUE(TRIM(SUBSTITUTE(AO41,CHAR(160),""))),0)),$AS41="Devis 3",(IFERROR(VALUE(TRIM(SUBSTITUTE(AR41,CHAR(160),""))),0))),0))*(IFERROR(VALUE(TRIM(SUBSTITUTE($AA41,CHAR(160),""))),0))=0,"",(IFERROR(_xlfn.IFS($AS41="Devis 1",(IFERROR(VALUE(TRIM(SUBSTITUTE(AL41,CHAR(160),""))),0)),$AS41="Devis 2",(IFERROR(VALUE(TRIM(SUBSTITUTE(AO41,CHAR(160),""))),0)),$AS41="Devis 3",(IFERROR(VALUE(TRIM(SUBSTITUTE(AR41,CHAR(160),""))),0))),0))*(IFERROR(VALUE(TRIM(SUBSTITUTE($AA41,CHAR(160),""))),0))))</f>
        <v/>
      </c>
      <c r="BA41" s="57"/>
      <c r="BB41" s="14" t="str" cm="1">
        <f t="array" ref="BB41">IF(OR(AZ41="",AW41="",AX41="",AU41="",AY41="",AV41=""),"",_xlfn.IFS((IFERROR(VALUE(TRIM(SUBSTITUTE(AZ41,CHAR(160),""))),0))&gt;(IFERROR(VALUE(TRIM(SUBSTITUTE(AW41,CHAR(160),""))),0)),"KO : Le montant retenu TTC est supérieur au montant raisonnable TTC. Merci de revoir la ligne de dépense ou plafonner son montant.",(IFERROR(VALUE(TRIM(SUBSTITUTE(AX41,CHAR(160),""))),0))&gt;(IFERROR(VALUE(TRIM(SUBSTITUTE(AU41,CHAR(160),""))),0)),"Attention : Le montant retenu HT est supérieur au montant HT raisonnable. Merci de revoir la ligne de dépense, plafonner son montant, ou justifier la reventillation HT / TVA.",(IFERROR(VALUE(TRIM(SUBSTITUTE(AY41,CHAR(160),""))),0))&gt;(IFERROR(VALUE(TRIM(SUBSTITUTE(AV41,CHAR(160),""))),0)),"Attention : Le montant TVA retenu est supérieur au montant TVA raisonnable. Merci de revoir la ligne de dépense, plafonner son montant, ou justifier la reventillation HT / TVA.",(IFERROR(VALUE(TRIM(SUBSTITUTE(AZ41,CHAR(160),""))),0))=0,"",(IFERROR(VALUE(TRIM(SUBSTITUTE(AW41,CHAR(160),""))),0))=(IFERROR(VALUE(TRIM(SUBSTITUTE(AZ41,CHAR(160),""))),0)),"OK",(IFERROR(VALUE(TRIM(SUBSTITUTE(AW41,CHAR(160),""))),0))&gt;(IFERROR(VALUE(TRIM(SUBSTITUTE(AZ41,CHAR(160),""))),0))," OK : Montant instruit inférieur au montant raisonnable.",TRUE,""))</f>
        <v/>
      </c>
      <c r="BC41" s="14" t="str" cm="1">
        <f t="array" ref="BC41">IF(
   OR(AZ41="",X41="",AX41="",V41="",AY41="",W41=""),
   "",
   _xlfn.IFS(
      (IFERROR(VALUE(TRIM(SUBSTITUTE(AZ41,CHAR(160),""))),0))=0,
         "Attention montant présenté entièrement écarté",
      (IFERROR(VALUE(TRIM(SUBSTITUTE(AZ41,CHAR(160),""))),0))&gt;
         (IFERROR(VALUE(TRIM(SUBSTITUTE(X41,CHAR(160),""))),0)),
         "KO : Le montant retenu TTC est supérieur au montant présenté TTC. Merci de revoir la ligne de dépense ou plafonner son montant.",
      (IFERROR(VALUE(TRIM(SUBSTITUTE(AX41,CHAR(160),""))),0))&gt;
         (IFERROR(VALUE(TRIM(SUBSTITUTE(V41,CHAR(160),""))),0)),
         "Attention : Le montant retenu HT est supérieur au montant HT présenté. Merci de revoir la ligne de dépense, plafonner son montant, ou justifier la reventilation HT / TVA.",
      (IFERROR(VALUE(TRIM(SUBSTITUTE(AY41,CHAR(160),""))),0))&gt;
         (IFERROR(VALUE(TRIM(SUBSTITUTE(W41,CHAR(160),""))),0)),
         "Attention : Le montant TVA retenu est supérieur au montant TVA présenté. Merci de revoir la ligne de dépense, plafonner son montant, ou justifier la reventilation HT / TVA.",
      (IFERROR(VALUE(TRIM(SUBSTITUTE(X41,CHAR(160),""))),0))=0,
         "",
      (IFERROR(VALUE(TRIM(SUBSTITUTE(AZ41,CHAR(160),""))),0))=
         (IFERROR(VALUE(TRIM(SUBSTITUTE(X41,CHAR(160),""))),0)),
         "OK",
      (IFERROR(VALUE(TRIM(SUBSTITUTE(AZ41,CHAR(160),""))),0))&lt;
         (IFERROR(VALUE(TRIM(SUBSTITUTE(X41,CHAR(160),""))),0)),
         "Attention : montant présenté partiellement écarté.",
      TRUE,
         ""
   )
)</f>
        <v/>
      </c>
      <c r="BD41" s="49" t="str">
        <f t="shared" si="8"/>
        <v/>
      </c>
      <c r="BE41" s="49" t="str">
        <f t="shared" si="9"/>
        <v/>
      </c>
      <c r="BF41" s="21" t="str">
        <f t="shared" si="10"/>
        <v/>
      </c>
    </row>
    <row r="42" spans="1:58" ht="15" customHeight="1">
      <c r="A42" s="345">
        <v>31</v>
      </c>
      <c r="B42" s="363"/>
      <c r="C42" s="6"/>
      <c r="D42" s="5"/>
      <c r="E42" s="5"/>
      <c r="F42" s="5"/>
      <c r="G42" s="24"/>
      <c r="H42" s="22"/>
      <c r="I42" s="23"/>
      <c r="J42" s="5"/>
      <c r="K42" s="11"/>
      <c r="L42" s="8"/>
      <c r="M42" s="7"/>
      <c r="N42" s="42" t="str">
        <f t="shared" si="29"/>
        <v/>
      </c>
      <c r="O42" s="9"/>
      <c r="P42" s="7"/>
      <c r="Q42" s="42" t="str">
        <f t="shared" si="30"/>
        <v/>
      </c>
      <c r="R42" s="10"/>
      <c r="S42" s="7"/>
      <c r="T42" s="43" t="str">
        <f t="shared" si="31"/>
        <v/>
      </c>
      <c r="U42" s="16"/>
      <c r="V42" s="68" t="str" cm="1">
        <f t="array" ref="V42">IF((_xlfn.IFS(TRIM(SUBSTITUTE(U42,CHAR(160),""))="Devis 1",IFERROR(VALUE(TRIM(SUBSTITUTE(L42,CHAR(160),""))),0),TRIM(SUBSTITUTE(U42,CHAR(160),""))="Devis 2",IFERROR(VALUE(TRIM(SUBSTITUTE(O42,CHAR(160),""))),0),TRIM(SUBSTITUTE(U42,CHAR(160),""))="Devis 3",IFERROR(VALUE(TRIM(SUBSTITUTE(R42,CHAR(160),""))),0),TRUE,0)*IFERROR(VALUE(TRIM(SUBSTITUTE(C42,CHAR(160),""))),0))=0,"",_xlfn.IFS(TRIM(SUBSTITUTE(U42,CHAR(160),""))="Devis 1",IFERROR(VALUE(TRIM(SUBSTITUTE(L42,CHAR(160),""))),0),TRIM(SUBSTITUTE(U42,CHAR(160),""))="Devis 2",IFERROR(VALUE(TRIM(SUBSTITUTE(O42,CHAR(160),""))),0),TRIM(SUBSTITUTE(U42,CHAR(160),""))="Devis 3",IFERROR(VALUE(TRIM(SUBSTITUTE(R42,CHAR(160),""))),0),TRUE,0)*IFERROR(VALUE(TRIM(SUBSTITUTE(C42,CHAR(160),""))),0))</f>
        <v/>
      </c>
      <c r="W42" s="66" t="str" cm="1">
        <f t="array" ref="W42">IF((_xlfn.IFS(TRIM(SUBSTITUTE(U42,CHAR(160),""))="Devis 1",IFERROR(VALUE(TRIM(SUBSTITUTE(M42,CHAR(160),""))),0),TRIM(SUBSTITUTE(U42,CHAR(160),""))="Devis 2",IFERROR(VALUE(TRIM(SUBSTITUTE(P42,CHAR(160),""))),0),TRIM(SUBSTITUTE(U42,CHAR(160),""))="Devis 3",IFERROR(VALUE(TRIM(SUBSTITUTE(S42,CHAR(160),""))),0),TRUE,0)*IFERROR(VALUE(TRIM(SUBSTITUTE(C42,CHAR(160),""))),0))=0,IF(V42&lt;&gt;"",0,""),_xlfn.IFS(TRIM(SUBSTITUTE(U42,CHAR(160),""))="Devis 1",IFERROR(VALUE(TRIM(SUBSTITUTE(M42,CHAR(160),""))),0),TRIM(SUBSTITUTE(U42,CHAR(160),""))="Devis 2",IFERROR(VALUE(TRIM(SUBSTITUTE(P42,CHAR(160),""))),0),TRIM(SUBSTITUTE(U42,CHAR(160),""))="Devis 3",IFERROR(VALUE(TRIM(SUBSTITUTE(S42,CHAR(160),""))),0),TRUE,0)*IFERROR(VALUE(TRIM(SUBSTITUTE(C42,CHAR(160),""))),0))</f>
        <v/>
      </c>
      <c r="X42" s="69" t="str">
        <f t="shared" si="32"/>
        <v/>
      </c>
      <c r="Y42" s="65"/>
      <c r="Z42" s="18" t="str">
        <f t="shared" si="15"/>
        <v/>
      </c>
      <c r="AA42" s="15" t="str">
        <f t="shared" si="16"/>
        <v/>
      </c>
      <c r="AB42" s="15" t="str">
        <f t="shared" si="17"/>
        <v/>
      </c>
      <c r="AC42" s="15" t="str">
        <f t="shared" si="18"/>
        <v/>
      </c>
      <c r="AD42" s="15" t="str">
        <f t="shared" si="19"/>
        <v/>
      </c>
      <c r="AE42" s="15" t="str">
        <f t="shared" si="20"/>
        <v/>
      </c>
      <c r="AF42" s="15" t="str">
        <f t="shared" si="21"/>
        <v/>
      </c>
      <c r="AG42" s="15" t="str">
        <f t="shared" si="22"/>
        <v/>
      </c>
      <c r="AH42" s="15" t="str">
        <f t="shared" si="38"/>
        <v/>
      </c>
      <c r="AI42" s="297" t="str">
        <f t="shared" si="33"/>
        <v/>
      </c>
      <c r="AJ42" s="45" t="str">
        <f t="shared" si="24"/>
        <v/>
      </c>
      <c r="AK42" s="20" t="str">
        <f t="shared" si="25"/>
        <v/>
      </c>
      <c r="AL42" s="42" t="str">
        <f t="shared" si="34"/>
        <v/>
      </c>
      <c r="AM42" s="46" t="str">
        <f t="shared" si="1"/>
        <v/>
      </c>
      <c r="AN42" s="20" t="str">
        <f t="shared" si="2"/>
        <v/>
      </c>
      <c r="AO42" s="42" t="str">
        <f t="shared" si="35"/>
        <v/>
      </c>
      <c r="AP42" s="47" t="str">
        <f t="shared" si="3"/>
        <v/>
      </c>
      <c r="AQ42" s="20" t="str">
        <f t="shared" si="4"/>
        <v/>
      </c>
      <c r="AR42" s="48" t="str">
        <f t="shared" si="36"/>
        <v/>
      </c>
      <c r="AS42" s="44" t="str">
        <f t="shared" si="5"/>
        <v/>
      </c>
      <c r="AT42" s="56"/>
      <c r="AU42" s="49" t="str">
        <f t="shared" si="6"/>
        <v/>
      </c>
      <c r="AV42" s="49" t="str">
        <f t="shared" si="7"/>
        <v/>
      </c>
      <c r="AW42" s="49" t="str">
        <f t="shared" si="37"/>
        <v/>
      </c>
      <c r="AX42" s="67" t="str" cm="1">
        <f t="array" ref="AX42">IF($AA42="","",IF((IFERROR(_xlfn.IFS($AS42="Devis 1",(IFERROR(VALUE(TRIM(SUBSTITUTE(AJ42,CHAR(160),""))),0)),$AS42="Devis 2",(IFERROR(VALUE(TRIM(SUBSTITUTE(AM42,CHAR(160),""))),0)),$AS42="Devis 3",(IFERROR(VALUE(TRIM(SUBSTITUTE(AP42,CHAR(160),""))),0))),0))*(IFERROR(VALUE(TRIM(SUBSTITUTE($AA42,CHAR(160),""))),0))=0,"",(IFERROR(_xlfn.IFS($AS42="Devis 1",(IFERROR(VALUE(TRIM(SUBSTITUTE(AJ42,CHAR(160),""))),0)),$AS42="Devis 2",(IFERROR(VALUE(TRIM(SUBSTITUTE(AM42,CHAR(160),""))),0)),$AS42="Devis 3",(IFERROR(VALUE(TRIM(SUBSTITUTE(AP42,CHAR(160),""))),0))),0))*(IFERROR(VALUE(TRIM(SUBSTITUTE($AA42,CHAR(160),""))),0))))</f>
        <v/>
      </c>
      <c r="AY42" s="67" t="str" cm="1">
        <f t="array" ref="AY42">IF($AA42="","",IF(IFERROR(_xlfn.IFS(TRIM(SUBSTITUTE($AS42,CHAR(160),""))="Devis 1",IFERROR(VALUE(TRIM(SUBSTITUTE(AK42,CHAR(160),""))),0),TRIM(SUBSTITUTE($AS42,CHAR(160),""))="Devis 2",IFERROR(VALUE(TRIM(SUBSTITUTE(AN42,CHAR(160),""))),0),TRIM(SUBSTITUTE($AS42,CHAR(160),""))="Devis 3",IFERROR(VALUE(TRIM(SUBSTITUTE(AQ42,CHAR(160),""))),0)),0)*IFERROR(VALUE(TRIM(SUBSTITUTE($AA42,CHAR(160),""))),0)=0,IF(AX42&lt;&gt;"",0,""),IFERROR(_xlfn.IFS(TRIM(SUBSTITUTE($AS42,CHAR(160),""))="Devis 1",IFERROR(VALUE(TRIM(SUBSTITUTE(AK42,CHAR(160),""))),0),TRIM(SUBSTITUTE($AS42,CHAR(160),""))="Devis 2",IFERROR(VALUE(TRIM(SUBSTITUTE(AN42,CHAR(160),""))),0),TRIM(SUBSTITUTE($AS42,CHAR(160),""))="Devis 3",IFERROR(VALUE(TRIM(SUBSTITUTE(AQ42,CHAR(160),""))),0)),0)*IFERROR(VALUE(TRIM(SUBSTITUTE($AA42,CHAR(160),""))),0)))</f>
        <v/>
      </c>
      <c r="AZ42" s="67" t="str" cm="1">
        <f t="array" ref="AZ42">IF($AA42="","",IF((IFERROR(_xlfn.IFS($AS42="Devis 1",(IFERROR(VALUE(TRIM(SUBSTITUTE(AL42,CHAR(160),""))),0)),$AS42="Devis 2",(IFERROR(VALUE(TRIM(SUBSTITUTE(AO42,CHAR(160),""))),0)),$AS42="Devis 3",(IFERROR(VALUE(TRIM(SUBSTITUTE(AR42,CHAR(160),""))),0))),0))*(IFERROR(VALUE(TRIM(SUBSTITUTE($AA42,CHAR(160),""))),0))=0,"",(IFERROR(_xlfn.IFS($AS42="Devis 1",(IFERROR(VALUE(TRIM(SUBSTITUTE(AL42,CHAR(160),""))),0)),$AS42="Devis 2",(IFERROR(VALUE(TRIM(SUBSTITUTE(AO42,CHAR(160),""))),0)),$AS42="Devis 3",(IFERROR(VALUE(TRIM(SUBSTITUTE(AR42,CHAR(160),""))),0))),0))*(IFERROR(VALUE(TRIM(SUBSTITUTE($AA42,CHAR(160),""))),0))))</f>
        <v/>
      </c>
      <c r="BA42" s="57"/>
      <c r="BB42" s="14" t="str" cm="1">
        <f t="array" ref="BB42">IF(OR(AZ42="",AW42="",AX42="",AU42="",AY42="",AV42=""),"",_xlfn.IFS((IFERROR(VALUE(TRIM(SUBSTITUTE(AZ42,CHAR(160),""))),0))&gt;(IFERROR(VALUE(TRIM(SUBSTITUTE(AW42,CHAR(160),""))),0)),"KO : Le montant retenu TTC est supérieur au montant raisonnable TTC. Merci de revoir la ligne de dépense ou plafonner son montant.",(IFERROR(VALUE(TRIM(SUBSTITUTE(AX42,CHAR(160),""))),0))&gt;(IFERROR(VALUE(TRIM(SUBSTITUTE(AU42,CHAR(160),""))),0)),"Attention : Le montant retenu HT est supérieur au montant HT raisonnable. Merci de revoir la ligne de dépense, plafonner son montant, ou justifier la reventillation HT / TVA.",(IFERROR(VALUE(TRIM(SUBSTITUTE(AY42,CHAR(160),""))),0))&gt;(IFERROR(VALUE(TRIM(SUBSTITUTE(AV42,CHAR(160),""))),0)),"Attention : Le montant TVA retenu est supérieur au montant TVA raisonnable. Merci de revoir la ligne de dépense, plafonner son montant, ou justifier la reventillation HT / TVA.",(IFERROR(VALUE(TRIM(SUBSTITUTE(AZ42,CHAR(160),""))),0))=0,"",(IFERROR(VALUE(TRIM(SUBSTITUTE(AW42,CHAR(160),""))),0))=(IFERROR(VALUE(TRIM(SUBSTITUTE(AZ42,CHAR(160),""))),0)),"OK",(IFERROR(VALUE(TRIM(SUBSTITUTE(AW42,CHAR(160),""))),0))&gt;(IFERROR(VALUE(TRIM(SUBSTITUTE(AZ42,CHAR(160),""))),0))," OK : Montant instruit inférieur au montant raisonnable.",TRUE,""))</f>
        <v/>
      </c>
      <c r="BC42" s="14" t="str" cm="1">
        <f t="array" ref="BC42">IF(
   OR(AZ42="",X42="",AX42="",V42="",AY42="",W42=""),
   "",
   _xlfn.IFS(
      (IFERROR(VALUE(TRIM(SUBSTITUTE(AZ42,CHAR(160),""))),0))=0,
         "Attention montant présenté entièrement écarté",
      (IFERROR(VALUE(TRIM(SUBSTITUTE(AZ42,CHAR(160),""))),0))&gt;
         (IFERROR(VALUE(TRIM(SUBSTITUTE(X42,CHAR(160),""))),0)),
         "KO : Le montant retenu TTC est supérieur au montant présenté TTC. Merci de revoir la ligne de dépense ou plafonner son montant.",
      (IFERROR(VALUE(TRIM(SUBSTITUTE(AX42,CHAR(160),""))),0))&gt;
         (IFERROR(VALUE(TRIM(SUBSTITUTE(V42,CHAR(160),""))),0)),
         "Attention : Le montant retenu HT est supérieur au montant HT présenté. Merci de revoir la ligne de dépense, plafonner son montant, ou justifier la reventilation HT / TVA.",
      (IFERROR(VALUE(TRIM(SUBSTITUTE(AY42,CHAR(160),""))),0))&gt;
         (IFERROR(VALUE(TRIM(SUBSTITUTE(W42,CHAR(160),""))),0)),
         "Attention : Le montant TVA retenu est supérieur au montant TVA présenté. Merci de revoir la ligne de dépense, plafonner son montant, ou justifier la reventilation HT / TVA.",
      (IFERROR(VALUE(TRIM(SUBSTITUTE(X42,CHAR(160),""))),0))=0,
         "",
      (IFERROR(VALUE(TRIM(SUBSTITUTE(AZ42,CHAR(160),""))),0))=
         (IFERROR(VALUE(TRIM(SUBSTITUTE(X42,CHAR(160),""))),0)),
         "OK",
      (IFERROR(VALUE(TRIM(SUBSTITUTE(AZ42,CHAR(160),""))),0))&lt;
         (IFERROR(VALUE(TRIM(SUBSTITUTE(X42,CHAR(160),""))),0)),
         "Attention : montant présenté partiellement écarté.",
      TRUE,
         ""
   )
)</f>
        <v/>
      </c>
      <c r="BD42" s="49" t="str">
        <f t="shared" si="8"/>
        <v/>
      </c>
      <c r="BE42" s="49" t="str">
        <f t="shared" si="9"/>
        <v/>
      </c>
      <c r="BF42" s="21" t="str">
        <f t="shared" si="10"/>
        <v/>
      </c>
    </row>
    <row r="43" spans="1:58" ht="15" customHeight="1">
      <c r="A43" s="345">
        <v>32</v>
      </c>
      <c r="B43" s="363"/>
      <c r="C43" s="6"/>
      <c r="D43" s="5"/>
      <c r="E43" s="5"/>
      <c r="F43" s="5"/>
      <c r="G43" s="24"/>
      <c r="H43" s="22"/>
      <c r="I43" s="23"/>
      <c r="J43" s="5"/>
      <c r="K43" s="11"/>
      <c r="L43" s="8"/>
      <c r="M43" s="7"/>
      <c r="N43" s="42" t="str">
        <f t="shared" si="29"/>
        <v/>
      </c>
      <c r="O43" s="9"/>
      <c r="P43" s="7"/>
      <c r="Q43" s="42" t="str">
        <f t="shared" si="30"/>
        <v/>
      </c>
      <c r="R43" s="10"/>
      <c r="S43" s="7"/>
      <c r="T43" s="43" t="str">
        <f t="shared" si="31"/>
        <v/>
      </c>
      <c r="U43" s="16"/>
      <c r="V43" s="68" t="str" cm="1">
        <f t="array" ref="V43">IF((_xlfn.IFS(TRIM(SUBSTITUTE(U43,CHAR(160),""))="Devis 1",IFERROR(VALUE(TRIM(SUBSTITUTE(L43,CHAR(160),""))),0),TRIM(SUBSTITUTE(U43,CHAR(160),""))="Devis 2",IFERROR(VALUE(TRIM(SUBSTITUTE(O43,CHAR(160),""))),0),TRIM(SUBSTITUTE(U43,CHAR(160),""))="Devis 3",IFERROR(VALUE(TRIM(SUBSTITUTE(R43,CHAR(160),""))),0),TRUE,0)*IFERROR(VALUE(TRIM(SUBSTITUTE(C43,CHAR(160),""))),0))=0,"",_xlfn.IFS(TRIM(SUBSTITUTE(U43,CHAR(160),""))="Devis 1",IFERROR(VALUE(TRIM(SUBSTITUTE(L43,CHAR(160),""))),0),TRIM(SUBSTITUTE(U43,CHAR(160),""))="Devis 2",IFERROR(VALUE(TRIM(SUBSTITUTE(O43,CHAR(160),""))),0),TRIM(SUBSTITUTE(U43,CHAR(160),""))="Devis 3",IFERROR(VALUE(TRIM(SUBSTITUTE(R43,CHAR(160),""))),0),TRUE,0)*IFERROR(VALUE(TRIM(SUBSTITUTE(C43,CHAR(160),""))),0))</f>
        <v/>
      </c>
      <c r="W43" s="66" t="str" cm="1">
        <f t="array" ref="W43">IF((_xlfn.IFS(TRIM(SUBSTITUTE(U43,CHAR(160),""))="Devis 1",IFERROR(VALUE(TRIM(SUBSTITUTE(M43,CHAR(160),""))),0),TRIM(SUBSTITUTE(U43,CHAR(160),""))="Devis 2",IFERROR(VALUE(TRIM(SUBSTITUTE(P43,CHAR(160),""))),0),TRIM(SUBSTITUTE(U43,CHAR(160),""))="Devis 3",IFERROR(VALUE(TRIM(SUBSTITUTE(S43,CHAR(160),""))),0),TRUE,0)*IFERROR(VALUE(TRIM(SUBSTITUTE(C43,CHAR(160),""))),0))=0,IF(V43&lt;&gt;"",0,""),_xlfn.IFS(TRIM(SUBSTITUTE(U43,CHAR(160),""))="Devis 1",IFERROR(VALUE(TRIM(SUBSTITUTE(M43,CHAR(160),""))),0),TRIM(SUBSTITUTE(U43,CHAR(160),""))="Devis 2",IFERROR(VALUE(TRIM(SUBSTITUTE(P43,CHAR(160),""))),0),TRIM(SUBSTITUTE(U43,CHAR(160),""))="Devis 3",IFERROR(VALUE(TRIM(SUBSTITUTE(S43,CHAR(160),""))),0),TRUE,0)*IFERROR(VALUE(TRIM(SUBSTITUTE(C43,CHAR(160),""))),0))</f>
        <v/>
      </c>
      <c r="X43" s="69" t="str">
        <f t="shared" si="32"/>
        <v/>
      </c>
      <c r="Y43" s="65"/>
      <c r="Z43" s="18" t="str">
        <f t="shared" si="15"/>
        <v/>
      </c>
      <c r="AA43" s="15" t="str">
        <f t="shared" si="16"/>
        <v/>
      </c>
      <c r="AB43" s="15" t="str">
        <f t="shared" si="17"/>
        <v/>
      </c>
      <c r="AC43" s="15" t="str">
        <f t="shared" si="18"/>
        <v/>
      </c>
      <c r="AD43" s="15" t="str">
        <f t="shared" si="19"/>
        <v/>
      </c>
      <c r="AE43" s="15" t="str">
        <f t="shared" si="20"/>
        <v/>
      </c>
      <c r="AF43" s="15" t="str">
        <f t="shared" si="21"/>
        <v/>
      </c>
      <c r="AG43" s="15" t="str">
        <f t="shared" si="22"/>
        <v/>
      </c>
      <c r="AH43" s="15" t="str">
        <f t="shared" si="38"/>
        <v/>
      </c>
      <c r="AI43" s="297" t="str">
        <f t="shared" si="33"/>
        <v/>
      </c>
      <c r="AJ43" s="45" t="str">
        <f t="shared" si="24"/>
        <v/>
      </c>
      <c r="AK43" s="20" t="str">
        <f t="shared" si="25"/>
        <v/>
      </c>
      <c r="AL43" s="42" t="str">
        <f t="shared" si="34"/>
        <v/>
      </c>
      <c r="AM43" s="46" t="str">
        <f t="shared" ref="AM43:AM74" si="39">IF(O43="","",O43)</f>
        <v/>
      </c>
      <c r="AN43" s="20" t="str">
        <f t="shared" ref="AN43:AN74" si="40">IF(P43="","",P43)</f>
        <v/>
      </c>
      <c r="AO43" s="42" t="str">
        <f t="shared" si="35"/>
        <v/>
      </c>
      <c r="AP43" s="47" t="str">
        <f t="shared" ref="AP43:AP74" si="41">IF(R43="","",R43)</f>
        <v/>
      </c>
      <c r="AQ43" s="20" t="str">
        <f t="shared" ref="AQ43:AQ74" si="42">IF(S43="","",S43)</f>
        <v/>
      </c>
      <c r="AR43" s="48" t="str">
        <f t="shared" si="36"/>
        <v/>
      </c>
      <c r="AS43" s="44" t="str">
        <f t="shared" ref="AS43:AS74" si="43">IF(U43="","",U43)</f>
        <v/>
      </c>
      <c r="AT43" s="56"/>
      <c r="AU43" s="49" t="str">
        <f t="shared" ref="AU43:AU74" si="44">IF((1.15*MIN(IF((IFERROR(VALUE(TRIM(SUBSTITUTE(AJ43,CHAR(160),""))),0))=0,1E+30,(IFERROR(VALUE(TRIM(SUBSTITUTE(AJ43,CHAR(160),""))),0))),IF((IFERROR(VALUE(TRIM(SUBSTITUTE(AM43,CHAR(160),""))),0))=0,1E+30,(IFERROR(VALUE(TRIM(SUBSTITUTE(AM43,CHAR(160),""))),0))),IF((IFERROR(VALUE(TRIM(SUBSTITUTE(AP43,CHAR(160),""))),0))=0,1E+30,(IFERROR(VALUE(TRIM(SUBSTITUTE(AP43,CHAR(160),""))),0))))*(IFERROR(VALUE(TRIM(SUBSTITUTE(AA43,CHAR(160),""))),0)))=0,"",(1.15*MIN(IF((IFERROR(VALUE(TRIM(SUBSTITUTE(AJ43,CHAR(160),""))),0))=0,1E+30,(IFERROR(VALUE(TRIM(SUBSTITUTE(AJ43,CHAR(160),""))),0))),IF((IFERROR(VALUE(TRIM(SUBSTITUTE(AM43,CHAR(160),""))),0))=0,1E+30,(IFERROR(VALUE(TRIM(SUBSTITUTE(AM43,CHAR(160),""))),0))),IF((IFERROR(VALUE(TRIM(SUBSTITUTE(AP43,CHAR(160),""))),0))=0,1E+30,(IFERROR(VALUE(TRIM(SUBSTITUTE(AP43,CHAR(160),""))),0))))*(IFERROR(VALUE(TRIM(SUBSTITUTE(AA43,CHAR(160),""))),0))))</f>
        <v/>
      </c>
      <c r="AV43" s="49" t="str">
        <f t="shared" ref="AV43:AV74" si="45">IF(AU43="","",IF(AND(IFERROR(VALUE(TRIM(SUBSTITUTE(AK43,CHAR(160),""))),0)=0,IFERROR(VALUE(TRIM(SUBSTITUTE(AN43,CHAR(160),""))),0)=0,IFERROR(VALUE(TRIM(SUBSTITUTE(AQ43,CHAR(160),""))),0)=0),0,1.15*MIN(IF(IFERROR(VALUE(TRIM(SUBSTITUTE(AK43,CHAR(160),""))),0)=0,1E+30,IFERROR(VALUE(TRIM(SUBSTITUTE(AK43,CHAR(160),""))),0)),IF(IFERROR(VALUE(TRIM(SUBSTITUTE(AN43,CHAR(160),""))),0)=0,1E+30,IFERROR(VALUE(TRIM(SUBSTITUTE(AN43,CHAR(160),""))),0)),IF(IFERROR(VALUE(TRIM(SUBSTITUTE(AQ43,CHAR(160),""))),0)=0,1E+30,IFERROR(VALUE(TRIM(SUBSTITUTE(AQ43,CHAR(160),""))),0)))*IFERROR(VALUE(TRIM(SUBSTITUTE(AA43,CHAR(160),""))),0)))</f>
        <v/>
      </c>
      <c r="AW43" s="49" t="str">
        <f t="shared" si="37"/>
        <v/>
      </c>
      <c r="AX43" s="67" t="str" cm="1">
        <f t="array" ref="AX43">IF($AA43="","",IF((IFERROR(_xlfn.IFS($AS43="Devis 1",(IFERROR(VALUE(TRIM(SUBSTITUTE(AJ43,CHAR(160),""))),0)),$AS43="Devis 2",(IFERROR(VALUE(TRIM(SUBSTITUTE(AM43,CHAR(160),""))),0)),$AS43="Devis 3",(IFERROR(VALUE(TRIM(SUBSTITUTE(AP43,CHAR(160),""))),0))),0))*(IFERROR(VALUE(TRIM(SUBSTITUTE($AA43,CHAR(160),""))),0))=0,"",(IFERROR(_xlfn.IFS($AS43="Devis 1",(IFERROR(VALUE(TRIM(SUBSTITUTE(AJ43,CHAR(160),""))),0)),$AS43="Devis 2",(IFERROR(VALUE(TRIM(SUBSTITUTE(AM43,CHAR(160),""))),0)),$AS43="Devis 3",(IFERROR(VALUE(TRIM(SUBSTITUTE(AP43,CHAR(160),""))),0))),0))*(IFERROR(VALUE(TRIM(SUBSTITUTE($AA43,CHAR(160),""))),0))))</f>
        <v/>
      </c>
      <c r="AY43" s="67" t="str" cm="1">
        <f t="array" ref="AY43">IF($AA43="","",IF(IFERROR(_xlfn.IFS(TRIM(SUBSTITUTE($AS43,CHAR(160),""))="Devis 1",IFERROR(VALUE(TRIM(SUBSTITUTE(AK43,CHAR(160),""))),0),TRIM(SUBSTITUTE($AS43,CHAR(160),""))="Devis 2",IFERROR(VALUE(TRIM(SUBSTITUTE(AN43,CHAR(160),""))),0),TRIM(SUBSTITUTE($AS43,CHAR(160),""))="Devis 3",IFERROR(VALUE(TRIM(SUBSTITUTE(AQ43,CHAR(160),""))),0)),0)*IFERROR(VALUE(TRIM(SUBSTITUTE($AA43,CHAR(160),""))),0)=0,IF(AX43&lt;&gt;"",0,""),IFERROR(_xlfn.IFS(TRIM(SUBSTITUTE($AS43,CHAR(160),""))="Devis 1",IFERROR(VALUE(TRIM(SUBSTITUTE(AK43,CHAR(160),""))),0),TRIM(SUBSTITUTE($AS43,CHAR(160),""))="Devis 2",IFERROR(VALUE(TRIM(SUBSTITUTE(AN43,CHAR(160),""))),0),TRIM(SUBSTITUTE($AS43,CHAR(160),""))="Devis 3",IFERROR(VALUE(TRIM(SUBSTITUTE(AQ43,CHAR(160),""))),0)),0)*IFERROR(VALUE(TRIM(SUBSTITUTE($AA43,CHAR(160),""))),0)))</f>
        <v/>
      </c>
      <c r="AZ43" s="67" t="str" cm="1">
        <f t="array" ref="AZ43">IF($AA43="","",IF((IFERROR(_xlfn.IFS($AS43="Devis 1",(IFERROR(VALUE(TRIM(SUBSTITUTE(AL43,CHAR(160),""))),0)),$AS43="Devis 2",(IFERROR(VALUE(TRIM(SUBSTITUTE(AO43,CHAR(160),""))),0)),$AS43="Devis 3",(IFERROR(VALUE(TRIM(SUBSTITUTE(AR43,CHAR(160),""))),0))),0))*(IFERROR(VALUE(TRIM(SUBSTITUTE($AA43,CHAR(160),""))),0))=0,"",(IFERROR(_xlfn.IFS($AS43="Devis 1",(IFERROR(VALUE(TRIM(SUBSTITUTE(AL43,CHAR(160),""))),0)),$AS43="Devis 2",(IFERROR(VALUE(TRIM(SUBSTITUTE(AO43,CHAR(160),""))),0)),$AS43="Devis 3",(IFERROR(VALUE(TRIM(SUBSTITUTE(AR43,CHAR(160),""))),0))),0))*(IFERROR(VALUE(TRIM(SUBSTITUTE($AA43,CHAR(160),""))),0))))</f>
        <v/>
      </c>
      <c r="BA43" s="57"/>
      <c r="BB43" s="14" t="str" cm="1">
        <f t="array" ref="BB43">IF(OR(AZ43="",AW43="",AX43="",AU43="",AY43="",AV43=""),"",_xlfn.IFS((IFERROR(VALUE(TRIM(SUBSTITUTE(AZ43,CHAR(160),""))),0))&gt;(IFERROR(VALUE(TRIM(SUBSTITUTE(AW43,CHAR(160),""))),0)),"KO : Le montant retenu TTC est supérieur au montant raisonnable TTC. Merci de revoir la ligne de dépense ou plafonner son montant.",(IFERROR(VALUE(TRIM(SUBSTITUTE(AX43,CHAR(160),""))),0))&gt;(IFERROR(VALUE(TRIM(SUBSTITUTE(AU43,CHAR(160),""))),0)),"Attention : Le montant retenu HT est supérieur au montant HT raisonnable. Merci de revoir la ligne de dépense, plafonner son montant, ou justifier la reventillation HT / TVA.",(IFERROR(VALUE(TRIM(SUBSTITUTE(AY43,CHAR(160),""))),0))&gt;(IFERROR(VALUE(TRIM(SUBSTITUTE(AV43,CHAR(160),""))),0)),"Attention : Le montant TVA retenu est supérieur au montant TVA raisonnable. Merci de revoir la ligne de dépense, plafonner son montant, ou justifier la reventillation HT / TVA.",(IFERROR(VALUE(TRIM(SUBSTITUTE(AZ43,CHAR(160),""))),0))=0,"",(IFERROR(VALUE(TRIM(SUBSTITUTE(AW43,CHAR(160),""))),0))=(IFERROR(VALUE(TRIM(SUBSTITUTE(AZ43,CHAR(160),""))),0)),"OK",(IFERROR(VALUE(TRIM(SUBSTITUTE(AW43,CHAR(160),""))),0))&gt;(IFERROR(VALUE(TRIM(SUBSTITUTE(AZ43,CHAR(160),""))),0))," OK : Montant instruit inférieur au montant raisonnable.",TRUE,""))</f>
        <v/>
      </c>
      <c r="BC43" s="14" t="str" cm="1">
        <f t="array" ref="BC43">IF(
   OR(AZ43="",X43="",AX43="",V43="",AY43="",W43=""),
   "",
   _xlfn.IFS(
      (IFERROR(VALUE(TRIM(SUBSTITUTE(AZ43,CHAR(160),""))),0))=0,
         "Attention montant présenté entièrement écarté",
      (IFERROR(VALUE(TRIM(SUBSTITUTE(AZ43,CHAR(160),""))),0))&gt;
         (IFERROR(VALUE(TRIM(SUBSTITUTE(X43,CHAR(160),""))),0)),
         "KO : Le montant retenu TTC est supérieur au montant présenté TTC. Merci de revoir la ligne de dépense ou plafonner son montant.",
      (IFERROR(VALUE(TRIM(SUBSTITUTE(AX43,CHAR(160),""))),0))&gt;
         (IFERROR(VALUE(TRIM(SUBSTITUTE(V43,CHAR(160),""))),0)),
         "Attention : Le montant retenu HT est supérieur au montant HT présenté. Merci de revoir la ligne de dépense, plafonner son montant, ou justifier la reventilation HT / TVA.",
      (IFERROR(VALUE(TRIM(SUBSTITUTE(AY43,CHAR(160),""))),0))&gt;
         (IFERROR(VALUE(TRIM(SUBSTITUTE(W43,CHAR(160),""))),0)),
         "Attention : Le montant TVA retenu est supérieur au montant TVA présenté. Merci de revoir la ligne de dépense, plafonner son montant, ou justifier la reventilation HT / TVA.",
      (IFERROR(VALUE(TRIM(SUBSTITUTE(X43,CHAR(160),""))),0))=0,
         "",
      (IFERROR(VALUE(TRIM(SUBSTITUTE(AZ43,CHAR(160),""))),0))=
         (IFERROR(VALUE(TRIM(SUBSTITUTE(X43,CHAR(160),""))),0)),
         "OK",
      (IFERROR(VALUE(TRIM(SUBSTITUTE(AZ43,CHAR(160),""))),0))&lt;
         (IFERROR(VALUE(TRIM(SUBSTITUTE(X43,CHAR(160),""))),0)),
         "Attention : montant présenté partiellement écarté.",
      TRUE,
         ""
   )
)</f>
        <v/>
      </c>
      <c r="BD43" s="49" t="str">
        <f t="shared" ref="BD43:BD74" si="46">IF(OR(V43="",AX43=""),"",(IFERROR(VALUE(TRIM(SUBSTITUTE(V43,CHAR(160),""))),0))-(IFERROR(VALUE(TRIM(SUBSTITUTE(AX43,CHAR(160),""))),0)))</f>
        <v/>
      </c>
      <c r="BE43" s="49" t="str">
        <f t="shared" ref="BE43:BE74" si="47">IF(OR(W43="",AY43=""),"",(IFERROR(VALUE(TRIM(SUBSTITUTE(W43,CHAR(160),""))),0))-(IFERROR(VALUE(TRIM(SUBSTITUTE(AY43,CHAR(160),""))),0)))</f>
        <v/>
      </c>
      <c r="BF43" s="21" t="str">
        <f t="shared" ref="BF43:BF74" si="48">IF(OR(X43="",AZ43=""),"",(IFERROR(VALUE(TRIM(SUBSTITUTE(X43,CHAR(160),""))),0))-(IFERROR(VALUE(TRIM(SUBSTITUTE(AZ43,CHAR(160),""))),0)))</f>
        <v/>
      </c>
    </row>
    <row r="44" spans="1:58" ht="15" customHeight="1">
      <c r="A44" s="345">
        <v>33</v>
      </c>
      <c r="B44" s="363"/>
      <c r="C44" s="6"/>
      <c r="D44" s="5"/>
      <c r="E44" s="5"/>
      <c r="F44" s="5"/>
      <c r="G44" s="24"/>
      <c r="H44" s="22"/>
      <c r="I44" s="23"/>
      <c r="J44" s="5"/>
      <c r="K44" s="11"/>
      <c r="L44" s="8"/>
      <c r="M44" s="7"/>
      <c r="N44" s="42" t="str">
        <f t="shared" si="29"/>
        <v/>
      </c>
      <c r="O44" s="9"/>
      <c r="P44" s="7"/>
      <c r="Q44" s="42" t="str">
        <f t="shared" si="30"/>
        <v/>
      </c>
      <c r="R44" s="10"/>
      <c r="S44" s="7"/>
      <c r="T44" s="43" t="str">
        <f t="shared" si="31"/>
        <v/>
      </c>
      <c r="U44" s="16"/>
      <c r="V44" s="68" t="str" cm="1">
        <f t="array" ref="V44">IF((_xlfn.IFS(TRIM(SUBSTITUTE(U44,CHAR(160),""))="Devis 1",IFERROR(VALUE(TRIM(SUBSTITUTE(L44,CHAR(160),""))),0),TRIM(SUBSTITUTE(U44,CHAR(160),""))="Devis 2",IFERROR(VALUE(TRIM(SUBSTITUTE(O44,CHAR(160),""))),0),TRIM(SUBSTITUTE(U44,CHAR(160),""))="Devis 3",IFERROR(VALUE(TRIM(SUBSTITUTE(R44,CHAR(160),""))),0),TRUE,0)*IFERROR(VALUE(TRIM(SUBSTITUTE(C44,CHAR(160),""))),0))=0,"",_xlfn.IFS(TRIM(SUBSTITUTE(U44,CHAR(160),""))="Devis 1",IFERROR(VALUE(TRIM(SUBSTITUTE(L44,CHAR(160),""))),0),TRIM(SUBSTITUTE(U44,CHAR(160),""))="Devis 2",IFERROR(VALUE(TRIM(SUBSTITUTE(O44,CHAR(160),""))),0),TRIM(SUBSTITUTE(U44,CHAR(160),""))="Devis 3",IFERROR(VALUE(TRIM(SUBSTITUTE(R44,CHAR(160),""))),0),TRUE,0)*IFERROR(VALUE(TRIM(SUBSTITUTE(C44,CHAR(160),""))),0))</f>
        <v/>
      </c>
      <c r="W44" s="66" t="str" cm="1">
        <f t="array" ref="W44">IF((_xlfn.IFS(TRIM(SUBSTITUTE(U44,CHAR(160),""))="Devis 1",IFERROR(VALUE(TRIM(SUBSTITUTE(M44,CHAR(160),""))),0),TRIM(SUBSTITUTE(U44,CHAR(160),""))="Devis 2",IFERROR(VALUE(TRIM(SUBSTITUTE(P44,CHAR(160),""))),0),TRIM(SUBSTITUTE(U44,CHAR(160),""))="Devis 3",IFERROR(VALUE(TRIM(SUBSTITUTE(S44,CHAR(160),""))),0),TRUE,0)*IFERROR(VALUE(TRIM(SUBSTITUTE(C44,CHAR(160),""))),0))=0,IF(V44&lt;&gt;"",0,""),_xlfn.IFS(TRIM(SUBSTITUTE(U44,CHAR(160),""))="Devis 1",IFERROR(VALUE(TRIM(SUBSTITUTE(M44,CHAR(160),""))),0),TRIM(SUBSTITUTE(U44,CHAR(160),""))="Devis 2",IFERROR(VALUE(TRIM(SUBSTITUTE(P44,CHAR(160),""))),0),TRIM(SUBSTITUTE(U44,CHAR(160),""))="Devis 3",IFERROR(VALUE(TRIM(SUBSTITUTE(S44,CHAR(160),""))),0),TRUE,0)*IFERROR(VALUE(TRIM(SUBSTITUTE(C44,CHAR(160),""))),0))</f>
        <v/>
      </c>
      <c r="X44" s="69" t="str">
        <f t="shared" si="32"/>
        <v/>
      </c>
      <c r="Y44" s="65"/>
      <c r="Z44" s="18" t="str">
        <f t="shared" ref="Z44:Z75" si="49">IF(B44="","",B44)</f>
        <v/>
      </c>
      <c r="AA44" s="15" t="str">
        <f t="shared" ref="AA44:AA75" si="50">IF(C44="","",C44)</f>
        <v/>
      </c>
      <c r="AB44" s="15" t="str">
        <f t="shared" ref="AB44:AB75" si="51">IF(D44="","",D44)</f>
        <v/>
      </c>
      <c r="AC44" s="15" t="str">
        <f t="shared" ref="AC44:AC75" si="52">IF(E44="","",E44)</f>
        <v/>
      </c>
      <c r="AD44" s="15" t="str">
        <f t="shared" ref="AD44:AD75" si="53">IF(F44="","",F44)</f>
        <v/>
      </c>
      <c r="AE44" s="15" t="str">
        <f t="shared" ref="AE44:AE75" si="54">IF(G44="","",G44)</f>
        <v/>
      </c>
      <c r="AF44" s="15" t="str">
        <f t="shared" ref="AF44:AF75" si="55">IF(H44="","",H44)</f>
        <v/>
      </c>
      <c r="AG44" s="15" t="str">
        <f t="shared" ref="AG44:AG75" si="56">IF(I44="","",I44)</f>
        <v/>
      </c>
      <c r="AH44" s="15" t="str">
        <f t="shared" si="38"/>
        <v/>
      </c>
      <c r="AI44" s="297" t="str">
        <f t="shared" si="33"/>
        <v/>
      </c>
      <c r="AJ44" s="45" t="str">
        <f t="shared" ref="AJ44:AJ75" si="57">IF(L44="","",L44)</f>
        <v/>
      </c>
      <c r="AK44" s="20" t="str">
        <f t="shared" ref="AK44:AK75" si="58">IF(M44="","",M44)</f>
        <v/>
      </c>
      <c r="AL44" s="42" t="str">
        <f t="shared" si="34"/>
        <v/>
      </c>
      <c r="AM44" s="46" t="str">
        <f t="shared" si="39"/>
        <v/>
      </c>
      <c r="AN44" s="20" t="str">
        <f t="shared" si="40"/>
        <v/>
      </c>
      <c r="AO44" s="42" t="str">
        <f t="shared" si="35"/>
        <v/>
      </c>
      <c r="AP44" s="47" t="str">
        <f t="shared" si="41"/>
        <v/>
      </c>
      <c r="AQ44" s="20" t="str">
        <f t="shared" si="42"/>
        <v/>
      </c>
      <c r="AR44" s="48" t="str">
        <f t="shared" si="36"/>
        <v/>
      </c>
      <c r="AS44" s="44" t="str">
        <f t="shared" si="43"/>
        <v/>
      </c>
      <c r="AT44" s="56"/>
      <c r="AU44" s="49" t="str">
        <f t="shared" si="44"/>
        <v/>
      </c>
      <c r="AV44" s="49" t="str">
        <f t="shared" si="45"/>
        <v/>
      </c>
      <c r="AW44" s="49" t="str">
        <f t="shared" si="37"/>
        <v/>
      </c>
      <c r="AX44" s="67" t="str" cm="1">
        <f t="array" ref="AX44">IF($AA44="","",IF((IFERROR(_xlfn.IFS($AS44="Devis 1",(IFERROR(VALUE(TRIM(SUBSTITUTE(AJ44,CHAR(160),""))),0)),$AS44="Devis 2",(IFERROR(VALUE(TRIM(SUBSTITUTE(AM44,CHAR(160),""))),0)),$AS44="Devis 3",(IFERROR(VALUE(TRIM(SUBSTITUTE(AP44,CHAR(160),""))),0))),0))*(IFERROR(VALUE(TRIM(SUBSTITUTE($AA44,CHAR(160),""))),0))=0,"",(IFERROR(_xlfn.IFS($AS44="Devis 1",(IFERROR(VALUE(TRIM(SUBSTITUTE(AJ44,CHAR(160),""))),0)),$AS44="Devis 2",(IFERROR(VALUE(TRIM(SUBSTITUTE(AM44,CHAR(160),""))),0)),$AS44="Devis 3",(IFERROR(VALUE(TRIM(SUBSTITUTE(AP44,CHAR(160),""))),0))),0))*(IFERROR(VALUE(TRIM(SUBSTITUTE($AA44,CHAR(160),""))),0))))</f>
        <v/>
      </c>
      <c r="AY44" s="67" t="str" cm="1">
        <f t="array" ref="AY44">IF($AA44="","",IF(IFERROR(_xlfn.IFS(TRIM(SUBSTITUTE($AS44,CHAR(160),""))="Devis 1",IFERROR(VALUE(TRIM(SUBSTITUTE(AK44,CHAR(160),""))),0),TRIM(SUBSTITUTE($AS44,CHAR(160),""))="Devis 2",IFERROR(VALUE(TRIM(SUBSTITUTE(AN44,CHAR(160),""))),0),TRIM(SUBSTITUTE($AS44,CHAR(160),""))="Devis 3",IFERROR(VALUE(TRIM(SUBSTITUTE(AQ44,CHAR(160),""))),0)),0)*IFERROR(VALUE(TRIM(SUBSTITUTE($AA44,CHAR(160),""))),0)=0,IF(AX44&lt;&gt;"",0,""),IFERROR(_xlfn.IFS(TRIM(SUBSTITUTE($AS44,CHAR(160),""))="Devis 1",IFERROR(VALUE(TRIM(SUBSTITUTE(AK44,CHAR(160),""))),0),TRIM(SUBSTITUTE($AS44,CHAR(160),""))="Devis 2",IFERROR(VALUE(TRIM(SUBSTITUTE(AN44,CHAR(160),""))),0),TRIM(SUBSTITUTE($AS44,CHAR(160),""))="Devis 3",IFERROR(VALUE(TRIM(SUBSTITUTE(AQ44,CHAR(160),""))),0)),0)*IFERROR(VALUE(TRIM(SUBSTITUTE($AA44,CHAR(160),""))),0)))</f>
        <v/>
      </c>
      <c r="AZ44" s="67" t="str" cm="1">
        <f t="array" ref="AZ44">IF($AA44="","",IF((IFERROR(_xlfn.IFS($AS44="Devis 1",(IFERROR(VALUE(TRIM(SUBSTITUTE(AL44,CHAR(160),""))),0)),$AS44="Devis 2",(IFERROR(VALUE(TRIM(SUBSTITUTE(AO44,CHAR(160),""))),0)),$AS44="Devis 3",(IFERROR(VALUE(TRIM(SUBSTITUTE(AR44,CHAR(160),""))),0))),0))*(IFERROR(VALUE(TRIM(SUBSTITUTE($AA44,CHAR(160),""))),0))=0,"",(IFERROR(_xlfn.IFS($AS44="Devis 1",(IFERROR(VALUE(TRIM(SUBSTITUTE(AL44,CHAR(160),""))),0)),$AS44="Devis 2",(IFERROR(VALUE(TRIM(SUBSTITUTE(AO44,CHAR(160),""))),0)),$AS44="Devis 3",(IFERROR(VALUE(TRIM(SUBSTITUTE(AR44,CHAR(160),""))),0))),0))*(IFERROR(VALUE(TRIM(SUBSTITUTE($AA44,CHAR(160),""))),0))))</f>
        <v/>
      </c>
      <c r="BA44" s="57"/>
      <c r="BB44" s="14" t="str" cm="1">
        <f t="array" ref="BB44">IF(OR(AZ44="",AW44="",AX44="",AU44="",AY44="",AV44=""),"",_xlfn.IFS((IFERROR(VALUE(TRIM(SUBSTITUTE(AZ44,CHAR(160),""))),0))&gt;(IFERROR(VALUE(TRIM(SUBSTITUTE(AW44,CHAR(160),""))),0)),"KO : Le montant retenu TTC est supérieur au montant raisonnable TTC. Merci de revoir la ligne de dépense ou plafonner son montant.",(IFERROR(VALUE(TRIM(SUBSTITUTE(AX44,CHAR(160),""))),0))&gt;(IFERROR(VALUE(TRIM(SUBSTITUTE(AU44,CHAR(160),""))),0)),"Attention : Le montant retenu HT est supérieur au montant HT raisonnable. Merci de revoir la ligne de dépense, plafonner son montant, ou justifier la reventillation HT / TVA.",(IFERROR(VALUE(TRIM(SUBSTITUTE(AY44,CHAR(160),""))),0))&gt;(IFERROR(VALUE(TRIM(SUBSTITUTE(AV44,CHAR(160),""))),0)),"Attention : Le montant TVA retenu est supérieur au montant TVA raisonnable. Merci de revoir la ligne de dépense, plafonner son montant, ou justifier la reventillation HT / TVA.",(IFERROR(VALUE(TRIM(SUBSTITUTE(AZ44,CHAR(160),""))),0))=0,"",(IFERROR(VALUE(TRIM(SUBSTITUTE(AW44,CHAR(160),""))),0))=(IFERROR(VALUE(TRIM(SUBSTITUTE(AZ44,CHAR(160),""))),0)),"OK",(IFERROR(VALUE(TRIM(SUBSTITUTE(AW44,CHAR(160),""))),0))&gt;(IFERROR(VALUE(TRIM(SUBSTITUTE(AZ44,CHAR(160),""))),0))," OK : Montant instruit inférieur au montant raisonnable.",TRUE,""))</f>
        <v/>
      </c>
      <c r="BC44" s="14" t="str" cm="1">
        <f t="array" ref="BC44">IF(
   OR(AZ44="",X44="",AX44="",V44="",AY44="",W44=""),
   "",
   _xlfn.IFS(
      (IFERROR(VALUE(TRIM(SUBSTITUTE(AZ44,CHAR(160),""))),0))=0,
         "Attention montant présenté entièrement écarté",
      (IFERROR(VALUE(TRIM(SUBSTITUTE(AZ44,CHAR(160),""))),0))&gt;
         (IFERROR(VALUE(TRIM(SUBSTITUTE(X44,CHAR(160),""))),0)),
         "KO : Le montant retenu TTC est supérieur au montant présenté TTC. Merci de revoir la ligne de dépense ou plafonner son montant.",
      (IFERROR(VALUE(TRIM(SUBSTITUTE(AX44,CHAR(160),""))),0))&gt;
         (IFERROR(VALUE(TRIM(SUBSTITUTE(V44,CHAR(160),""))),0)),
         "Attention : Le montant retenu HT est supérieur au montant HT présenté. Merci de revoir la ligne de dépense, plafonner son montant, ou justifier la reventilation HT / TVA.",
      (IFERROR(VALUE(TRIM(SUBSTITUTE(AY44,CHAR(160),""))),0))&gt;
         (IFERROR(VALUE(TRIM(SUBSTITUTE(W44,CHAR(160),""))),0)),
         "Attention : Le montant TVA retenu est supérieur au montant TVA présenté. Merci de revoir la ligne de dépense, plafonner son montant, ou justifier la reventilation HT / TVA.",
      (IFERROR(VALUE(TRIM(SUBSTITUTE(X44,CHAR(160),""))),0))=0,
         "",
      (IFERROR(VALUE(TRIM(SUBSTITUTE(AZ44,CHAR(160),""))),0))=
         (IFERROR(VALUE(TRIM(SUBSTITUTE(X44,CHAR(160),""))),0)),
         "OK",
      (IFERROR(VALUE(TRIM(SUBSTITUTE(AZ44,CHAR(160),""))),0))&lt;
         (IFERROR(VALUE(TRIM(SUBSTITUTE(X44,CHAR(160),""))),0)),
         "Attention : montant présenté partiellement écarté.",
      TRUE,
         ""
   )
)</f>
        <v/>
      </c>
      <c r="BD44" s="49" t="str">
        <f t="shared" si="46"/>
        <v/>
      </c>
      <c r="BE44" s="49" t="str">
        <f t="shared" si="47"/>
        <v/>
      </c>
      <c r="BF44" s="21" t="str">
        <f t="shared" si="48"/>
        <v/>
      </c>
    </row>
    <row r="45" spans="1:58" ht="15" customHeight="1">
      <c r="A45" s="345">
        <v>34</v>
      </c>
      <c r="B45" s="363"/>
      <c r="C45" s="6"/>
      <c r="D45" s="5"/>
      <c r="E45" s="5"/>
      <c r="F45" s="5"/>
      <c r="G45" s="24"/>
      <c r="H45" s="22"/>
      <c r="I45" s="23"/>
      <c r="J45" s="5"/>
      <c r="K45" s="11"/>
      <c r="L45" s="8"/>
      <c r="M45" s="7"/>
      <c r="N45" s="42" t="str">
        <f t="shared" si="29"/>
        <v/>
      </c>
      <c r="O45" s="9"/>
      <c r="P45" s="7"/>
      <c r="Q45" s="42" t="str">
        <f t="shared" si="30"/>
        <v/>
      </c>
      <c r="R45" s="10"/>
      <c r="S45" s="7"/>
      <c r="T45" s="43" t="str">
        <f t="shared" si="31"/>
        <v/>
      </c>
      <c r="U45" s="16"/>
      <c r="V45" s="68" t="str" cm="1">
        <f t="array" ref="V45">IF((_xlfn.IFS(TRIM(SUBSTITUTE(U45,CHAR(160),""))="Devis 1",IFERROR(VALUE(TRIM(SUBSTITUTE(L45,CHAR(160),""))),0),TRIM(SUBSTITUTE(U45,CHAR(160),""))="Devis 2",IFERROR(VALUE(TRIM(SUBSTITUTE(O45,CHAR(160),""))),0),TRIM(SUBSTITUTE(U45,CHAR(160),""))="Devis 3",IFERROR(VALUE(TRIM(SUBSTITUTE(R45,CHAR(160),""))),0),TRUE,0)*IFERROR(VALUE(TRIM(SUBSTITUTE(C45,CHAR(160),""))),0))=0,"",_xlfn.IFS(TRIM(SUBSTITUTE(U45,CHAR(160),""))="Devis 1",IFERROR(VALUE(TRIM(SUBSTITUTE(L45,CHAR(160),""))),0),TRIM(SUBSTITUTE(U45,CHAR(160),""))="Devis 2",IFERROR(VALUE(TRIM(SUBSTITUTE(O45,CHAR(160),""))),0),TRIM(SUBSTITUTE(U45,CHAR(160),""))="Devis 3",IFERROR(VALUE(TRIM(SUBSTITUTE(R45,CHAR(160),""))),0),TRUE,0)*IFERROR(VALUE(TRIM(SUBSTITUTE(C45,CHAR(160),""))),0))</f>
        <v/>
      </c>
      <c r="W45" s="66" t="str" cm="1">
        <f t="array" ref="W45">IF((_xlfn.IFS(TRIM(SUBSTITUTE(U45,CHAR(160),""))="Devis 1",IFERROR(VALUE(TRIM(SUBSTITUTE(M45,CHAR(160),""))),0),TRIM(SUBSTITUTE(U45,CHAR(160),""))="Devis 2",IFERROR(VALUE(TRIM(SUBSTITUTE(P45,CHAR(160),""))),0),TRIM(SUBSTITUTE(U45,CHAR(160),""))="Devis 3",IFERROR(VALUE(TRIM(SUBSTITUTE(S45,CHAR(160),""))),0),TRUE,0)*IFERROR(VALUE(TRIM(SUBSTITUTE(C45,CHAR(160),""))),0))=0,IF(V45&lt;&gt;"",0,""),_xlfn.IFS(TRIM(SUBSTITUTE(U45,CHAR(160),""))="Devis 1",IFERROR(VALUE(TRIM(SUBSTITUTE(M45,CHAR(160),""))),0),TRIM(SUBSTITUTE(U45,CHAR(160),""))="Devis 2",IFERROR(VALUE(TRIM(SUBSTITUTE(P45,CHAR(160),""))),0),TRIM(SUBSTITUTE(U45,CHAR(160),""))="Devis 3",IFERROR(VALUE(TRIM(SUBSTITUTE(S45,CHAR(160),""))),0),TRUE,0)*IFERROR(VALUE(TRIM(SUBSTITUTE(C45,CHAR(160),""))),0))</f>
        <v/>
      </c>
      <c r="X45" s="69" t="str">
        <f t="shared" si="32"/>
        <v/>
      </c>
      <c r="Y45" s="65"/>
      <c r="Z45" s="18" t="str">
        <f t="shared" si="49"/>
        <v/>
      </c>
      <c r="AA45" s="15" t="str">
        <f t="shared" si="50"/>
        <v/>
      </c>
      <c r="AB45" s="15" t="str">
        <f t="shared" si="51"/>
        <v/>
      </c>
      <c r="AC45" s="15" t="str">
        <f t="shared" si="52"/>
        <v/>
      </c>
      <c r="AD45" s="15" t="str">
        <f t="shared" si="53"/>
        <v/>
      </c>
      <c r="AE45" s="15" t="str">
        <f t="shared" si="54"/>
        <v/>
      </c>
      <c r="AF45" s="15" t="str">
        <f t="shared" si="55"/>
        <v/>
      </c>
      <c r="AG45" s="15" t="str">
        <f t="shared" si="56"/>
        <v/>
      </c>
      <c r="AH45" s="15" t="str">
        <f t="shared" si="38"/>
        <v/>
      </c>
      <c r="AI45" s="297" t="str">
        <f t="shared" ref="AI45:AI76" si="59">IF(K45="","",K45)</f>
        <v/>
      </c>
      <c r="AJ45" s="45" t="str">
        <f t="shared" si="57"/>
        <v/>
      </c>
      <c r="AK45" s="20" t="str">
        <f t="shared" si="58"/>
        <v/>
      </c>
      <c r="AL45" s="42" t="str">
        <f t="shared" si="34"/>
        <v/>
      </c>
      <c r="AM45" s="46" t="str">
        <f t="shared" si="39"/>
        <v/>
      </c>
      <c r="AN45" s="20" t="str">
        <f t="shared" si="40"/>
        <v/>
      </c>
      <c r="AO45" s="42" t="str">
        <f t="shared" si="35"/>
        <v/>
      </c>
      <c r="AP45" s="47" t="str">
        <f t="shared" si="41"/>
        <v/>
      </c>
      <c r="AQ45" s="20" t="str">
        <f t="shared" si="42"/>
        <v/>
      </c>
      <c r="AR45" s="48" t="str">
        <f t="shared" si="36"/>
        <v/>
      </c>
      <c r="AS45" s="44" t="str">
        <f t="shared" si="43"/>
        <v/>
      </c>
      <c r="AT45" s="56"/>
      <c r="AU45" s="49" t="str">
        <f t="shared" si="44"/>
        <v/>
      </c>
      <c r="AV45" s="49" t="str">
        <f t="shared" si="45"/>
        <v/>
      </c>
      <c r="AW45" s="49" t="str">
        <f t="shared" si="37"/>
        <v/>
      </c>
      <c r="AX45" s="67" t="str" cm="1">
        <f t="array" ref="AX45">IF($AA45="","",IF((IFERROR(_xlfn.IFS($AS45="Devis 1",(IFERROR(VALUE(TRIM(SUBSTITUTE(AJ45,CHAR(160),""))),0)),$AS45="Devis 2",(IFERROR(VALUE(TRIM(SUBSTITUTE(AM45,CHAR(160),""))),0)),$AS45="Devis 3",(IFERROR(VALUE(TRIM(SUBSTITUTE(AP45,CHAR(160),""))),0))),0))*(IFERROR(VALUE(TRIM(SUBSTITUTE($AA45,CHAR(160),""))),0))=0,"",(IFERROR(_xlfn.IFS($AS45="Devis 1",(IFERROR(VALUE(TRIM(SUBSTITUTE(AJ45,CHAR(160),""))),0)),$AS45="Devis 2",(IFERROR(VALUE(TRIM(SUBSTITUTE(AM45,CHAR(160),""))),0)),$AS45="Devis 3",(IFERROR(VALUE(TRIM(SUBSTITUTE(AP45,CHAR(160),""))),0))),0))*(IFERROR(VALUE(TRIM(SUBSTITUTE($AA45,CHAR(160),""))),0))))</f>
        <v/>
      </c>
      <c r="AY45" s="67" t="str" cm="1">
        <f t="array" ref="AY45">IF($AA45="","",IF(IFERROR(_xlfn.IFS(TRIM(SUBSTITUTE($AS45,CHAR(160),""))="Devis 1",IFERROR(VALUE(TRIM(SUBSTITUTE(AK45,CHAR(160),""))),0),TRIM(SUBSTITUTE($AS45,CHAR(160),""))="Devis 2",IFERROR(VALUE(TRIM(SUBSTITUTE(AN45,CHAR(160),""))),0),TRIM(SUBSTITUTE($AS45,CHAR(160),""))="Devis 3",IFERROR(VALUE(TRIM(SUBSTITUTE(AQ45,CHAR(160),""))),0)),0)*IFERROR(VALUE(TRIM(SUBSTITUTE($AA45,CHAR(160),""))),0)=0,IF(AX45&lt;&gt;"",0,""),IFERROR(_xlfn.IFS(TRIM(SUBSTITUTE($AS45,CHAR(160),""))="Devis 1",IFERROR(VALUE(TRIM(SUBSTITUTE(AK45,CHAR(160),""))),0),TRIM(SUBSTITUTE($AS45,CHAR(160),""))="Devis 2",IFERROR(VALUE(TRIM(SUBSTITUTE(AN45,CHAR(160),""))),0),TRIM(SUBSTITUTE($AS45,CHAR(160),""))="Devis 3",IFERROR(VALUE(TRIM(SUBSTITUTE(AQ45,CHAR(160),""))),0)),0)*IFERROR(VALUE(TRIM(SUBSTITUTE($AA45,CHAR(160),""))),0)))</f>
        <v/>
      </c>
      <c r="AZ45" s="67" t="str" cm="1">
        <f t="array" ref="AZ45">IF($AA45="","",IF((IFERROR(_xlfn.IFS($AS45="Devis 1",(IFERROR(VALUE(TRIM(SUBSTITUTE(AL45,CHAR(160),""))),0)),$AS45="Devis 2",(IFERROR(VALUE(TRIM(SUBSTITUTE(AO45,CHAR(160),""))),0)),$AS45="Devis 3",(IFERROR(VALUE(TRIM(SUBSTITUTE(AR45,CHAR(160),""))),0))),0))*(IFERROR(VALUE(TRIM(SUBSTITUTE($AA45,CHAR(160),""))),0))=0,"",(IFERROR(_xlfn.IFS($AS45="Devis 1",(IFERROR(VALUE(TRIM(SUBSTITUTE(AL45,CHAR(160),""))),0)),$AS45="Devis 2",(IFERROR(VALUE(TRIM(SUBSTITUTE(AO45,CHAR(160),""))),0)),$AS45="Devis 3",(IFERROR(VALUE(TRIM(SUBSTITUTE(AR45,CHAR(160),""))),0))),0))*(IFERROR(VALUE(TRIM(SUBSTITUTE($AA45,CHAR(160),""))),0))))</f>
        <v/>
      </c>
      <c r="BA45" s="57"/>
      <c r="BB45" s="14" t="str" cm="1">
        <f t="array" ref="BB45">IF(OR(AZ45="",AW45="",AX45="",AU45="",AY45="",AV45=""),"",_xlfn.IFS((IFERROR(VALUE(TRIM(SUBSTITUTE(AZ45,CHAR(160),""))),0))&gt;(IFERROR(VALUE(TRIM(SUBSTITUTE(AW45,CHAR(160),""))),0)),"KO : Le montant retenu TTC est supérieur au montant raisonnable TTC. Merci de revoir la ligne de dépense ou plafonner son montant.",(IFERROR(VALUE(TRIM(SUBSTITUTE(AX45,CHAR(160),""))),0))&gt;(IFERROR(VALUE(TRIM(SUBSTITUTE(AU45,CHAR(160),""))),0)),"Attention : Le montant retenu HT est supérieur au montant HT raisonnable. Merci de revoir la ligne de dépense, plafonner son montant, ou justifier la reventillation HT / TVA.",(IFERROR(VALUE(TRIM(SUBSTITUTE(AY45,CHAR(160),""))),0))&gt;(IFERROR(VALUE(TRIM(SUBSTITUTE(AV45,CHAR(160),""))),0)),"Attention : Le montant TVA retenu est supérieur au montant TVA raisonnable. Merci de revoir la ligne de dépense, plafonner son montant, ou justifier la reventillation HT / TVA.",(IFERROR(VALUE(TRIM(SUBSTITUTE(AZ45,CHAR(160),""))),0))=0,"",(IFERROR(VALUE(TRIM(SUBSTITUTE(AW45,CHAR(160),""))),0))=(IFERROR(VALUE(TRIM(SUBSTITUTE(AZ45,CHAR(160),""))),0)),"OK",(IFERROR(VALUE(TRIM(SUBSTITUTE(AW45,CHAR(160),""))),0))&gt;(IFERROR(VALUE(TRIM(SUBSTITUTE(AZ45,CHAR(160),""))),0))," OK : Montant instruit inférieur au montant raisonnable.",TRUE,""))</f>
        <v/>
      </c>
      <c r="BC45" s="14" t="str" cm="1">
        <f t="array" ref="BC45">IF(
   OR(AZ45="",X45="",AX45="",V45="",AY45="",W45=""),
   "",
   _xlfn.IFS(
      (IFERROR(VALUE(TRIM(SUBSTITUTE(AZ45,CHAR(160),""))),0))=0,
         "Attention montant présenté entièrement écarté",
      (IFERROR(VALUE(TRIM(SUBSTITUTE(AZ45,CHAR(160),""))),0))&gt;
         (IFERROR(VALUE(TRIM(SUBSTITUTE(X45,CHAR(160),""))),0)),
         "KO : Le montant retenu TTC est supérieur au montant présenté TTC. Merci de revoir la ligne de dépense ou plafonner son montant.",
      (IFERROR(VALUE(TRIM(SUBSTITUTE(AX45,CHAR(160),""))),0))&gt;
         (IFERROR(VALUE(TRIM(SUBSTITUTE(V45,CHAR(160),""))),0)),
         "Attention : Le montant retenu HT est supérieur au montant HT présenté. Merci de revoir la ligne de dépense, plafonner son montant, ou justifier la reventilation HT / TVA.",
      (IFERROR(VALUE(TRIM(SUBSTITUTE(AY45,CHAR(160),""))),0))&gt;
         (IFERROR(VALUE(TRIM(SUBSTITUTE(W45,CHAR(160),""))),0)),
         "Attention : Le montant TVA retenu est supérieur au montant TVA présenté. Merci de revoir la ligne de dépense, plafonner son montant, ou justifier la reventilation HT / TVA.",
      (IFERROR(VALUE(TRIM(SUBSTITUTE(X45,CHAR(160),""))),0))=0,
         "",
      (IFERROR(VALUE(TRIM(SUBSTITUTE(AZ45,CHAR(160),""))),0))=
         (IFERROR(VALUE(TRIM(SUBSTITUTE(X45,CHAR(160),""))),0)),
         "OK",
      (IFERROR(VALUE(TRIM(SUBSTITUTE(AZ45,CHAR(160),""))),0))&lt;
         (IFERROR(VALUE(TRIM(SUBSTITUTE(X45,CHAR(160),""))),0)),
         "Attention : montant présenté partiellement écarté.",
      TRUE,
         ""
   )
)</f>
        <v/>
      </c>
      <c r="BD45" s="49" t="str">
        <f t="shared" si="46"/>
        <v/>
      </c>
      <c r="BE45" s="49" t="str">
        <f t="shared" si="47"/>
        <v/>
      </c>
      <c r="BF45" s="21" t="str">
        <f t="shared" si="48"/>
        <v/>
      </c>
    </row>
    <row r="46" spans="1:58" ht="15" customHeight="1">
      <c r="A46" s="345">
        <v>35</v>
      </c>
      <c r="B46" s="363"/>
      <c r="C46" s="6"/>
      <c r="D46" s="5"/>
      <c r="E46" s="5"/>
      <c r="F46" s="5"/>
      <c r="G46" s="24"/>
      <c r="H46" s="22"/>
      <c r="I46" s="23"/>
      <c r="J46" s="5"/>
      <c r="K46" s="11"/>
      <c r="L46" s="8"/>
      <c r="M46" s="7"/>
      <c r="N46" s="42" t="str">
        <f t="shared" si="29"/>
        <v/>
      </c>
      <c r="O46" s="9"/>
      <c r="P46" s="7"/>
      <c r="Q46" s="42" t="str">
        <f t="shared" si="30"/>
        <v/>
      </c>
      <c r="R46" s="10"/>
      <c r="S46" s="7"/>
      <c r="T46" s="43" t="str">
        <f t="shared" si="31"/>
        <v/>
      </c>
      <c r="U46" s="16"/>
      <c r="V46" s="68" t="str" cm="1">
        <f t="array" ref="V46">IF((_xlfn.IFS(TRIM(SUBSTITUTE(U46,CHAR(160),""))="Devis 1",IFERROR(VALUE(TRIM(SUBSTITUTE(L46,CHAR(160),""))),0),TRIM(SUBSTITUTE(U46,CHAR(160),""))="Devis 2",IFERROR(VALUE(TRIM(SUBSTITUTE(O46,CHAR(160),""))),0),TRIM(SUBSTITUTE(U46,CHAR(160),""))="Devis 3",IFERROR(VALUE(TRIM(SUBSTITUTE(R46,CHAR(160),""))),0),TRUE,0)*IFERROR(VALUE(TRIM(SUBSTITUTE(C46,CHAR(160),""))),0))=0,"",_xlfn.IFS(TRIM(SUBSTITUTE(U46,CHAR(160),""))="Devis 1",IFERROR(VALUE(TRIM(SUBSTITUTE(L46,CHAR(160),""))),0),TRIM(SUBSTITUTE(U46,CHAR(160),""))="Devis 2",IFERROR(VALUE(TRIM(SUBSTITUTE(O46,CHAR(160),""))),0),TRIM(SUBSTITUTE(U46,CHAR(160),""))="Devis 3",IFERROR(VALUE(TRIM(SUBSTITUTE(R46,CHAR(160),""))),0),TRUE,0)*IFERROR(VALUE(TRIM(SUBSTITUTE(C46,CHAR(160),""))),0))</f>
        <v/>
      </c>
      <c r="W46" s="66" t="str" cm="1">
        <f t="array" ref="W46">IF((_xlfn.IFS(TRIM(SUBSTITUTE(U46,CHAR(160),""))="Devis 1",IFERROR(VALUE(TRIM(SUBSTITUTE(M46,CHAR(160),""))),0),TRIM(SUBSTITUTE(U46,CHAR(160),""))="Devis 2",IFERROR(VALUE(TRIM(SUBSTITUTE(P46,CHAR(160),""))),0),TRIM(SUBSTITUTE(U46,CHAR(160),""))="Devis 3",IFERROR(VALUE(TRIM(SUBSTITUTE(S46,CHAR(160),""))),0),TRUE,0)*IFERROR(VALUE(TRIM(SUBSTITUTE(C46,CHAR(160),""))),0))=0,IF(V46&lt;&gt;"",0,""),_xlfn.IFS(TRIM(SUBSTITUTE(U46,CHAR(160),""))="Devis 1",IFERROR(VALUE(TRIM(SUBSTITUTE(M46,CHAR(160),""))),0),TRIM(SUBSTITUTE(U46,CHAR(160),""))="Devis 2",IFERROR(VALUE(TRIM(SUBSTITUTE(P46,CHAR(160),""))),0),TRIM(SUBSTITUTE(U46,CHAR(160),""))="Devis 3",IFERROR(VALUE(TRIM(SUBSTITUTE(S46,CHAR(160),""))),0),TRUE,0)*IFERROR(VALUE(TRIM(SUBSTITUTE(C46,CHAR(160),""))),0))</f>
        <v/>
      </c>
      <c r="X46" s="69" t="str">
        <f t="shared" si="32"/>
        <v/>
      </c>
      <c r="Y46" s="65"/>
      <c r="Z46" s="18" t="str">
        <f t="shared" si="49"/>
        <v/>
      </c>
      <c r="AA46" s="15" t="str">
        <f t="shared" si="50"/>
        <v/>
      </c>
      <c r="AB46" s="15" t="str">
        <f t="shared" si="51"/>
        <v/>
      </c>
      <c r="AC46" s="15" t="str">
        <f t="shared" si="52"/>
        <v/>
      </c>
      <c r="AD46" s="15" t="str">
        <f t="shared" si="53"/>
        <v/>
      </c>
      <c r="AE46" s="15" t="str">
        <f t="shared" si="54"/>
        <v/>
      </c>
      <c r="AF46" s="15" t="str">
        <f t="shared" si="55"/>
        <v/>
      </c>
      <c r="AG46" s="15" t="str">
        <f t="shared" si="56"/>
        <v/>
      </c>
      <c r="AH46" s="15" t="str">
        <f t="shared" si="38"/>
        <v/>
      </c>
      <c r="AI46" s="297" t="str">
        <f t="shared" si="59"/>
        <v/>
      </c>
      <c r="AJ46" s="45" t="str">
        <f t="shared" si="57"/>
        <v/>
      </c>
      <c r="AK46" s="20" t="str">
        <f t="shared" si="58"/>
        <v/>
      </c>
      <c r="AL46" s="42" t="str">
        <f t="shared" si="34"/>
        <v/>
      </c>
      <c r="AM46" s="46" t="str">
        <f t="shared" si="39"/>
        <v/>
      </c>
      <c r="AN46" s="20" t="str">
        <f t="shared" si="40"/>
        <v/>
      </c>
      <c r="AO46" s="42" t="str">
        <f t="shared" si="35"/>
        <v/>
      </c>
      <c r="AP46" s="47" t="str">
        <f t="shared" si="41"/>
        <v/>
      </c>
      <c r="AQ46" s="20" t="str">
        <f t="shared" si="42"/>
        <v/>
      </c>
      <c r="AR46" s="48" t="str">
        <f t="shared" si="36"/>
        <v/>
      </c>
      <c r="AS46" s="44" t="str">
        <f t="shared" si="43"/>
        <v/>
      </c>
      <c r="AT46" s="56"/>
      <c r="AU46" s="49" t="str">
        <f t="shared" si="44"/>
        <v/>
      </c>
      <c r="AV46" s="49" t="str">
        <f t="shared" si="45"/>
        <v/>
      </c>
      <c r="AW46" s="49" t="str">
        <f t="shared" si="37"/>
        <v/>
      </c>
      <c r="AX46" s="67" t="str" cm="1">
        <f t="array" ref="AX46">IF($AA46="","",IF((IFERROR(_xlfn.IFS($AS46="Devis 1",(IFERROR(VALUE(TRIM(SUBSTITUTE(AJ46,CHAR(160),""))),0)),$AS46="Devis 2",(IFERROR(VALUE(TRIM(SUBSTITUTE(AM46,CHAR(160),""))),0)),$AS46="Devis 3",(IFERROR(VALUE(TRIM(SUBSTITUTE(AP46,CHAR(160),""))),0))),0))*(IFERROR(VALUE(TRIM(SUBSTITUTE($AA46,CHAR(160),""))),0))=0,"",(IFERROR(_xlfn.IFS($AS46="Devis 1",(IFERROR(VALUE(TRIM(SUBSTITUTE(AJ46,CHAR(160),""))),0)),$AS46="Devis 2",(IFERROR(VALUE(TRIM(SUBSTITUTE(AM46,CHAR(160),""))),0)),$AS46="Devis 3",(IFERROR(VALUE(TRIM(SUBSTITUTE(AP46,CHAR(160),""))),0))),0))*(IFERROR(VALUE(TRIM(SUBSTITUTE($AA46,CHAR(160),""))),0))))</f>
        <v/>
      </c>
      <c r="AY46" s="67" t="str" cm="1">
        <f t="array" ref="AY46">IF($AA46="","",IF(IFERROR(_xlfn.IFS(TRIM(SUBSTITUTE($AS46,CHAR(160),""))="Devis 1",IFERROR(VALUE(TRIM(SUBSTITUTE(AK46,CHAR(160),""))),0),TRIM(SUBSTITUTE($AS46,CHAR(160),""))="Devis 2",IFERROR(VALUE(TRIM(SUBSTITUTE(AN46,CHAR(160),""))),0),TRIM(SUBSTITUTE($AS46,CHAR(160),""))="Devis 3",IFERROR(VALUE(TRIM(SUBSTITUTE(AQ46,CHAR(160),""))),0)),0)*IFERROR(VALUE(TRIM(SUBSTITUTE($AA46,CHAR(160),""))),0)=0,IF(AX46&lt;&gt;"",0,""),IFERROR(_xlfn.IFS(TRIM(SUBSTITUTE($AS46,CHAR(160),""))="Devis 1",IFERROR(VALUE(TRIM(SUBSTITUTE(AK46,CHAR(160),""))),0),TRIM(SUBSTITUTE($AS46,CHAR(160),""))="Devis 2",IFERROR(VALUE(TRIM(SUBSTITUTE(AN46,CHAR(160),""))),0),TRIM(SUBSTITUTE($AS46,CHAR(160),""))="Devis 3",IFERROR(VALUE(TRIM(SUBSTITUTE(AQ46,CHAR(160),""))),0)),0)*IFERROR(VALUE(TRIM(SUBSTITUTE($AA46,CHAR(160),""))),0)))</f>
        <v/>
      </c>
      <c r="AZ46" s="67" t="str" cm="1">
        <f t="array" ref="AZ46">IF($AA46="","",IF((IFERROR(_xlfn.IFS($AS46="Devis 1",(IFERROR(VALUE(TRIM(SUBSTITUTE(AL46,CHAR(160),""))),0)),$AS46="Devis 2",(IFERROR(VALUE(TRIM(SUBSTITUTE(AO46,CHAR(160),""))),0)),$AS46="Devis 3",(IFERROR(VALUE(TRIM(SUBSTITUTE(AR46,CHAR(160),""))),0))),0))*(IFERROR(VALUE(TRIM(SUBSTITUTE($AA46,CHAR(160),""))),0))=0,"",(IFERROR(_xlfn.IFS($AS46="Devis 1",(IFERROR(VALUE(TRIM(SUBSTITUTE(AL46,CHAR(160),""))),0)),$AS46="Devis 2",(IFERROR(VALUE(TRIM(SUBSTITUTE(AO46,CHAR(160),""))),0)),$AS46="Devis 3",(IFERROR(VALUE(TRIM(SUBSTITUTE(AR46,CHAR(160),""))),0))),0))*(IFERROR(VALUE(TRIM(SUBSTITUTE($AA46,CHAR(160),""))),0))))</f>
        <v/>
      </c>
      <c r="BA46" s="57"/>
      <c r="BB46" s="14" t="str" cm="1">
        <f t="array" ref="BB46">IF(OR(AZ46="",AW46="",AX46="",AU46="",AY46="",AV46=""),"",_xlfn.IFS((IFERROR(VALUE(TRIM(SUBSTITUTE(AZ46,CHAR(160),""))),0))&gt;(IFERROR(VALUE(TRIM(SUBSTITUTE(AW46,CHAR(160),""))),0)),"KO : Le montant retenu TTC est supérieur au montant raisonnable TTC. Merci de revoir la ligne de dépense ou plafonner son montant.",(IFERROR(VALUE(TRIM(SUBSTITUTE(AX46,CHAR(160),""))),0))&gt;(IFERROR(VALUE(TRIM(SUBSTITUTE(AU46,CHAR(160),""))),0)),"Attention : Le montant retenu HT est supérieur au montant HT raisonnable. Merci de revoir la ligne de dépense, plafonner son montant, ou justifier la reventillation HT / TVA.",(IFERROR(VALUE(TRIM(SUBSTITUTE(AY46,CHAR(160),""))),0))&gt;(IFERROR(VALUE(TRIM(SUBSTITUTE(AV46,CHAR(160),""))),0)),"Attention : Le montant TVA retenu est supérieur au montant TVA raisonnable. Merci de revoir la ligne de dépense, plafonner son montant, ou justifier la reventillation HT / TVA.",(IFERROR(VALUE(TRIM(SUBSTITUTE(AZ46,CHAR(160),""))),0))=0,"",(IFERROR(VALUE(TRIM(SUBSTITUTE(AW46,CHAR(160),""))),0))=(IFERROR(VALUE(TRIM(SUBSTITUTE(AZ46,CHAR(160),""))),0)),"OK",(IFERROR(VALUE(TRIM(SUBSTITUTE(AW46,CHAR(160),""))),0))&gt;(IFERROR(VALUE(TRIM(SUBSTITUTE(AZ46,CHAR(160),""))),0))," OK : Montant instruit inférieur au montant raisonnable.",TRUE,""))</f>
        <v/>
      </c>
      <c r="BC46" s="14" t="str" cm="1">
        <f t="array" ref="BC46">IF(
   OR(AZ46="",X46="",AX46="",V46="",AY46="",W46=""),
   "",
   _xlfn.IFS(
      (IFERROR(VALUE(TRIM(SUBSTITUTE(AZ46,CHAR(160),""))),0))=0,
         "Attention montant présenté entièrement écarté",
      (IFERROR(VALUE(TRIM(SUBSTITUTE(AZ46,CHAR(160),""))),0))&gt;
         (IFERROR(VALUE(TRIM(SUBSTITUTE(X46,CHAR(160),""))),0)),
         "KO : Le montant retenu TTC est supérieur au montant présenté TTC. Merci de revoir la ligne de dépense ou plafonner son montant.",
      (IFERROR(VALUE(TRIM(SUBSTITUTE(AX46,CHAR(160),""))),0))&gt;
         (IFERROR(VALUE(TRIM(SUBSTITUTE(V46,CHAR(160),""))),0)),
         "Attention : Le montant retenu HT est supérieur au montant HT présenté. Merci de revoir la ligne de dépense, plafonner son montant, ou justifier la reventilation HT / TVA.",
      (IFERROR(VALUE(TRIM(SUBSTITUTE(AY46,CHAR(160),""))),0))&gt;
         (IFERROR(VALUE(TRIM(SUBSTITUTE(W46,CHAR(160),""))),0)),
         "Attention : Le montant TVA retenu est supérieur au montant TVA présenté. Merci de revoir la ligne de dépense, plafonner son montant, ou justifier la reventilation HT / TVA.",
      (IFERROR(VALUE(TRIM(SUBSTITUTE(X46,CHAR(160),""))),0))=0,
         "",
      (IFERROR(VALUE(TRIM(SUBSTITUTE(AZ46,CHAR(160),""))),0))=
         (IFERROR(VALUE(TRIM(SUBSTITUTE(X46,CHAR(160),""))),0)),
         "OK",
      (IFERROR(VALUE(TRIM(SUBSTITUTE(AZ46,CHAR(160),""))),0))&lt;
         (IFERROR(VALUE(TRIM(SUBSTITUTE(X46,CHAR(160),""))),0)),
         "Attention : montant présenté partiellement écarté.",
      TRUE,
         ""
   )
)</f>
        <v/>
      </c>
      <c r="BD46" s="49" t="str">
        <f t="shared" si="46"/>
        <v/>
      </c>
      <c r="BE46" s="49" t="str">
        <f t="shared" si="47"/>
        <v/>
      </c>
      <c r="BF46" s="21" t="str">
        <f t="shared" si="48"/>
        <v/>
      </c>
    </row>
    <row r="47" spans="1:58" ht="15" customHeight="1">
      <c r="A47" s="345">
        <v>36</v>
      </c>
      <c r="B47" s="363"/>
      <c r="C47" s="6"/>
      <c r="D47" s="5"/>
      <c r="E47" s="5"/>
      <c r="F47" s="5"/>
      <c r="G47" s="24"/>
      <c r="H47" s="22"/>
      <c r="I47" s="23"/>
      <c r="J47" s="5"/>
      <c r="K47" s="11"/>
      <c r="L47" s="8"/>
      <c r="M47" s="7"/>
      <c r="N47" s="42" t="str">
        <f t="shared" si="29"/>
        <v/>
      </c>
      <c r="O47" s="9"/>
      <c r="P47" s="7"/>
      <c r="Q47" s="42" t="str">
        <f t="shared" si="30"/>
        <v/>
      </c>
      <c r="R47" s="10"/>
      <c r="S47" s="7"/>
      <c r="T47" s="43" t="str">
        <f t="shared" si="31"/>
        <v/>
      </c>
      <c r="U47" s="16"/>
      <c r="V47" s="68" t="str" cm="1">
        <f t="array" ref="V47">IF((_xlfn.IFS(TRIM(SUBSTITUTE(U47,CHAR(160),""))="Devis 1",IFERROR(VALUE(TRIM(SUBSTITUTE(L47,CHAR(160),""))),0),TRIM(SUBSTITUTE(U47,CHAR(160),""))="Devis 2",IFERROR(VALUE(TRIM(SUBSTITUTE(O47,CHAR(160),""))),0),TRIM(SUBSTITUTE(U47,CHAR(160),""))="Devis 3",IFERROR(VALUE(TRIM(SUBSTITUTE(R47,CHAR(160),""))),0),TRUE,0)*IFERROR(VALUE(TRIM(SUBSTITUTE(C47,CHAR(160),""))),0))=0,"",_xlfn.IFS(TRIM(SUBSTITUTE(U47,CHAR(160),""))="Devis 1",IFERROR(VALUE(TRIM(SUBSTITUTE(L47,CHAR(160),""))),0),TRIM(SUBSTITUTE(U47,CHAR(160),""))="Devis 2",IFERROR(VALUE(TRIM(SUBSTITUTE(O47,CHAR(160),""))),0),TRIM(SUBSTITUTE(U47,CHAR(160),""))="Devis 3",IFERROR(VALUE(TRIM(SUBSTITUTE(R47,CHAR(160),""))),0),TRUE,0)*IFERROR(VALUE(TRIM(SUBSTITUTE(C47,CHAR(160),""))),0))</f>
        <v/>
      </c>
      <c r="W47" s="66" t="str" cm="1">
        <f t="array" ref="W47">IF((_xlfn.IFS(TRIM(SUBSTITUTE(U47,CHAR(160),""))="Devis 1",IFERROR(VALUE(TRIM(SUBSTITUTE(M47,CHAR(160),""))),0),TRIM(SUBSTITUTE(U47,CHAR(160),""))="Devis 2",IFERROR(VALUE(TRIM(SUBSTITUTE(P47,CHAR(160),""))),0),TRIM(SUBSTITUTE(U47,CHAR(160),""))="Devis 3",IFERROR(VALUE(TRIM(SUBSTITUTE(S47,CHAR(160),""))),0),TRUE,0)*IFERROR(VALUE(TRIM(SUBSTITUTE(C47,CHAR(160),""))),0))=0,IF(V47&lt;&gt;"",0,""),_xlfn.IFS(TRIM(SUBSTITUTE(U47,CHAR(160),""))="Devis 1",IFERROR(VALUE(TRIM(SUBSTITUTE(M47,CHAR(160),""))),0),TRIM(SUBSTITUTE(U47,CHAR(160),""))="Devis 2",IFERROR(VALUE(TRIM(SUBSTITUTE(P47,CHAR(160),""))),0),TRIM(SUBSTITUTE(U47,CHAR(160),""))="Devis 3",IFERROR(VALUE(TRIM(SUBSTITUTE(S47,CHAR(160),""))),0),TRUE,0)*IFERROR(VALUE(TRIM(SUBSTITUTE(C47,CHAR(160),""))),0))</f>
        <v/>
      </c>
      <c r="X47" s="69" t="str">
        <f t="shared" si="32"/>
        <v/>
      </c>
      <c r="Y47" s="65"/>
      <c r="Z47" s="18" t="str">
        <f t="shared" si="49"/>
        <v/>
      </c>
      <c r="AA47" s="15" t="str">
        <f t="shared" si="50"/>
        <v/>
      </c>
      <c r="AB47" s="15" t="str">
        <f t="shared" si="51"/>
        <v/>
      </c>
      <c r="AC47" s="15" t="str">
        <f t="shared" si="52"/>
        <v/>
      </c>
      <c r="AD47" s="15" t="str">
        <f t="shared" si="53"/>
        <v/>
      </c>
      <c r="AE47" s="15" t="str">
        <f t="shared" si="54"/>
        <v/>
      </c>
      <c r="AF47" s="15" t="str">
        <f t="shared" si="55"/>
        <v/>
      </c>
      <c r="AG47" s="15" t="str">
        <f t="shared" si="56"/>
        <v/>
      </c>
      <c r="AH47" s="15" t="str">
        <f t="shared" si="38"/>
        <v/>
      </c>
      <c r="AI47" s="297" t="str">
        <f t="shared" si="59"/>
        <v/>
      </c>
      <c r="AJ47" s="45" t="str">
        <f t="shared" si="57"/>
        <v/>
      </c>
      <c r="AK47" s="20" t="str">
        <f t="shared" si="58"/>
        <v/>
      </c>
      <c r="AL47" s="42" t="str">
        <f t="shared" si="34"/>
        <v/>
      </c>
      <c r="AM47" s="46" t="str">
        <f t="shared" si="39"/>
        <v/>
      </c>
      <c r="AN47" s="20" t="str">
        <f t="shared" si="40"/>
        <v/>
      </c>
      <c r="AO47" s="42" t="str">
        <f t="shared" si="35"/>
        <v/>
      </c>
      <c r="AP47" s="47" t="str">
        <f t="shared" si="41"/>
        <v/>
      </c>
      <c r="AQ47" s="20" t="str">
        <f t="shared" si="42"/>
        <v/>
      </c>
      <c r="AR47" s="48" t="str">
        <f t="shared" si="36"/>
        <v/>
      </c>
      <c r="AS47" s="44" t="str">
        <f t="shared" si="43"/>
        <v/>
      </c>
      <c r="AT47" s="56"/>
      <c r="AU47" s="49" t="str">
        <f t="shared" si="44"/>
        <v/>
      </c>
      <c r="AV47" s="49" t="str">
        <f t="shared" si="45"/>
        <v/>
      </c>
      <c r="AW47" s="49" t="str">
        <f t="shared" si="37"/>
        <v/>
      </c>
      <c r="AX47" s="67" t="str" cm="1">
        <f t="array" ref="AX47">IF($AA47="","",IF((IFERROR(_xlfn.IFS($AS47="Devis 1",(IFERROR(VALUE(TRIM(SUBSTITUTE(AJ47,CHAR(160),""))),0)),$AS47="Devis 2",(IFERROR(VALUE(TRIM(SUBSTITUTE(AM47,CHAR(160),""))),0)),$AS47="Devis 3",(IFERROR(VALUE(TRIM(SUBSTITUTE(AP47,CHAR(160),""))),0))),0))*(IFERROR(VALUE(TRIM(SUBSTITUTE($AA47,CHAR(160),""))),0))=0,"",(IFERROR(_xlfn.IFS($AS47="Devis 1",(IFERROR(VALUE(TRIM(SUBSTITUTE(AJ47,CHAR(160),""))),0)),$AS47="Devis 2",(IFERROR(VALUE(TRIM(SUBSTITUTE(AM47,CHAR(160),""))),0)),$AS47="Devis 3",(IFERROR(VALUE(TRIM(SUBSTITUTE(AP47,CHAR(160),""))),0))),0))*(IFERROR(VALUE(TRIM(SUBSTITUTE($AA47,CHAR(160),""))),0))))</f>
        <v/>
      </c>
      <c r="AY47" s="67" t="str" cm="1">
        <f t="array" ref="AY47">IF($AA47="","",IF(IFERROR(_xlfn.IFS(TRIM(SUBSTITUTE($AS47,CHAR(160),""))="Devis 1",IFERROR(VALUE(TRIM(SUBSTITUTE(AK47,CHAR(160),""))),0),TRIM(SUBSTITUTE($AS47,CHAR(160),""))="Devis 2",IFERROR(VALUE(TRIM(SUBSTITUTE(AN47,CHAR(160),""))),0),TRIM(SUBSTITUTE($AS47,CHAR(160),""))="Devis 3",IFERROR(VALUE(TRIM(SUBSTITUTE(AQ47,CHAR(160),""))),0)),0)*IFERROR(VALUE(TRIM(SUBSTITUTE($AA47,CHAR(160),""))),0)=0,IF(AX47&lt;&gt;"",0,""),IFERROR(_xlfn.IFS(TRIM(SUBSTITUTE($AS47,CHAR(160),""))="Devis 1",IFERROR(VALUE(TRIM(SUBSTITUTE(AK47,CHAR(160),""))),0),TRIM(SUBSTITUTE($AS47,CHAR(160),""))="Devis 2",IFERROR(VALUE(TRIM(SUBSTITUTE(AN47,CHAR(160),""))),0),TRIM(SUBSTITUTE($AS47,CHAR(160),""))="Devis 3",IFERROR(VALUE(TRIM(SUBSTITUTE(AQ47,CHAR(160),""))),0)),0)*IFERROR(VALUE(TRIM(SUBSTITUTE($AA47,CHAR(160),""))),0)))</f>
        <v/>
      </c>
      <c r="AZ47" s="67" t="str" cm="1">
        <f t="array" ref="AZ47">IF($AA47="","",IF((IFERROR(_xlfn.IFS($AS47="Devis 1",(IFERROR(VALUE(TRIM(SUBSTITUTE(AL47,CHAR(160),""))),0)),$AS47="Devis 2",(IFERROR(VALUE(TRIM(SUBSTITUTE(AO47,CHAR(160),""))),0)),$AS47="Devis 3",(IFERROR(VALUE(TRIM(SUBSTITUTE(AR47,CHAR(160),""))),0))),0))*(IFERROR(VALUE(TRIM(SUBSTITUTE($AA47,CHAR(160),""))),0))=0,"",(IFERROR(_xlfn.IFS($AS47="Devis 1",(IFERROR(VALUE(TRIM(SUBSTITUTE(AL47,CHAR(160),""))),0)),$AS47="Devis 2",(IFERROR(VALUE(TRIM(SUBSTITUTE(AO47,CHAR(160),""))),0)),$AS47="Devis 3",(IFERROR(VALUE(TRIM(SUBSTITUTE(AR47,CHAR(160),""))),0))),0))*(IFERROR(VALUE(TRIM(SUBSTITUTE($AA47,CHAR(160),""))),0))))</f>
        <v/>
      </c>
      <c r="BA47" s="57"/>
      <c r="BB47" s="14" t="str" cm="1">
        <f t="array" ref="BB47">IF(OR(AZ47="",AW47="",AX47="",AU47="",AY47="",AV47=""),"",_xlfn.IFS((IFERROR(VALUE(TRIM(SUBSTITUTE(AZ47,CHAR(160),""))),0))&gt;(IFERROR(VALUE(TRIM(SUBSTITUTE(AW47,CHAR(160),""))),0)),"KO : Le montant retenu TTC est supérieur au montant raisonnable TTC. Merci de revoir la ligne de dépense ou plafonner son montant.",(IFERROR(VALUE(TRIM(SUBSTITUTE(AX47,CHAR(160),""))),0))&gt;(IFERROR(VALUE(TRIM(SUBSTITUTE(AU47,CHAR(160),""))),0)),"Attention : Le montant retenu HT est supérieur au montant HT raisonnable. Merci de revoir la ligne de dépense, plafonner son montant, ou justifier la reventillation HT / TVA.",(IFERROR(VALUE(TRIM(SUBSTITUTE(AY47,CHAR(160),""))),0))&gt;(IFERROR(VALUE(TRIM(SUBSTITUTE(AV47,CHAR(160),""))),0)),"Attention : Le montant TVA retenu est supérieur au montant TVA raisonnable. Merci de revoir la ligne de dépense, plafonner son montant, ou justifier la reventillation HT / TVA.",(IFERROR(VALUE(TRIM(SUBSTITUTE(AZ47,CHAR(160),""))),0))=0,"",(IFERROR(VALUE(TRIM(SUBSTITUTE(AW47,CHAR(160),""))),0))=(IFERROR(VALUE(TRIM(SUBSTITUTE(AZ47,CHAR(160),""))),0)),"OK",(IFERROR(VALUE(TRIM(SUBSTITUTE(AW47,CHAR(160),""))),0))&gt;(IFERROR(VALUE(TRIM(SUBSTITUTE(AZ47,CHAR(160),""))),0))," OK : Montant instruit inférieur au montant raisonnable.",TRUE,""))</f>
        <v/>
      </c>
      <c r="BC47" s="14" t="str" cm="1">
        <f t="array" ref="BC47">IF(
   OR(AZ47="",X47="",AX47="",V47="",AY47="",W47=""),
   "",
   _xlfn.IFS(
      (IFERROR(VALUE(TRIM(SUBSTITUTE(AZ47,CHAR(160),""))),0))=0,
         "Attention montant présenté entièrement écarté",
      (IFERROR(VALUE(TRIM(SUBSTITUTE(AZ47,CHAR(160),""))),0))&gt;
         (IFERROR(VALUE(TRIM(SUBSTITUTE(X47,CHAR(160),""))),0)),
         "KO : Le montant retenu TTC est supérieur au montant présenté TTC. Merci de revoir la ligne de dépense ou plafonner son montant.",
      (IFERROR(VALUE(TRIM(SUBSTITUTE(AX47,CHAR(160),""))),0))&gt;
         (IFERROR(VALUE(TRIM(SUBSTITUTE(V47,CHAR(160),""))),0)),
         "Attention : Le montant retenu HT est supérieur au montant HT présenté. Merci de revoir la ligne de dépense, plafonner son montant, ou justifier la reventilation HT / TVA.",
      (IFERROR(VALUE(TRIM(SUBSTITUTE(AY47,CHAR(160),""))),0))&gt;
         (IFERROR(VALUE(TRIM(SUBSTITUTE(W47,CHAR(160),""))),0)),
         "Attention : Le montant TVA retenu est supérieur au montant TVA présenté. Merci de revoir la ligne de dépense, plafonner son montant, ou justifier la reventilation HT / TVA.",
      (IFERROR(VALUE(TRIM(SUBSTITUTE(X47,CHAR(160),""))),0))=0,
         "",
      (IFERROR(VALUE(TRIM(SUBSTITUTE(AZ47,CHAR(160),""))),0))=
         (IFERROR(VALUE(TRIM(SUBSTITUTE(X47,CHAR(160),""))),0)),
         "OK",
      (IFERROR(VALUE(TRIM(SUBSTITUTE(AZ47,CHAR(160),""))),0))&lt;
         (IFERROR(VALUE(TRIM(SUBSTITUTE(X47,CHAR(160),""))),0)),
         "Attention : montant présenté partiellement écarté.",
      TRUE,
         ""
   )
)</f>
        <v/>
      </c>
      <c r="BD47" s="49" t="str">
        <f t="shared" si="46"/>
        <v/>
      </c>
      <c r="BE47" s="49" t="str">
        <f t="shared" si="47"/>
        <v/>
      </c>
      <c r="BF47" s="21" t="str">
        <f t="shared" si="48"/>
        <v/>
      </c>
    </row>
    <row r="48" spans="1:58" ht="15" customHeight="1">
      <c r="A48" s="345">
        <v>37</v>
      </c>
      <c r="B48" s="363"/>
      <c r="C48" s="6"/>
      <c r="D48" s="5"/>
      <c r="E48" s="5"/>
      <c r="F48" s="5"/>
      <c r="G48" s="24"/>
      <c r="H48" s="22"/>
      <c r="I48" s="23"/>
      <c r="J48" s="5"/>
      <c r="K48" s="11"/>
      <c r="L48" s="8"/>
      <c r="M48" s="7"/>
      <c r="N48" s="42" t="str">
        <f t="shared" si="29"/>
        <v/>
      </c>
      <c r="O48" s="9"/>
      <c r="P48" s="7"/>
      <c r="Q48" s="42" t="str">
        <f t="shared" si="30"/>
        <v/>
      </c>
      <c r="R48" s="10"/>
      <c r="S48" s="7"/>
      <c r="T48" s="43" t="str">
        <f t="shared" si="31"/>
        <v/>
      </c>
      <c r="U48" s="16"/>
      <c r="V48" s="68" t="str" cm="1">
        <f t="array" ref="V48">IF((_xlfn.IFS(TRIM(SUBSTITUTE(U48,CHAR(160),""))="Devis 1",IFERROR(VALUE(TRIM(SUBSTITUTE(L48,CHAR(160),""))),0),TRIM(SUBSTITUTE(U48,CHAR(160),""))="Devis 2",IFERROR(VALUE(TRIM(SUBSTITUTE(O48,CHAR(160),""))),0),TRIM(SUBSTITUTE(U48,CHAR(160),""))="Devis 3",IFERROR(VALUE(TRIM(SUBSTITUTE(R48,CHAR(160),""))),0),TRUE,0)*IFERROR(VALUE(TRIM(SUBSTITUTE(C48,CHAR(160),""))),0))=0,"",_xlfn.IFS(TRIM(SUBSTITUTE(U48,CHAR(160),""))="Devis 1",IFERROR(VALUE(TRIM(SUBSTITUTE(L48,CHAR(160),""))),0),TRIM(SUBSTITUTE(U48,CHAR(160),""))="Devis 2",IFERROR(VALUE(TRIM(SUBSTITUTE(O48,CHAR(160),""))),0),TRIM(SUBSTITUTE(U48,CHAR(160),""))="Devis 3",IFERROR(VALUE(TRIM(SUBSTITUTE(R48,CHAR(160),""))),0),TRUE,0)*IFERROR(VALUE(TRIM(SUBSTITUTE(C48,CHAR(160),""))),0))</f>
        <v/>
      </c>
      <c r="W48" s="66" t="str" cm="1">
        <f t="array" ref="W48">IF((_xlfn.IFS(TRIM(SUBSTITUTE(U48,CHAR(160),""))="Devis 1",IFERROR(VALUE(TRIM(SUBSTITUTE(M48,CHAR(160),""))),0),TRIM(SUBSTITUTE(U48,CHAR(160),""))="Devis 2",IFERROR(VALUE(TRIM(SUBSTITUTE(P48,CHAR(160),""))),0),TRIM(SUBSTITUTE(U48,CHAR(160),""))="Devis 3",IFERROR(VALUE(TRIM(SUBSTITUTE(S48,CHAR(160),""))),0),TRUE,0)*IFERROR(VALUE(TRIM(SUBSTITUTE(C48,CHAR(160),""))),0))=0,IF(V48&lt;&gt;"",0,""),_xlfn.IFS(TRIM(SUBSTITUTE(U48,CHAR(160),""))="Devis 1",IFERROR(VALUE(TRIM(SUBSTITUTE(M48,CHAR(160),""))),0),TRIM(SUBSTITUTE(U48,CHAR(160),""))="Devis 2",IFERROR(VALUE(TRIM(SUBSTITUTE(P48,CHAR(160),""))),0),TRIM(SUBSTITUTE(U48,CHAR(160),""))="Devis 3",IFERROR(VALUE(TRIM(SUBSTITUTE(S48,CHAR(160),""))),0),TRUE,0)*IFERROR(VALUE(TRIM(SUBSTITUTE(C48,CHAR(160),""))),0))</f>
        <v/>
      </c>
      <c r="X48" s="69" t="str">
        <f t="shared" si="32"/>
        <v/>
      </c>
      <c r="Y48" s="65"/>
      <c r="Z48" s="18" t="str">
        <f t="shared" si="49"/>
        <v/>
      </c>
      <c r="AA48" s="15" t="str">
        <f t="shared" si="50"/>
        <v/>
      </c>
      <c r="AB48" s="15" t="str">
        <f t="shared" si="51"/>
        <v/>
      </c>
      <c r="AC48" s="15" t="str">
        <f t="shared" si="52"/>
        <v/>
      </c>
      <c r="AD48" s="15" t="str">
        <f t="shared" si="53"/>
        <v/>
      </c>
      <c r="AE48" s="15" t="str">
        <f t="shared" si="54"/>
        <v/>
      </c>
      <c r="AF48" s="15" t="str">
        <f t="shared" si="55"/>
        <v/>
      </c>
      <c r="AG48" s="15" t="str">
        <f t="shared" si="56"/>
        <v/>
      </c>
      <c r="AH48" s="15" t="str">
        <f t="shared" si="38"/>
        <v/>
      </c>
      <c r="AI48" s="297" t="str">
        <f t="shared" si="59"/>
        <v/>
      </c>
      <c r="AJ48" s="45" t="str">
        <f t="shared" si="57"/>
        <v/>
      </c>
      <c r="AK48" s="20" t="str">
        <f t="shared" si="58"/>
        <v/>
      </c>
      <c r="AL48" s="42" t="str">
        <f t="shared" si="34"/>
        <v/>
      </c>
      <c r="AM48" s="46" t="str">
        <f t="shared" si="39"/>
        <v/>
      </c>
      <c r="AN48" s="20" t="str">
        <f t="shared" si="40"/>
        <v/>
      </c>
      <c r="AO48" s="42" t="str">
        <f t="shared" si="35"/>
        <v/>
      </c>
      <c r="AP48" s="47" t="str">
        <f t="shared" si="41"/>
        <v/>
      </c>
      <c r="AQ48" s="20" t="str">
        <f t="shared" si="42"/>
        <v/>
      </c>
      <c r="AR48" s="48" t="str">
        <f t="shared" si="36"/>
        <v/>
      </c>
      <c r="AS48" s="44" t="str">
        <f t="shared" si="43"/>
        <v/>
      </c>
      <c r="AT48" s="56"/>
      <c r="AU48" s="49" t="str">
        <f t="shared" si="44"/>
        <v/>
      </c>
      <c r="AV48" s="49" t="str">
        <f t="shared" si="45"/>
        <v/>
      </c>
      <c r="AW48" s="49" t="str">
        <f t="shared" si="37"/>
        <v/>
      </c>
      <c r="AX48" s="67" t="str" cm="1">
        <f t="array" ref="AX48">IF($AA48="","",IF((IFERROR(_xlfn.IFS($AS48="Devis 1",(IFERROR(VALUE(TRIM(SUBSTITUTE(AJ48,CHAR(160),""))),0)),$AS48="Devis 2",(IFERROR(VALUE(TRIM(SUBSTITUTE(AM48,CHAR(160),""))),0)),$AS48="Devis 3",(IFERROR(VALUE(TRIM(SUBSTITUTE(AP48,CHAR(160),""))),0))),0))*(IFERROR(VALUE(TRIM(SUBSTITUTE($AA48,CHAR(160),""))),0))=0,"",(IFERROR(_xlfn.IFS($AS48="Devis 1",(IFERROR(VALUE(TRIM(SUBSTITUTE(AJ48,CHAR(160),""))),0)),$AS48="Devis 2",(IFERROR(VALUE(TRIM(SUBSTITUTE(AM48,CHAR(160),""))),0)),$AS48="Devis 3",(IFERROR(VALUE(TRIM(SUBSTITUTE(AP48,CHAR(160),""))),0))),0))*(IFERROR(VALUE(TRIM(SUBSTITUTE($AA48,CHAR(160),""))),0))))</f>
        <v/>
      </c>
      <c r="AY48" s="67" t="str" cm="1">
        <f t="array" ref="AY48">IF($AA48="","",IF(IFERROR(_xlfn.IFS(TRIM(SUBSTITUTE($AS48,CHAR(160),""))="Devis 1",IFERROR(VALUE(TRIM(SUBSTITUTE(AK48,CHAR(160),""))),0),TRIM(SUBSTITUTE($AS48,CHAR(160),""))="Devis 2",IFERROR(VALUE(TRIM(SUBSTITUTE(AN48,CHAR(160),""))),0),TRIM(SUBSTITUTE($AS48,CHAR(160),""))="Devis 3",IFERROR(VALUE(TRIM(SUBSTITUTE(AQ48,CHAR(160),""))),0)),0)*IFERROR(VALUE(TRIM(SUBSTITUTE($AA48,CHAR(160),""))),0)=0,IF(AX48&lt;&gt;"",0,""),IFERROR(_xlfn.IFS(TRIM(SUBSTITUTE($AS48,CHAR(160),""))="Devis 1",IFERROR(VALUE(TRIM(SUBSTITUTE(AK48,CHAR(160),""))),0),TRIM(SUBSTITUTE($AS48,CHAR(160),""))="Devis 2",IFERROR(VALUE(TRIM(SUBSTITUTE(AN48,CHAR(160),""))),0),TRIM(SUBSTITUTE($AS48,CHAR(160),""))="Devis 3",IFERROR(VALUE(TRIM(SUBSTITUTE(AQ48,CHAR(160),""))),0)),0)*IFERROR(VALUE(TRIM(SUBSTITUTE($AA48,CHAR(160),""))),0)))</f>
        <v/>
      </c>
      <c r="AZ48" s="67" t="str" cm="1">
        <f t="array" ref="AZ48">IF($AA48="","",IF((IFERROR(_xlfn.IFS($AS48="Devis 1",(IFERROR(VALUE(TRIM(SUBSTITUTE(AL48,CHAR(160),""))),0)),$AS48="Devis 2",(IFERROR(VALUE(TRIM(SUBSTITUTE(AO48,CHAR(160),""))),0)),$AS48="Devis 3",(IFERROR(VALUE(TRIM(SUBSTITUTE(AR48,CHAR(160),""))),0))),0))*(IFERROR(VALUE(TRIM(SUBSTITUTE($AA48,CHAR(160),""))),0))=0,"",(IFERROR(_xlfn.IFS($AS48="Devis 1",(IFERROR(VALUE(TRIM(SUBSTITUTE(AL48,CHAR(160),""))),0)),$AS48="Devis 2",(IFERROR(VALUE(TRIM(SUBSTITUTE(AO48,CHAR(160),""))),0)),$AS48="Devis 3",(IFERROR(VALUE(TRIM(SUBSTITUTE(AR48,CHAR(160),""))),0))),0))*(IFERROR(VALUE(TRIM(SUBSTITUTE($AA48,CHAR(160),""))),0))))</f>
        <v/>
      </c>
      <c r="BA48" s="57"/>
      <c r="BB48" s="14" t="str" cm="1">
        <f t="array" ref="BB48">IF(OR(AZ48="",AW48="",AX48="",AU48="",AY48="",AV48=""),"",_xlfn.IFS((IFERROR(VALUE(TRIM(SUBSTITUTE(AZ48,CHAR(160),""))),0))&gt;(IFERROR(VALUE(TRIM(SUBSTITUTE(AW48,CHAR(160),""))),0)),"KO : Le montant retenu TTC est supérieur au montant raisonnable TTC. Merci de revoir la ligne de dépense ou plafonner son montant.",(IFERROR(VALUE(TRIM(SUBSTITUTE(AX48,CHAR(160),""))),0))&gt;(IFERROR(VALUE(TRIM(SUBSTITUTE(AU48,CHAR(160),""))),0)),"Attention : Le montant retenu HT est supérieur au montant HT raisonnable. Merci de revoir la ligne de dépense, plafonner son montant, ou justifier la reventillation HT / TVA.",(IFERROR(VALUE(TRIM(SUBSTITUTE(AY48,CHAR(160),""))),0))&gt;(IFERROR(VALUE(TRIM(SUBSTITUTE(AV48,CHAR(160),""))),0)),"Attention : Le montant TVA retenu est supérieur au montant TVA raisonnable. Merci de revoir la ligne de dépense, plafonner son montant, ou justifier la reventillation HT / TVA.",(IFERROR(VALUE(TRIM(SUBSTITUTE(AZ48,CHAR(160),""))),0))=0,"",(IFERROR(VALUE(TRIM(SUBSTITUTE(AW48,CHAR(160),""))),0))=(IFERROR(VALUE(TRIM(SUBSTITUTE(AZ48,CHAR(160),""))),0)),"OK",(IFERROR(VALUE(TRIM(SUBSTITUTE(AW48,CHAR(160),""))),0))&gt;(IFERROR(VALUE(TRIM(SUBSTITUTE(AZ48,CHAR(160),""))),0))," OK : Montant instruit inférieur au montant raisonnable.",TRUE,""))</f>
        <v/>
      </c>
      <c r="BC48" s="14" t="str" cm="1">
        <f t="array" ref="BC48">IF(
   OR(AZ48="",X48="",AX48="",V48="",AY48="",W48=""),
   "",
   _xlfn.IFS(
      (IFERROR(VALUE(TRIM(SUBSTITUTE(AZ48,CHAR(160),""))),0))=0,
         "Attention montant présenté entièrement écarté",
      (IFERROR(VALUE(TRIM(SUBSTITUTE(AZ48,CHAR(160),""))),0))&gt;
         (IFERROR(VALUE(TRIM(SUBSTITUTE(X48,CHAR(160),""))),0)),
         "KO : Le montant retenu TTC est supérieur au montant présenté TTC. Merci de revoir la ligne de dépense ou plafonner son montant.",
      (IFERROR(VALUE(TRIM(SUBSTITUTE(AX48,CHAR(160),""))),0))&gt;
         (IFERROR(VALUE(TRIM(SUBSTITUTE(V48,CHAR(160),""))),0)),
         "Attention : Le montant retenu HT est supérieur au montant HT présenté. Merci de revoir la ligne de dépense, plafonner son montant, ou justifier la reventilation HT / TVA.",
      (IFERROR(VALUE(TRIM(SUBSTITUTE(AY48,CHAR(160),""))),0))&gt;
         (IFERROR(VALUE(TRIM(SUBSTITUTE(W48,CHAR(160),""))),0)),
         "Attention : Le montant TVA retenu est supérieur au montant TVA présenté. Merci de revoir la ligne de dépense, plafonner son montant, ou justifier la reventilation HT / TVA.",
      (IFERROR(VALUE(TRIM(SUBSTITUTE(X48,CHAR(160),""))),0))=0,
         "",
      (IFERROR(VALUE(TRIM(SUBSTITUTE(AZ48,CHAR(160),""))),0))=
         (IFERROR(VALUE(TRIM(SUBSTITUTE(X48,CHAR(160),""))),0)),
         "OK",
      (IFERROR(VALUE(TRIM(SUBSTITUTE(AZ48,CHAR(160),""))),0))&lt;
         (IFERROR(VALUE(TRIM(SUBSTITUTE(X48,CHAR(160),""))),0)),
         "Attention : montant présenté partiellement écarté.",
      TRUE,
         ""
   )
)</f>
        <v/>
      </c>
      <c r="BD48" s="49" t="str">
        <f t="shared" si="46"/>
        <v/>
      </c>
      <c r="BE48" s="49" t="str">
        <f t="shared" si="47"/>
        <v/>
      </c>
      <c r="BF48" s="21" t="str">
        <f t="shared" si="48"/>
        <v/>
      </c>
    </row>
    <row r="49" spans="1:58" ht="15" customHeight="1">
      <c r="A49" s="345">
        <v>38</v>
      </c>
      <c r="B49" s="363"/>
      <c r="C49" s="6"/>
      <c r="D49" s="5"/>
      <c r="E49" s="5"/>
      <c r="F49" s="5"/>
      <c r="G49" s="24"/>
      <c r="H49" s="22"/>
      <c r="I49" s="23"/>
      <c r="J49" s="5"/>
      <c r="K49" s="11"/>
      <c r="L49" s="8"/>
      <c r="M49" s="7"/>
      <c r="N49" s="42" t="str">
        <f t="shared" si="29"/>
        <v/>
      </c>
      <c r="O49" s="9"/>
      <c r="P49" s="7"/>
      <c r="Q49" s="42" t="str">
        <f t="shared" si="30"/>
        <v/>
      </c>
      <c r="R49" s="10"/>
      <c r="S49" s="7"/>
      <c r="T49" s="43" t="str">
        <f t="shared" si="31"/>
        <v/>
      </c>
      <c r="U49" s="16"/>
      <c r="V49" s="68" t="str" cm="1">
        <f t="array" ref="V49">IF((_xlfn.IFS(TRIM(SUBSTITUTE(U49,CHAR(160),""))="Devis 1",IFERROR(VALUE(TRIM(SUBSTITUTE(L49,CHAR(160),""))),0),TRIM(SUBSTITUTE(U49,CHAR(160),""))="Devis 2",IFERROR(VALUE(TRIM(SUBSTITUTE(O49,CHAR(160),""))),0),TRIM(SUBSTITUTE(U49,CHAR(160),""))="Devis 3",IFERROR(VALUE(TRIM(SUBSTITUTE(R49,CHAR(160),""))),0),TRUE,0)*IFERROR(VALUE(TRIM(SUBSTITUTE(C49,CHAR(160),""))),0))=0,"",_xlfn.IFS(TRIM(SUBSTITUTE(U49,CHAR(160),""))="Devis 1",IFERROR(VALUE(TRIM(SUBSTITUTE(L49,CHAR(160),""))),0),TRIM(SUBSTITUTE(U49,CHAR(160),""))="Devis 2",IFERROR(VALUE(TRIM(SUBSTITUTE(O49,CHAR(160),""))),0),TRIM(SUBSTITUTE(U49,CHAR(160),""))="Devis 3",IFERROR(VALUE(TRIM(SUBSTITUTE(R49,CHAR(160),""))),0),TRUE,0)*IFERROR(VALUE(TRIM(SUBSTITUTE(C49,CHAR(160),""))),0))</f>
        <v/>
      </c>
      <c r="W49" s="66" t="str" cm="1">
        <f t="array" ref="W49">IF((_xlfn.IFS(TRIM(SUBSTITUTE(U49,CHAR(160),""))="Devis 1",IFERROR(VALUE(TRIM(SUBSTITUTE(M49,CHAR(160),""))),0),TRIM(SUBSTITUTE(U49,CHAR(160),""))="Devis 2",IFERROR(VALUE(TRIM(SUBSTITUTE(P49,CHAR(160),""))),0),TRIM(SUBSTITUTE(U49,CHAR(160),""))="Devis 3",IFERROR(VALUE(TRIM(SUBSTITUTE(S49,CHAR(160),""))),0),TRUE,0)*IFERROR(VALUE(TRIM(SUBSTITUTE(C49,CHAR(160),""))),0))=0,IF(V49&lt;&gt;"",0,""),_xlfn.IFS(TRIM(SUBSTITUTE(U49,CHAR(160),""))="Devis 1",IFERROR(VALUE(TRIM(SUBSTITUTE(M49,CHAR(160),""))),0),TRIM(SUBSTITUTE(U49,CHAR(160),""))="Devis 2",IFERROR(VALUE(TRIM(SUBSTITUTE(P49,CHAR(160),""))),0),TRIM(SUBSTITUTE(U49,CHAR(160),""))="Devis 3",IFERROR(VALUE(TRIM(SUBSTITUTE(S49,CHAR(160),""))),0),TRUE,0)*IFERROR(VALUE(TRIM(SUBSTITUTE(C49,CHAR(160),""))),0))</f>
        <v/>
      </c>
      <c r="X49" s="69" t="str">
        <f t="shared" si="32"/>
        <v/>
      </c>
      <c r="Y49" s="65"/>
      <c r="Z49" s="18" t="str">
        <f t="shared" si="49"/>
        <v/>
      </c>
      <c r="AA49" s="15" t="str">
        <f t="shared" si="50"/>
        <v/>
      </c>
      <c r="AB49" s="15" t="str">
        <f t="shared" si="51"/>
        <v/>
      </c>
      <c r="AC49" s="15" t="str">
        <f t="shared" si="52"/>
        <v/>
      </c>
      <c r="AD49" s="15" t="str">
        <f t="shared" si="53"/>
        <v/>
      </c>
      <c r="AE49" s="15" t="str">
        <f t="shared" si="54"/>
        <v/>
      </c>
      <c r="AF49" s="15" t="str">
        <f t="shared" si="55"/>
        <v/>
      </c>
      <c r="AG49" s="15" t="str">
        <f t="shared" si="56"/>
        <v/>
      </c>
      <c r="AH49" s="15" t="str">
        <f t="shared" si="38"/>
        <v/>
      </c>
      <c r="AI49" s="297" t="str">
        <f t="shared" si="59"/>
        <v/>
      </c>
      <c r="AJ49" s="45" t="str">
        <f t="shared" si="57"/>
        <v/>
      </c>
      <c r="AK49" s="20" t="str">
        <f t="shared" si="58"/>
        <v/>
      </c>
      <c r="AL49" s="42" t="str">
        <f t="shared" si="34"/>
        <v/>
      </c>
      <c r="AM49" s="46" t="str">
        <f t="shared" si="39"/>
        <v/>
      </c>
      <c r="AN49" s="20" t="str">
        <f t="shared" si="40"/>
        <v/>
      </c>
      <c r="AO49" s="42" t="str">
        <f t="shared" si="35"/>
        <v/>
      </c>
      <c r="AP49" s="47" t="str">
        <f t="shared" si="41"/>
        <v/>
      </c>
      <c r="AQ49" s="20" t="str">
        <f t="shared" si="42"/>
        <v/>
      </c>
      <c r="AR49" s="48" t="str">
        <f t="shared" si="36"/>
        <v/>
      </c>
      <c r="AS49" s="44" t="str">
        <f t="shared" si="43"/>
        <v/>
      </c>
      <c r="AT49" s="56"/>
      <c r="AU49" s="49" t="str">
        <f t="shared" si="44"/>
        <v/>
      </c>
      <c r="AV49" s="49" t="str">
        <f t="shared" si="45"/>
        <v/>
      </c>
      <c r="AW49" s="49" t="str">
        <f t="shared" si="37"/>
        <v/>
      </c>
      <c r="AX49" s="67" t="str" cm="1">
        <f t="array" ref="AX49">IF($AA49="","",IF((IFERROR(_xlfn.IFS($AS49="Devis 1",(IFERROR(VALUE(TRIM(SUBSTITUTE(AJ49,CHAR(160),""))),0)),$AS49="Devis 2",(IFERROR(VALUE(TRIM(SUBSTITUTE(AM49,CHAR(160),""))),0)),$AS49="Devis 3",(IFERROR(VALUE(TRIM(SUBSTITUTE(AP49,CHAR(160),""))),0))),0))*(IFERROR(VALUE(TRIM(SUBSTITUTE($AA49,CHAR(160),""))),0))=0,"",(IFERROR(_xlfn.IFS($AS49="Devis 1",(IFERROR(VALUE(TRIM(SUBSTITUTE(AJ49,CHAR(160),""))),0)),$AS49="Devis 2",(IFERROR(VALUE(TRIM(SUBSTITUTE(AM49,CHAR(160),""))),0)),$AS49="Devis 3",(IFERROR(VALUE(TRIM(SUBSTITUTE(AP49,CHAR(160),""))),0))),0))*(IFERROR(VALUE(TRIM(SUBSTITUTE($AA49,CHAR(160),""))),0))))</f>
        <v/>
      </c>
      <c r="AY49" s="67" t="str" cm="1">
        <f t="array" ref="AY49">IF($AA49="","",IF(IFERROR(_xlfn.IFS(TRIM(SUBSTITUTE($AS49,CHAR(160),""))="Devis 1",IFERROR(VALUE(TRIM(SUBSTITUTE(AK49,CHAR(160),""))),0),TRIM(SUBSTITUTE($AS49,CHAR(160),""))="Devis 2",IFERROR(VALUE(TRIM(SUBSTITUTE(AN49,CHAR(160),""))),0),TRIM(SUBSTITUTE($AS49,CHAR(160),""))="Devis 3",IFERROR(VALUE(TRIM(SUBSTITUTE(AQ49,CHAR(160),""))),0)),0)*IFERROR(VALUE(TRIM(SUBSTITUTE($AA49,CHAR(160),""))),0)=0,IF(AX49&lt;&gt;"",0,""),IFERROR(_xlfn.IFS(TRIM(SUBSTITUTE($AS49,CHAR(160),""))="Devis 1",IFERROR(VALUE(TRIM(SUBSTITUTE(AK49,CHAR(160),""))),0),TRIM(SUBSTITUTE($AS49,CHAR(160),""))="Devis 2",IFERROR(VALUE(TRIM(SUBSTITUTE(AN49,CHAR(160),""))),0),TRIM(SUBSTITUTE($AS49,CHAR(160),""))="Devis 3",IFERROR(VALUE(TRIM(SUBSTITUTE(AQ49,CHAR(160),""))),0)),0)*IFERROR(VALUE(TRIM(SUBSTITUTE($AA49,CHAR(160),""))),0)))</f>
        <v/>
      </c>
      <c r="AZ49" s="67" t="str" cm="1">
        <f t="array" ref="AZ49">IF($AA49="","",IF((IFERROR(_xlfn.IFS($AS49="Devis 1",(IFERROR(VALUE(TRIM(SUBSTITUTE(AL49,CHAR(160),""))),0)),$AS49="Devis 2",(IFERROR(VALUE(TRIM(SUBSTITUTE(AO49,CHAR(160),""))),0)),$AS49="Devis 3",(IFERROR(VALUE(TRIM(SUBSTITUTE(AR49,CHAR(160),""))),0))),0))*(IFERROR(VALUE(TRIM(SUBSTITUTE($AA49,CHAR(160),""))),0))=0,"",(IFERROR(_xlfn.IFS($AS49="Devis 1",(IFERROR(VALUE(TRIM(SUBSTITUTE(AL49,CHAR(160),""))),0)),$AS49="Devis 2",(IFERROR(VALUE(TRIM(SUBSTITUTE(AO49,CHAR(160),""))),0)),$AS49="Devis 3",(IFERROR(VALUE(TRIM(SUBSTITUTE(AR49,CHAR(160),""))),0))),0))*(IFERROR(VALUE(TRIM(SUBSTITUTE($AA49,CHAR(160),""))),0))))</f>
        <v/>
      </c>
      <c r="BA49" s="57"/>
      <c r="BB49" s="14" t="str" cm="1">
        <f t="array" ref="BB49">IF(OR(AZ49="",AW49="",AX49="",AU49="",AY49="",AV49=""),"",_xlfn.IFS((IFERROR(VALUE(TRIM(SUBSTITUTE(AZ49,CHAR(160),""))),0))&gt;(IFERROR(VALUE(TRIM(SUBSTITUTE(AW49,CHAR(160),""))),0)),"KO : Le montant retenu TTC est supérieur au montant raisonnable TTC. Merci de revoir la ligne de dépense ou plafonner son montant.",(IFERROR(VALUE(TRIM(SUBSTITUTE(AX49,CHAR(160),""))),0))&gt;(IFERROR(VALUE(TRIM(SUBSTITUTE(AU49,CHAR(160),""))),0)),"Attention : Le montant retenu HT est supérieur au montant HT raisonnable. Merci de revoir la ligne de dépense, plafonner son montant, ou justifier la reventillation HT / TVA.",(IFERROR(VALUE(TRIM(SUBSTITUTE(AY49,CHAR(160),""))),0))&gt;(IFERROR(VALUE(TRIM(SUBSTITUTE(AV49,CHAR(160),""))),0)),"Attention : Le montant TVA retenu est supérieur au montant TVA raisonnable. Merci de revoir la ligne de dépense, plafonner son montant, ou justifier la reventillation HT / TVA.",(IFERROR(VALUE(TRIM(SUBSTITUTE(AZ49,CHAR(160),""))),0))=0,"",(IFERROR(VALUE(TRIM(SUBSTITUTE(AW49,CHAR(160),""))),0))=(IFERROR(VALUE(TRIM(SUBSTITUTE(AZ49,CHAR(160),""))),0)),"OK",(IFERROR(VALUE(TRIM(SUBSTITUTE(AW49,CHAR(160),""))),0))&gt;(IFERROR(VALUE(TRIM(SUBSTITUTE(AZ49,CHAR(160),""))),0))," OK : Montant instruit inférieur au montant raisonnable.",TRUE,""))</f>
        <v/>
      </c>
      <c r="BC49" s="14" t="str" cm="1">
        <f t="array" ref="BC49">IF(
   OR(AZ49="",X49="",AX49="",V49="",AY49="",W49=""),
   "",
   _xlfn.IFS(
      (IFERROR(VALUE(TRIM(SUBSTITUTE(AZ49,CHAR(160),""))),0))=0,
         "Attention montant présenté entièrement écarté",
      (IFERROR(VALUE(TRIM(SUBSTITUTE(AZ49,CHAR(160),""))),0))&gt;
         (IFERROR(VALUE(TRIM(SUBSTITUTE(X49,CHAR(160),""))),0)),
         "KO : Le montant retenu TTC est supérieur au montant présenté TTC. Merci de revoir la ligne de dépense ou plafonner son montant.",
      (IFERROR(VALUE(TRIM(SUBSTITUTE(AX49,CHAR(160),""))),0))&gt;
         (IFERROR(VALUE(TRIM(SUBSTITUTE(V49,CHAR(160),""))),0)),
         "Attention : Le montant retenu HT est supérieur au montant HT présenté. Merci de revoir la ligne de dépense, plafonner son montant, ou justifier la reventilation HT / TVA.",
      (IFERROR(VALUE(TRIM(SUBSTITUTE(AY49,CHAR(160),""))),0))&gt;
         (IFERROR(VALUE(TRIM(SUBSTITUTE(W49,CHAR(160),""))),0)),
         "Attention : Le montant TVA retenu est supérieur au montant TVA présenté. Merci de revoir la ligne de dépense, plafonner son montant, ou justifier la reventilation HT / TVA.",
      (IFERROR(VALUE(TRIM(SUBSTITUTE(X49,CHAR(160),""))),0))=0,
         "",
      (IFERROR(VALUE(TRIM(SUBSTITUTE(AZ49,CHAR(160),""))),0))=
         (IFERROR(VALUE(TRIM(SUBSTITUTE(X49,CHAR(160),""))),0)),
         "OK",
      (IFERROR(VALUE(TRIM(SUBSTITUTE(AZ49,CHAR(160),""))),0))&lt;
         (IFERROR(VALUE(TRIM(SUBSTITUTE(X49,CHAR(160),""))),0)),
         "Attention : montant présenté partiellement écarté.",
      TRUE,
         ""
   )
)</f>
        <v/>
      </c>
      <c r="BD49" s="49" t="str">
        <f t="shared" si="46"/>
        <v/>
      </c>
      <c r="BE49" s="49" t="str">
        <f t="shared" si="47"/>
        <v/>
      </c>
      <c r="BF49" s="21" t="str">
        <f t="shared" si="48"/>
        <v/>
      </c>
    </row>
    <row r="50" spans="1:58" ht="15" customHeight="1">
      <c r="A50" s="345">
        <v>39</v>
      </c>
      <c r="B50" s="363"/>
      <c r="C50" s="6"/>
      <c r="D50" s="5"/>
      <c r="E50" s="5"/>
      <c r="F50" s="5"/>
      <c r="G50" s="24"/>
      <c r="H50" s="22"/>
      <c r="I50" s="23"/>
      <c r="J50" s="5"/>
      <c r="K50" s="11"/>
      <c r="L50" s="8"/>
      <c r="M50" s="7"/>
      <c r="N50" s="42" t="str">
        <f t="shared" si="29"/>
        <v/>
      </c>
      <c r="O50" s="9"/>
      <c r="P50" s="7"/>
      <c r="Q50" s="42" t="str">
        <f t="shared" si="30"/>
        <v/>
      </c>
      <c r="R50" s="10"/>
      <c r="S50" s="7"/>
      <c r="T50" s="43" t="str">
        <f t="shared" si="31"/>
        <v/>
      </c>
      <c r="U50" s="16"/>
      <c r="V50" s="68" t="str" cm="1">
        <f t="array" ref="V50">IF((_xlfn.IFS(TRIM(SUBSTITUTE(U50,CHAR(160),""))="Devis 1",IFERROR(VALUE(TRIM(SUBSTITUTE(L50,CHAR(160),""))),0),TRIM(SUBSTITUTE(U50,CHAR(160),""))="Devis 2",IFERROR(VALUE(TRIM(SUBSTITUTE(O50,CHAR(160),""))),0),TRIM(SUBSTITUTE(U50,CHAR(160),""))="Devis 3",IFERROR(VALUE(TRIM(SUBSTITUTE(R50,CHAR(160),""))),0),TRUE,0)*IFERROR(VALUE(TRIM(SUBSTITUTE(C50,CHAR(160),""))),0))=0,"",_xlfn.IFS(TRIM(SUBSTITUTE(U50,CHAR(160),""))="Devis 1",IFERROR(VALUE(TRIM(SUBSTITUTE(L50,CHAR(160),""))),0),TRIM(SUBSTITUTE(U50,CHAR(160),""))="Devis 2",IFERROR(VALUE(TRIM(SUBSTITUTE(O50,CHAR(160),""))),0),TRIM(SUBSTITUTE(U50,CHAR(160),""))="Devis 3",IFERROR(VALUE(TRIM(SUBSTITUTE(R50,CHAR(160),""))),0),TRUE,0)*IFERROR(VALUE(TRIM(SUBSTITUTE(C50,CHAR(160),""))),0))</f>
        <v/>
      </c>
      <c r="W50" s="66" t="str" cm="1">
        <f t="array" ref="W50">IF((_xlfn.IFS(TRIM(SUBSTITUTE(U50,CHAR(160),""))="Devis 1",IFERROR(VALUE(TRIM(SUBSTITUTE(M50,CHAR(160),""))),0),TRIM(SUBSTITUTE(U50,CHAR(160),""))="Devis 2",IFERROR(VALUE(TRIM(SUBSTITUTE(P50,CHAR(160),""))),0),TRIM(SUBSTITUTE(U50,CHAR(160),""))="Devis 3",IFERROR(VALUE(TRIM(SUBSTITUTE(S50,CHAR(160),""))),0),TRUE,0)*IFERROR(VALUE(TRIM(SUBSTITUTE(C50,CHAR(160),""))),0))=0,IF(V50&lt;&gt;"",0,""),_xlfn.IFS(TRIM(SUBSTITUTE(U50,CHAR(160),""))="Devis 1",IFERROR(VALUE(TRIM(SUBSTITUTE(M50,CHAR(160),""))),0),TRIM(SUBSTITUTE(U50,CHAR(160),""))="Devis 2",IFERROR(VALUE(TRIM(SUBSTITUTE(P50,CHAR(160),""))),0),TRIM(SUBSTITUTE(U50,CHAR(160),""))="Devis 3",IFERROR(VALUE(TRIM(SUBSTITUTE(S50,CHAR(160),""))),0),TRUE,0)*IFERROR(VALUE(TRIM(SUBSTITUTE(C50,CHAR(160),""))),0))</f>
        <v/>
      </c>
      <c r="X50" s="69" t="str">
        <f t="shared" si="32"/>
        <v/>
      </c>
      <c r="Y50" s="65"/>
      <c r="Z50" s="18" t="str">
        <f t="shared" si="49"/>
        <v/>
      </c>
      <c r="AA50" s="15" t="str">
        <f t="shared" si="50"/>
        <v/>
      </c>
      <c r="AB50" s="15" t="str">
        <f t="shared" si="51"/>
        <v/>
      </c>
      <c r="AC50" s="15" t="str">
        <f t="shared" si="52"/>
        <v/>
      </c>
      <c r="AD50" s="15" t="str">
        <f t="shared" si="53"/>
        <v/>
      </c>
      <c r="AE50" s="15" t="str">
        <f t="shared" si="54"/>
        <v/>
      </c>
      <c r="AF50" s="15" t="str">
        <f t="shared" si="55"/>
        <v/>
      </c>
      <c r="AG50" s="15" t="str">
        <f t="shared" si="56"/>
        <v/>
      </c>
      <c r="AH50" s="15" t="str">
        <f t="shared" si="38"/>
        <v/>
      </c>
      <c r="AI50" s="297" t="str">
        <f t="shared" si="59"/>
        <v/>
      </c>
      <c r="AJ50" s="45" t="str">
        <f t="shared" si="57"/>
        <v/>
      </c>
      <c r="AK50" s="20" t="str">
        <f t="shared" si="58"/>
        <v/>
      </c>
      <c r="AL50" s="42" t="str">
        <f t="shared" si="34"/>
        <v/>
      </c>
      <c r="AM50" s="46" t="str">
        <f t="shared" si="39"/>
        <v/>
      </c>
      <c r="AN50" s="20" t="str">
        <f t="shared" si="40"/>
        <v/>
      </c>
      <c r="AO50" s="42" t="str">
        <f t="shared" si="35"/>
        <v/>
      </c>
      <c r="AP50" s="47" t="str">
        <f t="shared" si="41"/>
        <v/>
      </c>
      <c r="AQ50" s="20" t="str">
        <f t="shared" si="42"/>
        <v/>
      </c>
      <c r="AR50" s="48" t="str">
        <f t="shared" si="36"/>
        <v/>
      </c>
      <c r="AS50" s="44" t="str">
        <f t="shared" si="43"/>
        <v/>
      </c>
      <c r="AT50" s="56"/>
      <c r="AU50" s="49" t="str">
        <f t="shared" si="44"/>
        <v/>
      </c>
      <c r="AV50" s="49" t="str">
        <f t="shared" si="45"/>
        <v/>
      </c>
      <c r="AW50" s="49" t="str">
        <f t="shared" si="37"/>
        <v/>
      </c>
      <c r="AX50" s="67" t="str" cm="1">
        <f t="array" ref="AX50">IF($AA50="","",IF((IFERROR(_xlfn.IFS($AS50="Devis 1",(IFERROR(VALUE(TRIM(SUBSTITUTE(AJ50,CHAR(160),""))),0)),$AS50="Devis 2",(IFERROR(VALUE(TRIM(SUBSTITUTE(AM50,CHAR(160),""))),0)),$AS50="Devis 3",(IFERROR(VALUE(TRIM(SUBSTITUTE(AP50,CHAR(160),""))),0))),0))*(IFERROR(VALUE(TRIM(SUBSTITUTE($AA50,CHAR(160),""))),0))=0,"",(IFERROR(_xlfn.IFS($AS50="Devis 1",(IFERROR(VALUE(TRIM(SUBSTITUTE(AJ50,CHAR(160),""))),0)),$AS50="Devis 2",(IFERROR(VALUE(TRIM(SUBSTITUTE(AM50,CHAR(160),""))),0)),$AS50="Devis 3",(IFERROR(VALUE(TRIM(SUBSTITUTE(AP50,CHAR(160),""))),0))),0))*(IFERROR(VALUE(TRIM(SUBSTITUTE($AA50,CHAR(160),""))),0))))</f>
        <v/>
      </c>
      <c r="AY50" s="67" t="str" cm="1">
        <f t="array" ref="AY50">IF($AA50="","",IF(IFERROR(_xlfn.IFS(TRIM(SUBSTITUTE($AS50,CHAR(160),""))="Devis 1",IFERROR(VALUE(TRIM(SUBSTITUTE(AK50,CHAR(160),""))),0),TRIM(SUBSTITUTE($AS50,CHAR(160),""))="Devis 2",IFERROR(VALUE(TRIM(SUBSTITUTE(AN50,CHAR(160),""))),0),TRIM(SUBSTITUTE($AS50,CHAR(160),""))="Devis 3",IFERROR(VALUE(TRIM(SUBSTITUTE(AQ50,CHAR(160),""))),0)),0)*IFERROR(VALUE(TRIM(SUBSTITUTE($AA50,CHAR(160),""))),0)=0,IF(AX50&lt;&gt;"",0,""),IFERROR(_xlfn.IFS(TRIM(SUBSTITUTE($AS50,CHAR(160),""))="Devis 1",IFERROR(VALUE(TRIM(SUBSTITUTE(AK50,CHAR(160),""))),0),TRIM(SUBSTITUTE($AS50,CHAR(160),""))="Devis 2",IFERROR(VALUE(TRIM(SUBSTITUTE(AN50,CHAR(160),""))),0),TRIM(SUBSTITUTE($AS50,CHAR(160),""))="Devis 3",IFERROR(VALUE(TRIM(SUBSTITUTE(AQ50,CHAR(160),""))),0)),0)*IFERROR(VALUE(TRIM(SUBSTITUTE($AA50,CHAR(160),""))),0)))</f>
        <v/>
      </c>
      <c r="AZ50" s="67" t="str" cm="1">
        <f t="array" ref="AZ50">IF($AA50="","",IF((IFERROR(_xlfn.IFS($AS50="Devis 1",(IFERROR(VALUE(TRIM(SUBSTITUTE(AL50,CHAR(160),""))),0)),$AS50="Devis 2",(IFERROR(VALUE(TRIM(SUBSTITUTE(AO50,CHAR(160),""))),0)),$AS50="Devis 3",(IFERROR(VALUE(TRIM(SUBSTITUTE(AR50,CHAR(160),""))),0))),0))*(IFERROR(VALUE(TRIM(SUBSTITUTE($AA50,CHAR(160),""))),0))=0,"",(IFERROR(_xlfn.IFS($AS50="Devis 1",(IFERROR(VALUE(TRIM(SUBSTITUTE(AL50,CHAR(160),""))),0)),$AS50="Devis 2",(IFERROR(VALUE(TRIM(SUBSTITUTE(AO50,CHAR(160),""))),0)),$AS50="Devis 3",(IFERROR(VALUE(TRIM(SUBSTITUTE(AR50,CHAR(160),""))),0))),0))*(IFERROR(VALUE(TRIM(SUBSTITUTE($AA50,CHAR(160),""))),0))))</f>
        <v/>
      </c>
      <c r="BA50" s="57"/>
      <c r="BB50" s="14" t="str" cm="1">
        <f t="array" ref="BB50">IF(OR(AZ50="",AW50="",AX50="",AU50="",AY50="",AV50=""),"",_xlfn.IFS((IFERROR(VALUE(TRIM(SUBSTITUTE(AZ50,CHAR(160),""))),0))&gt;(IFERROR(VALUE(TRIM(SUBSTITUTE(AW50,CHAR(160),""))),0)),"KO : Le montant retenu TTC est supérieur au montant raisonnable TTC. Merci de revoir la ligne de dépense ou plafonner son montant.",(IFERROR(VALUE(TRIM(SUBSTITUTE(AX50,CHAR(160),""))),0))&gt;(IFERROR(VALUE(TRIM(SUBSTITUTE(AU50,CHAR(160),""))),0)),"Attention : Le montant retenu HT est supérieur au montant HT raisonnable. Merci de revoir la ligne de dépense, plafonner son montant, ou justifier la reventillation HT / TVA.",(IFERROR(VALUE(TRIM(SUBSTITUTE(AY50,CHAR(160),""))),0))&gt;(IFERROR(VALUE(TRIM(SUBSTITUTE(AV50,CHAR(160),""))),0)),"Attention : Le montant TVA retenu est supérieur au montant TVA raisonnable. Merci de revoir la ligne de dépense, plafonner son montant, ou justifier la reventillation HT / TVA.",(IFERROR(VALUE(TRIM(SUBSTITUTE(AZ50,CHAR(160),""))),0))=0,"",(IFERROR(VALUE(TRIM(SUBSTITUTE(AW50,CHAR(160),""))),0))=(IFERROR(VALUE(TRIM(SUBSTITUTE(AZ50,CHAR(160),""))),0)),"OK",(IFERROR(VALUE(TRIM(SUBSTITUTE(AW50,CHAR(160),""))),0))&gt;(IFERROR(VALUE(TRIM(SUBSTITUTE(AZ50,CHAR(160),""))),0))," OK : Montant instruit inférieur au montant raisonnable.",TRUE,""))</f>
        <v/>
      </c>
      <c r="BC50" s="14" t="str" cm="1">
        <f t="array" ref="BC50">IF(
   OR(AZ50="",X50="",AX50="",V50="",AY50="",W50=""),
   "",
   _xlfn.IFS(
      (IFERROR(VALUE(TRIM(SUBSTITUTE(AZ50,CHAR(160),""))),0))=0,
         "Attention montant présenté entièrement écarté",
      (IFERROR(VALUE(TRIM(SUBSTITUTE(AZ50,CHAR(160),""))),0))&gt;
         (IFERROR(VALUE(TRIM(SUBSTITUTE(X50,CHAR(160),""))),0)),
         "KO : Le montant retenu TTC est supérieur au montant présenté TTC. Merci de revoir la ligne de dépense ou plafonner son montant.",
      (IFERROR(VALUE(TRIM(SUBSTITUTE(AX50,CHAR(160),""))),0))&gt;
         (IFERROR(VALUE(TRIM(SUBSTITUTE(V50,CHAR(160),""))),0)),
         "Attention : Le montant retenu HT est supérieur au montant HT présenté. Merci de revoir la ligne de dépense, plafonner son montant, ou justifier la reventilation HT / TVA.",
      (IFERROR(VALUE(TRIM(SUBSTITUTE(AY50,CHAR(160),""))),0))&gt;
         (IFERROR(VALUE(TRIM(SUBSTITUTE(W50,CHAR(160),""))),0)),
         "Attention : Le montant TVA retenu est supérieur au montant TVA présenté. Merci de revoir la ligne de dépense, plafonner son montant, ou justifier la reventilation HT / TVA.",
      (IFERROR(VALUE(TRIM(SUBSTITUTE(X50,CHAR(160),""))),0))=0,
         "",
      (IFERROR(VALUE(TRIM(SUBSTITUTE(AZ50,CHAR(160),""))),0))=
         (IFERROR(VALUE(TRIM(SUBSTITUTE(X50,CHAR(160),""))),0)),
         "OK",
      (IFERROR(VALUE(TRIM(SUBSTITUTE(AZ50,CHAR(160),""))),0))&lt;
         (IFERROR(VALUE(TRIM(SUBSTITUTE(X50,CHAR(160),""))),0)),
         "Attention : montant présenté partiellement écarté.",
      TRUE,
         ""
   )
)</f>
        <v/>
      </c>
      <c r="BD50" s="49" t="str">
        <f t="shared" si="46"/>
        <v/>
      </c>
      <c r="BE50" s="49" t="str">
        <f t="shared" si="47"/>
        <v/>
      </c>
      <c r="BF50" s="21" t="str">
        <f t="shared" si="48"/>
        <v/>
      </c>
    </row>
    <row r="51" spans="1:58" ht="15" customHeight="1">
      <c r="A51" s="345">
        <v>40</v>
      </c>
      <c r="B51" s="363"/>
      <c r="C51" s="6"/>
      <c r="D51" s="5"/>
      <c r="E51" s="5"/>
      <c r="F51" s="5"/>
      <c r="G51" s="24"/>
      <c r="H51" s="22"/>
      <c r="I51" s="23"/>
      <c r="J51" s="5"/>
      <c r="K51" s="11"/>
      <c r="L51" s="8"/>
      <c r="M51" s="7"/>
      <c r="N51" s="42" t="str">
        <f t="shared" si="29"/>
        <v/>
      </c>
      <c r="O51" s="9"/>
      <c r="P51" s="7"/>
      <c r="Q51" s="42" t="str">
        <f t="shared" si="30"/>
        <v/>
      </c>
      <c r="R51" s="10"/>
      <c r="S51" s="7"/>
      <c r="T51" s="43" t="str">
        <f t="shared" si="31"/>
        <v/>
      </c>
      <c r="U51" s="16"/>
      <c r="V51" s="68" t="str" cm="1">
        <f t="array" ref="V51">IF((_xlfn.IFS(TRIM(SUBSTITUTE(U51,CHAR(160),""))="Devis 1",IFERROR(VALUE(TRIM(SUBSTITUTE(L51,CHAR(160),""))),0),TRIM(SUBSTITUTE(U51,CHAR(160),""))="Devis 2",IFERROR(VALUE(TRIM(SUBSTITUTE(O51,CHAR(160),""))),0),TRIM(SUBSTITUTE(U51,CHAR(160),""))="Devis 3",IFERROR(VALUE(TRIM(SUBSTITUTE(R51,CHAR(160),""))),0),TRUE,0)*IFERROR(VALUE(TRIM(SUBSTITUTE(C51,CHAR(160),""))),0))=0,"",_xlfn.IFS(TRIM(SUBSTITUTE(U51,CHAR(160),""))="Devis 1",IFERROR(VALUE(TRIM(SUBSTITUTE(L51,CHAR(160),""))),0),TRIM(SUBSTITUTE(U51,CHAR(160),""))="Devis 2",IFERROR(VALUE(TRIM(SUBSTITUTE(O51,CHAR(160),""))),0),TRIM(SUBSTITUTE(U51,CHAR(160),""))="Devis 3",IFERROR(VALUE(TRIM(SUBSTITUTE(R51,CHAR(160),""))),0),TRUE,0)*IFERROR(VALUE(TRIM(SUBSTITUTE(C51,CHAR(160),""))),0))</f>
        <v/>
      </c>
      <c r="W51" s="66" t="str" cm="1">
        <f t="array" ref="W51">IF((_xlfn.IFS(TRIM(SUBSTITUTE(U51,CHAR(160),""))="Devis 1",IFERROR(VALUE(TRIM(SUBSTITUTE(M51,CHAR(160),""))),0),TRIM(SUBSTITUTE(U51,CHAR(160),""))="Devis 2",IFERROR(VALUE(TRIM(SUBSTITUTE(P51,CHAR(160),""))),0),TRIM(SUBSTITUTE(U51,CHAR(160),""))="Devis 3",IFERROR(VALUE(TRIM(SUBSTITUTE(S51,CHAR(160),""))),0),TRUE,0)*IFERROR(VALUE(TRIM(SUBSTITUTE(C51,CHAR(160),""))),0))=0,IF(V51&lt;&gt;"",0,""),_xlfn.IFS(TRIM(SUBSTITUTE(U51,CHAR(160),""))="Devis 1",IFERROR(VALUE(TRIM(SUBSTITUTE(M51,CHAR(160),""))),0),TRIM(SUBSTITUTE(U51,CHAR(160),""))="Devis 2",IFERROR(VALUE(TRIM(SUBSTITUTE(P51,CHAR(160),""))),0),TRIM(SUBSTITUTE(U51,CHAR(160),""))="Devis 3",IFERROR(VALUE(TRIM(SUBSTITUTE(S51,CHAR(160),""))),0),TRUE,0)*IFERROR(VALUE(TRIM(SUBSTITUTE(C51,CHAR(160),""))),0))</f>
        <v/>
      </c>
      <c r="X51" s="69" t="str">
        <f t="shared" si="32"/>
        <v/>
      </c>
      <c r="Y51" s="65"/>
      <c r="Z51" s="18" t="str">
        <f t="shared" si="49"/>
        <v/>
      </c>
      <c r="AA51" s="15" t="str">
        <f t="shared" si="50"/>
        <v/>
      </c>
      <c r="AB51" s="15" t="str">
        <f t="shared" si="51"/>
        <v/>
      </c>
      <c r="AC51" s="15" t="str">
        <f t="shared" si="52"/>
        <v/>
      </c>
      <c r="AD51" s="15" t="str">
        <f t="shared" si="53"/>
        <v/>
      </c>
      <c r="AE51" s="15" t="str">
        <f t="shared" si="54"/>
        <v/>
      </c>
      <c r="AF51" s="15" t="str">
        <f t="shared" si="55"/>
        <v/>
      </c>
      <c r="AG51" s="15" t="str">
        <f t="shared" si="56"/>
        <v/>
      </c>
      <c r="AH51" s="15" t="str">
        <f t="shared" si="38"/>
        <v/>
      </c>
      <c r="AI51" s="297" t="str">
        <f t="shared" si="59"/>
        <v/>
      </c>
      <c r="AJ51" s="45" t="str">
        <f t="shared" si="57"/>
        <v/>
      </c>
      <c r="AK51" s="20" t="str">
        <f t="shared" si="58"/>
        <v/>
      </c>
      <c r="AL51" s="42" t="str">
        <f t="shared" si="34"/>
        <v/>
      </c>
      <c r="AM51" s="46" t="str">
        <f t="shared" si="39"/>
        <v/>
      </c>
      <c r="AN51" s="20" t="str">
        <f t="shared" si="40"/>
        <v/>
      </c>
      <c r="AO51" s="42" t="str">
        <f t="shared" si="35"/>
        <v/>
      </c>
      <c r="AP51" s="47" t="str">
        <f t="shared" si="41"/>
        <v/>
      </c>
      <c r="AQ51" s="20" t="str">
        <f t="shared" si="42"/>
        <v/>
      </c>
      <c r="AR51" s="48" t="str">
        <f t="shared" si="36"/>
        <v/>
      </c>
      <c r="AS51" s="44" t="str">
        <f t="shared" si="43"/>
        <v/>
      </c>
      <c r="AT51" s="56"/>
      <c r="AU51" s="49" t="str">
        <f t="shared" si="44"/>
        <v/>
      </c>
      <c r="AV51" s="49" t="str">
        <f t="shared" si="45"/>
        <v/>
      </c>
      <c r="AW51" s="49" t="str">
        <f t="shared" si="37"/>
        <v/>
      </c>
      <c r="AX51" s="67" t="str" cm="1">
        <f t="array" ref="AX51">IF($AA51="","",IF((IFERROR(_xlfn.IFS($AS51="Devis 1",(IFERROR(VALUE(TRIM(SUBSTITUTE(AJ51,CHAR(160),""))),0)),$AS51="Devis 2",(IFERROR(VALUE(TRIM(SUBSTITUTE(AM51,CHAR(160),""))),0)),$AS51="Devis 3",(IFERROR(VALUE(TRIM(SUBSTITUTE(AP51,CHAR(160),""))),0))),0))*(IFERROR(VALUE(TRIM(SUBSTITUTE($AA51,CHAR(160),""))),0))=0,"",(IFERROR(_xlfn.IFS($AS51="Devis 1",(IFERROR(VALUE(TRIM(SUBSTITUTE(AJ51,CHAR(160),""))),0)),$AS51="Devis 2",(IFERROR(VALUE(TRIM(SUBSTITUTE(AM51,CHAR(160),""))),0)),$AS51="Devis 3",(IFERROR(VALUE(TRIM(SUBSTITUTE(AP51,CHAR(160),""))),0))),0))*(IFERROR(VALUE(TRIM(SUBSTITUTE($AA51,CHAR(160),""))),0))))</f>
        <v/>
      </c>
      <c r="AY51" s="67" t="str" cm="1">
        <f t="array" ref="AY51">IF($AA51="","",IF(IFERROR(_xlfn.IFS(TRIM(SUBSTITUTE($AS51,CHAR(160),""))="Devis 1",IFERROR(VALUE(TRIM(SUBSTITUTE(AK51,CHAR(160),""))),0),TRIM(SUBSTITUTE($AS51,CHAR(160),""))="Devis 2",IFERROR(VALUE(TRIM(SUBSTITUTE(AN51,CHAR(160),""))),0),TRIM(SUBSTITUTE($AS51,CHAR(160),""))="Devis 3",IFERROR(VALUE(TRIM(SUBSTITUTE(AQ51,CHAR(160),""))),0)),0)*IFERROR(VALUE(TRIM(SUBSTITUTE($AA51,CHAR(160),""))),0)=0,IF(AX51&lt;&gt;"",0,""),IFERROR(_xlfn.IFS(TRIM(SUBSTITUTE($AS51,CHAR(160),""))="Devis 1",IFERROR(VALUE(TRIM(SUBSTITUTE(AK51,CHAR(160),""))),0),TRIM(SUBSTITUTE($AS51,CHAR(160),""))="Devis 2",IFERROR(VALUE(TRIM(SUBSTITUTE(AN51,CHAR(160),""))),0),TRIM(SUBSTITUTE($AS51,CHAR(160),""))="Devis 3",IFERROR(VALUE(TRIM(SUBSTITUTE(AQ51,CHAR(160),""))),0)),0)*IFERROR(VALUE(TRIM(SUBSTITUTE($AA51,CHAR(160),""))),0)))</f>
        <v/>
      </c>
      <c r="AZ51" s="67" t="str" cm="1">
        <f t="array" ref="AZ51">IF($AA51="","",IF((IFERROR(_xlfn.IFS($AS51="Devis 1",(IFERROR(VALUE(TRIM(SUBSTITUTE(AL51,CHAR(160),""))),0)),$AS51="Devis 2",(IFERROR(VALUE(TRIM(SUBSTITUTE(AO51,CHAR(160),""))),0)),$AS51="Devis 3",(IFERROR(VALUE(TRIM(SUBSTITUTE(AR51,CHAR(160),""))),0))),0))*(IFERROR(VALUE(TRIM(SUBSTITUTE($AA51,CHAR(160),""))),0))=0,"",(IFERROR(_xlfn.IFS($AS51="Devis 1",(IFERROR(VALUE(TRIM(SUBSTITUTE(AL51,CHAR(160),""))),0)),$AS51="Devis 2",(IFERROR(VALUE(TRIM(SUBSTITUTE(AO51,CHAR(160),""))),0)),$AS51="Devis 3",(IFERROR(VALUE(TRIM(SUBSTITUTE(AR51,CHAR(160),""))),0))),0))*(IFERROR(VALUE(TRIM(SUBSTITUTE($AA51,CHAR(160),""))),0))))</f>
        <v/>
      </c>
      <c r="BA51" s="57"/>
      <c r="BB51" s="14" t="str" cm="1">
        <f t="array" ref="BB51">IF(OR(AZ51="",AW51="",AX51="",AU51="",AY51="",AV51=""),"",_xlfn.IFS((IFERROR(VALUE(TRIM(SUBSTITUTE(AZ51,CHAR(160),""))),0))&gt;(IFERROR(VALUE(TRIM(SUBSTITUTE(AW51,CHAR(160),""))),0)),"KO : Le montant retenu TTC est supérieur au montant raisonnable TTC. Merci de revoir la ligne de dépense ou plafonner son montant.",(IFERROR(VALUE(TRIM(SUBSTITUTE(AX51,CHAR(160),""))),0))&gt;(IFERROR(VALUE(TRIM(SUBSTITUTE(AU51,CHAR(160),""))),0)),"Attention : Le montant retenu HT est supérieur au montant HT raisonnable. Merci de revoir la ligne de dépense, plafonner son montant, ou justifier la reventillation HT / TVA.",(IFERROR(VALUE(TRIM(SUBSTITUTE(AY51,CHAR(160),""))),0))&gt;(IFERROR(VALUE(TRIM(SUBSTITUTE(AV51,CHAR(160),""))),0)),"Attention : Le montant TVA retenu est supérieur au montant TVA raisonnable. Merci de revoir la ligne de dépense, plafonner son montant, ou justifier la reventillation HT / TVA.",(IFERROR(VALUE(TRIM(SUBSTITUTE(AZ51,CHAR(160),""))),0))=0,"",(IFERROR(VALUE(TRIM(SUBSTITUTE(AW51,CHAR(160),""))),0))=(IFERROR(VALUE(TRIM(SUBSTITUTE(AZ51,CHAR(160),""))),0)),"OK",(IFERROR(VALUE(TRIM(SUBSTITUTE(AW51,CHAR(160),""))),0))&gt;(IFERROR(VALUE(TRIM(SUBSTITUTE(AZ51,CHAR(160),""))),0))," OK : Montant instruit inférieur au montant raisonnable.",TRUE,""))</f>
        <v/>
      </c>
      <c r="BC51" s="14" t="str" cm="1">
        <f t="array" ref="BC51">IF(
   OR(AZ51="",X51="",AX51="",V51="",AY51="",W51=""),
   "",
   _xlfn.IFS(
      (IFERROR(VALUE(TRIM(SUBSTITUTE(AZ51,CHAR(160),""))),0))=0,
         "Attention montant présenté entièrement écarté",
      (IFERROR(VALUE(TRIM(SUBSTITUTE(AZ51,CHAR(160),""))),0))&gt;
         (IFERROR(VALUE(TRIM(SUBSTITUTE(X51,CHAR(160),""))),0)),
         "KO : Le montant retenu TTC est supérieur au montant présenté TTC. Merci de revoir la ligne de dépense ou plafonner son montant.",
      (IFERROR(VALUE(TRIM(SUBSTITUTE(AX51,CHAR(160),""))),0))&gt;
         (IFERROR(VALUE(TRIM(SUBSTITUTE(V51,CHAR(160),""))),0)),
         "Attention : Le montant retenu HT est supérieur au montant HT présenté. Merci de revoir la ligne de dépense, plafonner son montant, ou justifier la reventilation HT / TVA.",
      (IFERROR(VALUE(TRIM(SUBSTITUTE(AY51,CHAR(160),""))),0))&gt;
         (IFERROR(VALUE(TRIM(SUBSTITUTE(W51,CHAR(160),""))),0)),
         "Attention : Le montant TVA retenu est supérieur au montant TVA présenté. Merci de revoir la ligne de dépense, plafonner son montant, ou justifier la reventilation HT / TVA.",
      (IFERROR(VALUE(TRIM(SUBSTITUTE(X51,CHAR(160),""))),0))=0,
         "",
      (IFERROR(VALUE(TRIM(SUBSTITUTE(AZ51,CHAR(160),""))),0))=
         (IFERROR(VALUE(TRIM(SUBSTITUTE(X51,CHAR(160),""))),0)),
         "OK",
      (IFERROR(VALUE(TRIM(SUBSTITUTE(AZ51,CHAR(160),""))),0))&lt;
         (IFERROR(VALUE(TRIM(SUBSTITUTE(X51,CHAR(160),""))),0)),
         "Attention : montant présenté partiellement écarté.",
      TRUE,
         ""
   )
)</f>
        <v/>
      </c>
      <c r="BD51" s="49" t="str">
        <f t="shared" si="46"/>
        <v/>
      </c>
      <c r="BE51" s="49" t="str">
        <f t="shared" si="47"/>
        <v/>
      </c>
      <c r="BF51" s="21" t="str">
        <f t="shared" si="48"/>
        <v/>
      </c>
    </row>
    <row r="52" spans="1:58" ht="15" customHeight="1">
      <c r="A52" s="345">
        <v>41</v>
      </c>
      <c r="B52" s="363"/>
      <c r="C52" s="6"/>
      <c r="D52" s="5"/>
      <c r="E52" s="5"/>
      <c r="F52" s="5"/>
      <c r="G52" s="24"/>
      <c r="H52" s="22"/>
      <c r="I52" s="23"/>
      <c r="J52" s="5"/>
      <c r="K52" s="11"/>
      <c r="L52" s="8"/>
      <c r="M52" s="7"/>
      <c r="N52" s="42" t="str">
        <f t="shared" si="29"/>
        <v/>
      </c>
      <c r="O52" s="9"/>
      <c r="P52" s="7"/>
      <c r="Q52" s="42" t="str">
        <f t="shared" si="30"/>
        <v/>
      </c>
      <c r="R52" s="10"/>
      <c r="S52" s="7"/>
      <c r="T52" s="43" t="str">
        <f t="shared" si="31"/>
        <v/>
      </c>
      <c r="U52" s="16"/>
      <c r="V52" s="68" t="str" cm="1">
        <f t="array" ref="V52">IF((_xlfn.IFS(TRIM(SUBSTITUTE(U52,CHAR(160),""))="Devis 1",IFERROR(VALUE(TRIM(SUBSTITUTE(L52,CHAR(160),""))),0),TRIM(SUBSTITUTE(U52,CHAR(160),""))="Devis 2",IFERROR(VALUE(TRIM(SUBSTITUTE(O52,CHAR(160),""))),0),TRIM(SUBSTITUTE(U52,CHAR(160),""))="Devis 3",IFERROR(VALUE(TRIM(SUBSTITUTE(R52,CHAR(160),""))),0),TRUE,0)*IFERROR(VALUE(TRIM(SUBSTITUTE(C52,CHAR(160),""))),0))=0,"",_xlfn.IFS(TRIM(SUBSTITUTE(U52,CHAR(160),""))="Devis 1",IFERROR(VALUE(TRIM(SUBSTITUTE(L52,CHAR(160),""))),0),TRIM(SUBSTITUTE(U52,CHAR(160),""))="Devis 2",IFERROR(VALUE(TRIM(SUBSTITUTE(O52,CHAR(160),""))),0),TRIM(SUBSTITUTE(U52,CHAR(160),""))="Devis 3",IFERROR(VALUE(TRIM(SUBSTITUTE(R52,CHAR(160),""))),0),TRUE,0)*IFERROR(VALUE(TRIM(SUBSTITUTE(C52,CHAR(160),""))),0))</f>
        <v/>
      </c>
      <c r="W52" s="66" t="str" cm="1">
        <f t="array" ref="W52">IF((_xlfn.IFS(TRIM(SUBSTITUTE(U52,CHAR(160),""))="Devis 1",IFERROR(VALUE(TRIM(SUBSTITUTE(M52,CHAR(160),""))),0),TRIM(SUBSTITUTE(U52,CHAR(160),""))="Devis 2",IFERROR(VALUE(TRIM(SUBSTITUTE(P52,CHAR(160),""))),0),TRIM(SUBSTITUTE(U52,CHAR(160),""))="Devis 3",IFERROR(VALUE(TRIM(SUBSTITUTE(S52,CHAR(160),""))),0),TRUE,0)*IFERROR(VALUE(TRIM(SUBSTITUTE(C52,CHAR(160),""))),0))=0,IF(V52&lt;&gt;"",0,""),_xlfn.IFS(TRIM(SUBSTITUTE(U52,CHAR(160),""))="Devis 1",IFERROR(VALUE(TRIM(SUBSTITUTE(M52,CHAR(160),""))),0),TRIM(SUBSTITUTE(U52,CHAR(160),""))="Devis 2",IFERROR(VALUE(TRIM(SUBSTITUTE(P52,CHAR(160),""))),0),TRIM(SUBSTITUTE(U52,CHAR(160),""))="Devis 3",IFERROR(VALUE(TRIM(SUBSTITUTE(S52,CHAR(160),""))),0),TRUE,0)*IFERROR(VALUE(TRIM(SUBSTITUTE(C52,CHAR(160),""))),0))</f>
        <v/>
      </c>
      <c r="X52" s="69" t="str">
        <f t="shared" si="32"/>
        <v/>
      </c>
      <c r="Y52" s="65"/>
      <c r="Z52" s="18" t="str">
        <f t="shared" si="49"/>
        <v/>
      </c>
      <c r="AA52" s="15" t="str">
        <f t="shared" si="50"/>
        <v/>
      </c>
      <c r="AB52" s="15" t="str">
        <f t="shared" si="51"/>
        <v/>
      </c>
      <c r="AC52" s="15" t="str">
        <f t="shared" si="52"/>
        <v/>
      </c>
      <c r="AD52" s="15" t="str">
        <f t="shared" si="53"/>
        <v/>
      </c>
      <c r="AE52" s="15" t="str">
        <f t="shared" si="54"/>
        <v/>
      </c>
      <c r="AF52" s="15" t="str">
        <f t="shared" si="55"/>
        <v/>
      </c>
      <c r="AG52" s="15" t="str">
        <f t="shared" si="56"/>
        <v/>
      </c>
      <c r="AH52" s="15" t="str">
        <f t="shared" si="38"/>
        <v/>
      </c>
      <c r="AI52" s="297" t="str">
        <f t="shared" si="59"/>
        <v/>
      </c>
      <c r="AJ52" s="45" t="str">
        <f t="shared" si="57"/>
        <v/>
      </c>
      <c r="AK52" s="20" t="str">
        <f t="shared" si="58"/>
        <v/>
      </c>
      <c r="AL52" s="42" t="str">
        <f t="shared" si="34"/>
        <v/>
      </c>
      <c r="AM52" s="46" t="str">
        <f t="shared" si="39"/>
        <v/>
      </c>
      <c r="AN52" s="20" t="str">
        <f t="shared" si="40"/>
        <v/>
      </c>
      <c r="AO52" s="42" t="str">
        <f t="shared" si="35"/>
        <v/>
      </c>
      <c r="AP52" s="47" t="str">
        <f t="shared" si="41"/>
        <v/>
      </c>
      <c r="AQ52" s="20" t="str">
        <f t="shared" si="42"/>
        <v/>
      </c>
      <c r="AR52" s="48" t="str">
        <f t="shared" si="36"/>
        <v/>
      </c>
      <c r="AS52" s="44" t="str">
        <f t="shared" si="43"/>
        <v/>
      </c>
      <c r="AT52" s="56"/>
      <c r="AU52" s="49" t="str">
        <f t="shared" si="44"/>
        <v/>
      </c>
      <c r="AV52" s="49" t="str">
        <f t="shared" si="45"/>
        <v/>
      </c>
      <c r="AW52" s="49" t="str">
        <f t="shared" si="37"/>
        <v/>
      </c>
      <c r="AX52" s="67" t="str" cm="1">
        <f t="array" ref="AX52">IF($AA52="","",IF((IFERROR(_xlfn.IFS($AS52="Devis 1",(IFERROR(VALUE(TRIM(SUBSTITUTE(AJ52,CHAR(160),""))),0)),$AS52="Devis 2",(IFERROR(VALUE(TRIM(SUBSTITUTE(AM52,CHAR(160),""))),0)),$AS52="Devis 3",(IFERROR(VALUE(TRIM(SUBSTITUTE(AP52,CHAR(160),""))),0))),0))*(IFERROR(VALUE(TRIM(SUBSTITUTE($AA52,CHAR(160),""))),0))=0,"",(IFERROR(_xlfn.IFS($AS52="Devis 1",(IFERROR(VALUE(TRIM(SUBSTITUTE(AJ52,CHAR(160),""))),0)),$AS52="Devis 2",(IFERROR(VALUE(TRIM(SUBSTITUTE(AM52,CHAR(160),""))),0)),$AS52="Devis 3",(IFERROR(VALUE(TRIM(SUBSTITUTE(AP52,CHAR(160),""))),0))),0))*(IFERROR(VALUE(TRIM(SUBSTITUTE($AA52,CHAR(160),""))),0))))</f>
        <v/>
      </c>
      <c r="AY52" s="67" t="str" cm="1">
        <f t="array" ref="AY52">IF($AA52="","",IF(IFERROR(_xlfn.IFS(TRIM(SUBSTITUTE($AS52,CHAR(160),""))="Devis 1",IFERROR(VALUE(TRIM(SUBSTITUTE(AK52,CHAR(160),""))),0),TRIM(SUBSTITUTE($AS52,CHAR(160),""))="Devis 2",IFERROR(VALUE(TRIM(SUBSTITUTE(AN52,CHAR(160),""))),0),TRIM(SUBSTITUTE($AS52,CHAR(160),""))="Devis 3",IFERROR(VALUE(TRIM(SUBSTITUTE(AQ52,CHAR(160),""))),0)),0)*IFERROR(VALUE(TRIM(SUBSTITUTE($AA52,CHAR(160),""))),0)=0,IF(AX52&lt;&gt;"",0,""),IFERROR(_xlfn.IFS(TRIM(SUBSTITUTE($AS52,CHAR(160),""))="Devis 1",IFERROR(VALUE(TRIM(SUBSTITUTE(AK52,CHAR(160),""))),0),TRIM(SUBSTITUTE($AS52,CHAR(160),""))="Devis 2",IFERROR(VALUE(TRIM(SUBSTITUTE(AN52,CHAR(160),""))),0),TRIM(SUBSTITUTE($AS52,CHAR(160),""))="Devis 3",IFERROR(VALUE(TRIM(SUBSTITUTE(AQ52,CHAR(160),""))),0)),0)*IFERROR(VALUE(TRIM(SUBSTITUTE($AA52,CHAR(160),""))),0)))</f>
        <v/>
      </c>
      <c r="AZ52" s="67" t="str" cm="1">
        <f t="array" ref="AZ52">IF($AA52="","",IF((IFERROR(_xlfn.IFS($AS52="Devis 1",(IFERROR(VALUE(TRIM(SUBSTITUTE(AL52,CHAR(160),""))),0)),$AS52="Devis 2",(IFERROR(VALUE(TRIM(SUBSTITUTE(AO52,CHAR(160),""))),0)),$AS52="Devis 3",(IFERROR(VALUE(TRIM(SUBSTITUTE(AR52,CHAR(160),""))),0))),0))*(IFERROR(VALUE(TRIM(SUBSTITUTE($AA52,CHAR(160),""))),0))=0,"",(IFERROR(_xlfn.IFS($AS52="Devis 1",(IFERROR(VALUE(TRIM(SUBSTITUTE(AL52,CHAR(160),""))),0)),$AS52="Devis 2",(IFERROR(VALUE(TRIM(SUBSTITUTE(AO52,CHAR(160),""))),0)),$AS52="Devis 3",(IFERROR(VALUE(TRIM(SUBSTITUTE(AR52,CHAR(160),""))),0))),0))*(IFERROR(VALUE(TRIM(SUBSTITUTE($AA52,CHAR(160),""))),0))))</f>
        <v/>
      </c>
      <c r="BA52" s="57"/>
      <c r="BB52" s="14" t="str" cm="1">
        <f t="array" ref="BB52">IF(OR(AZ52="",AW52="",AX52="",AU52="",AY52="",AV52=""),"",_xlfn.IFS((IFERROR(VALUE(TRIM(SUBSTITUTE(AZ52,CHAR(160),""))),0))&gt;(IFERROR(VALUE(TRIM(SUBSTITUTE(AW52,CHAR(160),""))),0)),"KO : Le montant retenu TTC est supérieur au montant raisonnable TTC. Merci de revoir la ligne de dépense ou plafonner son montant.",(IFERROR(VALUE(TRIM(SUBSTITUTE(AX52,CHAR(160),""))),0))&gt;(IFERROR(VALUE(TRIM(SUBSTITUTE(AU52,CHAR(160),""))),0)),"Attention : Le montant retenu HT est supérieur au montant HT raisonnable. Merci de revoir la ligne de dépense, plafonner son montant, ou justifier la reventillation HT / TVA.",(IFERROR(VALUE(TRIM(SUBSTITUTE(AY52,CHAR(160),""))),0))&gt;(IFERROR(VALUE(TRIM(SUBSTITUTE(AV52,CHAR(160),""))),0)),"Attention : Le montant TVA retenu est supérieur au montant TVA raisonnable. Merci de revoir la ligne de dépense, plafonner son montant, ou justifier la reventillation HT / TVA.",(IFERROR(VALUE(TRIM(SUBSTITUTE(AZ52,CHAR(160),""))),0))=0,"",(IFERROR(VALUE(TRIM(SUBSTITUTE(AW52,CHAR(160),""))),0))=(IFERROR(VALUE(TRIM(SUBSTITUTE(AZ52,CHAR(160),""))),0)),"OK",(IFERROR(VALUE(TRIM(SUBSTITUTE(AW52,CHAR(160),""))),0))&gt;(IFERROR(VALUE(TRIM(SUBSTITUTE(AZ52,CHAR(160),""))),0))," OK : Montant instruit inférieur au montant raisonnable.",TRUE,""))</f>
        <v/>
      </c>
      <c r="BC52" s="14" t="str" cm="1">
        <f t="array" ref="BC52">IF(
   OR(AZ52="",X52="",AX52="",V52="",AY52="",W52=""),
   "",
   _xlfn.IFS(
      (IFERROR(VALUE(TRIM(SUBSTITUTE(AZ52,CHAR(160),""))),0))=0,
         "Attention montant présenté entièrement écarté",
      (IFERROR(VALUE(TRIM(SUBSTITUTE(AZ52,CHAR(160),""))),0))&gt;
         (IFERROR(VALUE(TRIM(SUBSTITUTE(X52,CHAR(160),""))),0)),
         "KO : Le montant retenu TTC est supérieur au montant présenté TTC. Merci de revoir la ligne de dépense ou plafonner son montant.",
      (IFERROR(VALUE(TRIM(SUBSTITUTE(AX52,CHAR(160),""))),0))&gt;
         (IFERROR(VALUE(TRIM(SUBSTITUTE(V52,CHAR(160),""))),0)),
         "Attention : Le montant retenu HT est supérieur au montant HT présenté. Merci de revoir la ligne de dépense, plafonner son montant, ou justifier la reventilation HT / TVA.",
      (IFERROR(VALUE(TRIM(SUBSTITUTE(AY52,CHAR(160),""))),0))&gt;
         (IFERROR(VALUE(TRIM(SUBSTITUTE(W52,CHAR(160),""))),0)),
         "Attention : Le montant TVA retenu est supérieur au montant TVA présenté. Merci de revoir la ligne de dépense, plafonner son montant, ou justifier la reventilation HT / TVA.",
      (IFERROR(VALUE(TRIM(SUBSTITUTE(X52,CHAR(160),""))),0))=0,
         "",
      (IFERROR(VALUE(TRIM(SUBSTITUTE(AZ52,CHAR(160),""))),0))=
         (IFERROR(VALUE(TRIM(SUBSTITUTE(X52,CHAR(160),""))),0)),
         "OK",
      (IFERROR(VALUE(TRIM(SUBSTITUTE(AZ52,CHAR(160),""))),0))&lt;
         (IFERROR(VALUE(TRIM(SUBSTITUTE(X52,CHAR(160),""))),0)),
         "Attention : montant présenté partiellement écarté.",
      TRUE,
         ""
   )
)</f>
        <v/>
      </c>
      <c r="BD52" s="49" t="str">
        <f t="shared" si="46"/>
        <v/>
      </c>
      <c r="BE52" s="49" t="str">
        <f t="shared" si="47"/>
        <v/>
      </c>
      <c r="BF52" s="21" t="str">
        <f t="shared" si="48"/>
        <v/>
      </c>
    </row>
    <row r="53" spans="1:58" ht="15" customHeight="1">
      <c r="A53" s="345">
        <v>42</v>
      </c>
      <c r="B53" s="363"/>
      <c r="C53" s="6"/>
      <c r="D53" s="5"/>
      <c r="E53" s="5"/>
      <c r="F53" s="5"/>
      <c r="G53" s="24"/>
      <c r="H53" s="22"/>
      <c r="I53" s="23"/>
      <c r="J53" s="5"/>
      <c r="K53" s="11"/>
      <c r="L53" s="8"/>
      <c r="M53" s="7"/>
      <c r="N53" s="42" t="str">
        <f t="shared" si="29"/>
        <v/>
      </c>
      <c r="O53" s="9"/>
      <c r="P53" s="7"/>
      <c r="Q53" s="42" t="str">
        <f t="shared" si="30"/>
        <v/>
      </c>
      <c r="R53" s="10"/>
      <c r="S53" s="7"/>
      <c r="T53" s="43" t="str">
        <f t="shared" si="31"/>
        <v/>
      </c>
      <c r="U53" s="16"/>
      <c r="V53" s="68" t="str" cm="1">
        <f t="array" ref="V53">IF((_xlfn.IFS(TRIM(SUBSTITUTE(U53,CHAR(160),""))="Devis 1",IFERROR(VALUE(TRIM(SUBSTITUTE(L53,CHAR(160),""))),0),TRIM(SUBSTITUTE(U53,CHAR(160),""))="Devis 2",IFERROR(VALUE(TRIM(SUBSTITUTE(O53,CHAR(160),""))),0),TRIM(SUBSTITUTE(U53,CHAR(160),""))="Devis 3",IFERROR(VALUE(TRIM(SUBSTITUTE(R53,CHAR(160),""))),0),TRUE,0)*IFERROR(VALUE(TRIM(SUBSTITUTE(C53,CHAR(160),""))),0))=0,"",_xlfn.IFS(TRIM(SUBSTITUTE(U53,CHAR(160),""))="Devis 1",IFERROR(VALUE(TRIM(SUBSTITUTE(L53,CHAR(160),""))),0),TRIM(SUBSTITUTE(U53,CHAR(160),""))="Devis 2",IFERROR(VALUE(TRIM(SUBSTITUTE(O53,CHAR(160),""))),0),TRIM(SUBSTITUTE(U53,CHAR(160),""))="Devis 3",IFERROR(VALUE(TRIM(SUBSTITUTE(R53,CHAR(160),""))),0),TRUE,0)*IFERROR(VALUE(TRIM(SUBSTITUTE(C53,CHAR(160),""))),0))</f>
        <v/>
      </c>
      <c r="W53" s="66" t="str" cm="1">
        <f t="array" ref="W53">IF((_xlfn.IFS(TRIM(SUBSTITUTE(U53,CHAR(160),""))="Devis 1",IFERROR(VALUE(TRIM(SUBSTITUTE(M53,CHAR(160),""))),0),TRIM(SUBSTITUTE(U53,CHAR(160),""))="Devis 2",IFERROR(VALUE(TRIM(SUBSTITUTE(P53,CHAR(160),""))),0),TRIM(SUBSTITUTE(U53,CHAR(160),""))="Devis 3",IFERROR(VALUE(TRIM(SUBSTITUTE(S53,CHAR(160),""))),0),TRUE,0)*IFERROR(VALUE(TRIM(SUBSTITUTE(C53,CHAR(160),""))),0))=0,IF(V53&lt;&gt;"",0,""),_xlfn.IFS(TRIM(SUBSTITUTE(U53,CHAR(160),""))="Devis 1",IFERROR(VALUE(TRIM(SUBSTITUTE(M53,CHAR(160),""))),0),TRIM(SUBSTITUTE(U53,CHAR(160),""))="Devis 2",IFERROR(VALUE(TRIM(SUBSTITUTE(P53,CHAR(160),""))),0),TRIM(SUBSTITUTE(U53,CHAR(160),""))="Devis 3",IFERROR(VALUE(TRIM(SUBSTITUTE(S53,CHAR(160),""))),0),TRUE,0)*IFERROR(VALUE(TRIM(SUBSTITUTE(C53,CHAR(160),""))),0))</f>
        <v/>
      </c>
      <c r="X53" s="69" t="str">
        <f t="shared" si="32"/>
        <v/>
      </c>
      <c r="Y53" s="65"/>
      <c r="Z53" s="18" t="str">
        <f t="shared" si="49"/>
        <v/>
      </c>
      <c r="AA53" s="15" t="str">
        <f t="shared" si="50"/>
        <v/>
      </c>
      <c r="AB53" s="15" t="str">
        <f t="shared" si="51"/>
        <v/>
      </c>
      <c r="AC53" s="15" t="str">
        <f t="shared" si="52"/>
        <v/>
      </c>
      <c r="AD53" s="15" t="str">
        <f t="shared" si="53"/>
        <v/>
      </c>
      <c r="AE53" s="15" t="str">
        <f t="shared" si="54"/>
        <v/>
      </c>
      <c r="AF53" s="15" t="str">
        <f t="shared" si="55"/>
        <v/>
      </c>
      <c r="AG53" s="15" t="str">
        <f t="shared" si="56"/>
        <v/>
      </c>
      <c r="AH53" s="15" t="str">
        <f t="shared" si="38"/>
        <v/>
      </c>
      <c r="AI53" s="297" t="str">
        <f t="shared" si="59"/>
        <v/>
      </c>
      <c r="AJ53" s="45" t="str">
        <f t="shared" si="57"/>
        <v/>
      </c>
      <c r="AK53" s="20" t="str">
        <f t="shared" si="58"/>
        <v/>
      </c>
      <c r="AL53" s="42" t="str">
        <f t="shared" si="34"/>
        <v/>
      </c>
      <c r="AM53" s="46" t="str">
        <f t="shared" si="39"/>
        <v/>
      </c>
      <c r="AN53" s="20" t="str">
        <f t="shared" si="40"/>
        <v/>
      </c>
      <c r="AO53" s="42" t="str">
        <f t="shared" si="35"/>
        <v/>
      </c>
      <c r="AP53" s="47" t="str">
        <f t="shared" si="41"/>
        <v/>
      </c>
      <c r="AQ53" s="20" t="str">
        <f t="shared" si="42"/>
        <v/>
      </c>
      <c r="AR53" s="48" t="str">
        <f t="shared" si="36"/>
        <v/>
      </c>
      <c r="AS53" s="44" t="str">
        <f t="shared" si="43"/>
        <v/>
      </c>
      <c r="AT53" s="56"/>
      <c r="AU53" s="49" t="str">
        <f t="shared" si="44"/>
        <v/>
      </c>
      <c r="AV53" s="49" t="str">
        <f t="shared" si="45"/>
        <v/>
      </c>
      <c r="AW53" s="49" t="str">
        <f t="shared" si="37"/>
        <v/>
      </c>
      <c r="AX53" s="67" t="str" cm="1">
        <f t="array" ref="AX53">IF($AA53="","",IF((IFERROR(_xlfn.IFS($AS53="Devis 1",(IFERROR(VALUE(TRIM(SUBSTITUTE(AJ53,CHAR(160),""))),0)),$AS53="Devis 2",(IFERROR(VALUE(TRIM(SUBSTITUTE(AM53,CHAR(160),""))),0)),$AS53="Devis 3",(IFERROR(VALUE(TRIM(SUBSTITUTE(AP53,CHAR(160),""))),0))),0))*(IFERROR(VALUE(TRIM(SUBSTITUTE($AA53,CHAR(160),""))),0))=0,"",(IFERROR(_xlfn.IFS($AS53="Devis 1",(IFERROR(VALUE(TRIM(SUBSTITUTE(AJ53,CHAR(160),""))),0)),$AS53="Devis 2",(IFERROR(VALUE(TRIM(SUBSTITUTE(AM53,CHAR(160),""))),0)),$AS53="Devis 3",(IFERROR(VALUE(TRIM(SUBSTITUTE(AP53,CHAR(160),""))),0))),0))*(IFERROR(VALUE(TRIM(SUBSTITUTE($AA53,CHAR(160),""))),0))))</f>
        <v/>
      </c>
      <c r="AY53" s="67" t="str" cm="1">
        <f t="array" ref="AY53">IF($AA53="","",IF(IFERROR(_xlfn.IFS(TRIM(SUBSTITUTE($AS53,CHAR(160),""))="Devis 1",IFERROR(VALUE(TRIM(SUBSTITUTE(AK53,CHAR(160),""))),0),TRIM(SUBSTITUTE($AS53,CHAR(160),""))="Devis 2",IFERROR(VALUE(TRIM(SUBSTITUTE(AN53,CHAR(160),""))),0),TRIM(SUBSTITUTE($AS53,CHAR(160),""))="Devis 3",IFERROR(VALUE(TRIM(SUBSTITUTE(AQ53,CHAR(160),""))),0)),0)*IFERROR(VALUE(TRIM(SUBSTITUTE($AA53,CHAR(160),""))),0)=0,IF(AX53&lt;&gt;"",0,""),IFERROR(_xlfn.IFS(TRIM(SUBSTITUTE($AS53,CHAR(160),""))="Devis 1",IFERROR(VALUE(TRIM(SUBSTITUTE(AK53,CHAR(160),""))),0),TRIM(SUBSTITUTE($AS53,CHAR(160),""))="Devis 2",IFERROR(VALUE(TRIM(SUBSTITUTE(AN53,CHAR(160),""))),0),TRIM(SUBSTITUTE($AS53,CHAR(160),""))="Devis 3",IFERROR(VALUE(TRIM(SUBSTITUTE(AQ53,CHAR(160),""))),0)),0)*IFERROR(VALUE(TRIM(SUBSTITUTE($AA53,CHAR(160),""))),0)))</f>
        <v/>
      </c>
      <c r="AZ53" s="67" t="str" cm="1">
        <f t="array" ref="AZ53">IF($AA53="","",IF((IFERROR(_xlfn.IFS($AS53="Devis 1",(IFERROR(VALUE(TRIM(SUBSTITUTE(AL53,CHAR(160),""))),0)),$AS53="Devis 2",(IFERROR(VALUE(TRIM(SUBSTITUTE(AO53,CHAR(160),""))),0)),$AS53="Devis 3",(IFERROR(VALUE(TRIM(SUBSTITUTE(AR53,CHAR(160),""))),0))),0))*(IFERROR(VALUE(TRIM(SUBSTITUTE($AA53,CHAR(160),""))),0))=0,"",(IFERROR(_xlfn.IFS($AS53="Devis 1",(IFERROR(VALUE(TRIM(SUBSTITUTE(AL53,CHAR(160),""))),0)),$AS53="Devis 2",(IFERROR(VALUE(TRIM(SUBSTITUTE(AO53,CHAR(160),""))),0)),$AS53="Devis 3",(IFERROR(VALUE(TRIM(SUBSTITUTE(AR53,CHAR(160),""))),0))),0))*(IFERROR(VALUE(TRIM(SUBSTITUTE($AA53,CHAR(160),""))),0))))</f>
        <v/>
      </c>
      <c r="BA53" s="57"/>
      <c r="BB53" s="14" t="str" cm="1">
        <f t="array" ref="BB53">IF(OR(AZ53="",AW53="",AX53="",AU53="",AY53="",AV53=""),"",_xlfn.IFS((IFERROR(VALUE(TRIM(SUBSTITUTE(AZ53,CHAR(160),""))),0))&gt;(IFERROR(VALUE(TRIM(SUBSTITUTE(AW53,CHAR(160),""))),0)),"KO : Le montant retenu TTC est supérieur au montant raisonnable TTC. Merci de revoir la ligne de dépense ou plafonner son montant.",(IFERROR(VALUE(TRIM(SUBSTITUTE(AX53,CHAR(160),""))),0))&gt;(IFERROR(VALUE(TRIM(SUBSTITUTE(AU53,CHAR(160),""))),0)),"Attention : Le montant retenu HT est supérieur au montant HT raisonnable. Merci de revoir la ligne de dépense, plafonner son montant, ou justifier la reventillation HT / TVA.",(IFERROR(VALUE(TRIM(SUBSTITUTE(AY53,CHAR(160),""))),0))&gt;(IFERROR(VALUE(TRIM(SUBSTITUTE(AV53,CHAR(160),""))),0)),"Attention : Le montant TVA retenu est supérieur au montant TVA raisonnable. Merci de revoir la ligne de dépense, plafonner son montant, ou justifier la reventillation HT / TVA.",(IFERROR(VALUE(TRIM(SUBSTITUTE(AZ53,CHAR(160),""))),0))=0,"",(IFERROR(VALUE(TRIM(SUBSTITUTE(AW53,CHAR(160),""))),0))=(IFERROR(VALUE(TRIM(SUBSTITUTE(AZ53,CHAR(160),""))),0)),"OK",(IFERROR(VALUE(TRIM(SUBSTITUTE(AW53,CHAR(160),""))),0))&gt;(IFERROR(VALUE(TRIM(SUBSTITUTE(AZ53,CHAR(160),""))),0))," OK : Montant instruit inférieur au montant raisonnable.",TRUE,""))</f>
        <v/>
      </c>
      <c r="BC53" s="14" t="str" cm="1">
        <f t="array" ref="BC53">IF(
   OR(AZ53="",X53="",AX53="",V53="",AY53="",W53=""),
   "",
   _xlfn.IFS(
      (IFERROR(VALUE(TRIM(SUBSTITUTE(AZ53,CHAR(160),""))),0))=0,
         "Attention montant présenté entièrement écarté",
      (IFERROR(VALUE(TRIM(SUBSTITUTE(AZ53,CHAR(160),""))),0))&gt;
         (IFERROR(VALUE(TRIM(SUBSTITUTE(X53,CHAR(160),""))),0)),
         "KO : Le montant retenu TTC est supérieur au montant présenté TTC. Merci de revoir la ligne de dépense ou plafonner son montant.",
      (IFERROR(VALUE(TRIM(SUBSTITUTE(AX53,CHAR(160),""))),0))&gt;
         (IFERROR(VALUE(TRIM(SUBSTITUTE(V53,CHAR(160),""))),0)),
         "Attention : Le montant retenu HT est supérieur au montant HT présenté. Merci de revoir la ligne de dépense, plafonner son montant, ou justifier la reventilation HT / TVA.",
      (IFERROR(VALUE(TRIM(SUBSTITUTE(AY53,CHAR(160),""))),0))&gt;
         (IFERROR(VALUE(TRIM(SUBSTITUTE(W53,CHAR(160),""))),0)),
         "Attention : Le montant TVA retenu est supérieur au montant TVA présenté. Merci de revoir la ligne de dépense, plafonner son montant, ou justifier la reventilation HT / TVA.",
      (IFERROR(VALUE(TRIM(SUBSTITUTE(X53,CHAR(160),""))),0))=0,
         "",
      (IFERROR(VALUE(TRIM(SUBSTITUTE(AZ53,CHAR(160),""))),0))=
         (IFERROR(VALUE(TRIM(SUBSTITUTE(X53,CHAR(160),""))),0)),
         "OK",
      (IFERROR(VALUE(TRIM(SUBSTITUTE(AZ53,CHAR(160),""))),0))&lt;
         (IFERROR(VALUE(TRIM(SUBSTITUTE(X53,CHAR(160),""))),0)),
         "Attention : montant présenté partiellement écarté.",
      TRUE,
         ""
   )
)</f>
        <v/>
      </c>
      <c r="BD53" s="49" t="str">
        <f t="shared" si="46"/>
        <v/>
      </c>
      <c r="BE53" s="49" t="str">
        <f t="shared" si="47"/>
        <v/>
      </c>
      <c r="BF53" s="21" t="str">
        <f t="shared" si="48"/>
        <v/>
      </c>
    </row>
    <row r="54" spans="1:58" ht="15" customHeight="1">
      <c r="A54" s="345">
        <v>43</v>
      </c>
      <c r="B54" s="363"/>
      <c r="C54" s="6"/>
      <c r="D54" s="5"/>
      <c r="E54" s="5"/>
      <c r="F54" s="5"/>
      <c r="G54" s="24"/>
      <c r="H54" s="22"/>
      <c r="I54" s="23"/>
      <c r="J54" s="5"/>
      <c r="K54" s="11"/>
      <c r="L54" s="8"/>
      <c r="M54" s="7"/>
      <c r="N54" s="42" t="str">
        <f t="shared" si="29"/>
        <v/>
      </c>
      <c r="O54" s="9"/>
      <c r="P54" s="7"/>
      <c r="Q54" s="42" t="str">
        <f t="shared" si="30"/>
        <v/>
      </c>
      <c r="R54" s="10"/>
      <c r="S54" s="7"/>
      <c r="T54" s="43" t="str">
        <f t="shared" si="31"/>
        <v/>
      </c>
      <c r="U54" s="16"/>
      <c r="V54" s="68" t="str" cm="1">
        <f t="array" ref="V54">IF((_xlfn.IFS(TRIM(SUBSTITUTE(U54,CHAR(160),""))="Devis 1",IFERROR(VALUE(TRIM(SUBSTITUTE(L54,CHAR(160),""))),0),TRIM(SUBSTITUTE(U54,CHAR(160),""))="Devis 2",IFERROR(VALUE(TRIM(SUBSTITUTE(O54,CHAR(160),""))),0),TRIM(SUBSTITUTE(U54,CHAR(160),""))="Devis 3",IFERROR(VALUE(TRIM(SUBSTITUTE(R54,CHAR(160),""))),0),TRUE,0)*IFERROR(VALUE(TRIM(SUBSTITUTE(C54,CHAR(160),""))),0))=0,"",_xlfn.IFS(TRIM(SUBSTITUTE(U54,CHAR(160),""))="Devis 1",IFERROR(VALUE(TRIM(SUBSTITUTE(L54,CHAR(160),""))),0),TRIM(SUBSTITUTE(U54,CHAR(160),""))="Devis 2",IFERROR(VALUE(TRIM(SUBSTITUTE(O54,CHAR(160),""))),0),TRIM(SUBSTITUTE(U54,CHAR(160),""))="Devis 3",IFERROR(VALUE(TRIM(SUBSTITUTE(R54,CHAR(160),""))),0),TRUE,0)*IFERROR(VALUE(TRIM(SUBSTITUTE(C54,CHAR(160),""))),0))</f>
        <v/>
      </c>
      <c r="W54" s="66" t="str" cm="1">
        <f t="array" ref="W54">IF((_xlfn.IFS(TRIM(SUBSTITUTE(U54,CHAR(160),""))="Devis 1",IFERROR(VALUE(TRIM(SUBSTITUTE(M54,CHAR(160),""))),0),TRIM(SUBSTITUTE(U54,CHAR(160),""))="Devis 2",IFERROR(VALUE(TRIM(SUBSTITUTE(P54,CHAR(160),""))),0),TRIM(SUBSTITUTE(U54,CHAR(160),""))="Devis 3",IFERROR(VALUE(TRIM(SUBSTITUTE(S54,CHAR(160),""))),0),TRUE,0)*IFERROR(VALUE(TRIM(SUBSTITUTE(C54,CHAR(160),""))),0))=0,IF(V54&lt;&gt;"",0,""),_xlfn.IFS(TRIM(SUBSTITUTE(U54,CHAR(160),""))="Devis 1",IFERROR(VALUE(TRIM(SUBSTITUTE(M54,CHAR(160),""))),0),TRIM(SUBSTITUTE(U54,CHAR(160),""))="Devis 2",IFERROR(VALUE(TRIM(SUBSTITUTE(P54,CHAR(160),""))),0),TRIM(SUBSTITUTE(U54,CHAR(160),""))="Devis 3",IFERROR(VALUE(TRIM(SUBSTITUTE(S54,CHAR(160),""))),0),TRUE,0)*IFERROR(VALUE(TRIM(SUBSTITUTE(C54,CHAR(160),""))),0))</f>
        <v/>
      </c>
      <c r="X54" s="69" t="str">
        <f t="shared" si="32"/>
        <v/>
      </c>
      <c r="Y54" s="65"/>
      <c r="Z54" s="18" t="str">
        <f t="shared" si="49"/>
        <v/>
      </c>
      <c r="AA54" s="15" t="str">
        <f t="shared" si="50"/>
        <v/>
      </c>
      <c r="AB54" s="15" t="str">
        <f t="shared" si="51"/>
        <v/>
      </c>
      <c r="AC54" s="15" t="str">
        <f t="shared" si="52"/>
        <v/>
      </c>
      <c r="AD54" s="15" t="str">
        <f t="shared" si="53"/>
        <v/>
      </c>
      <c r="AE54" s="15" t="str">
        <f t="shared" si="54"/>
        <v/>
      </c>
      <c r="AF54" s="15" t="str">
        <f t="shared" si="55"/>
        <v/>
      </c>
      <c r="AG54" s="15" t="str">
        <f t="shared" si="56"/>
        <v/>
      </c>
      <c r="AH54" s="15" t="str">
        <f t="shared" si="38"/>
        <v/>
      </c>
      <c r="AI54" s="297" t="str">
        <f t="shared" si="59"/>
        <v/>
      </c>
      <c r="AJ54" s="45" t="str">
        <f t="shared" si="57"/>
        <v/>
      </c>
      <c r="AK54" s="20" t="str">
        <f t="shared" si="58"/>
        <v/>
      </c>
      <c r="AL54" s="42" t="str">
        <f t="shared" si="34"/>
        <v/>
      </c>
      <c r="AM54" s="46" t="str">
        <f t="shared" si="39"/>
        <v/>
      </c>
      <c r="AN54" s="20" t="str">
        <f t="shared" si="40"/>
        <v/>
      </c>
      <c r="AO54" s="42" t="str">
        <f t="shared" si="35"/>
        <v/>
      </c>
      <c r="AP54" s="47" t="str">
        <f t="shared" si="41"/>
        <v/>
      </c>
      <c r="AQ54" s="20" t="str">
        <f t="shared" si="42"/>
        <v/>
      </c>
      <c r="AR54" s="48" t="str">
        <f t="shared" si="36"/>
        <v/>
      </c>
      <c r="AS54" s="44" t="str">
        <f t="shared" si="43"/>
        <v/>
      </c>
      <c r="AT54" s="56"/>
      <c r="AU54" s="49" t="str">
        <f t="shared" si="44"/>
        <v/>
      </c>
      <c r="AV54" s="49" t="str">
        <f t="shared" si="45"/>
        <v/>
      </c>
      <c r="AW54" s="49" t="str">
        <f t="shared" si="37"/>
        <v/>
      </c>
      <c r="AX54" s="67" t="str" cm="1">
        <f t="array" ref="AX54">IF($AA54="","",IF((IFERROR(_xlfn.IFS($AS54="Devis 1",(IFERROR(VALUE(TRIM(SUBSTITUTE(AJ54,CHAR(160),""))),0)),$AS54="Devis 2",(IFERROR(VALUE(TRIM(SUBSTITUTE(AM54,CHAR(160),""))),0)),$AS54="Devis 3",(IFERROR(VALUE(TRIM(SUBSTITUTE(AP54,CHAR(160),""))),0))),0))*(IFERROR(VALUE(TRIM(SUBSTITUTE($AA54,CHAR(160),""))),0))=0,"",(IFERROR(_xlfn.IFS($AS54="Devis 1",(IFERROR(VALUE(TRIM(SUBSTITUTE(AJ54,CHAR(160),""))),0)),$AS54="Devis 2",(IFERROR(VALUE(TRIM(SUBSTITUTE(AM54,CHAR(160),""))),0)),$AS54="Devis 3",(IFERROR(VALUE(TRIM(SUBSTITUTE(AP54,CHAR(160),""))),0))),0))*(IFERROR(VALUE(TRIM(SUBSTITUTE($AA54,CHAR(160),""))),0))))</f>
        <v/>
      </c>
      <c r="AY54" s="67" t="str" cm="1">
        <f t="array" ref="AY54">IF($AA54="","",IF(IFERROR(_xlfn.IFS(TRIM(SUBSTITUTE($AS54,CHAR(160),""))="Devis 1",IFERROR(VALUE(TRIM(SUBSTITUTE(AK54,CHAR(160),""))),0),TRIM(SUBSTITUTE($AS54,CHAR(160),""))="Devis 2",IFERROR(VALUE(TRIM(SUBSTITUTE(AN54,CHAR(160),""))),0),TRIM(SUBSTITUTE($AS54,CHAR(160),""))="Devis 3",IFERROR(VALUE(TRIM(SUBSTITUTE(AQ54,CHAR(160),""))),0)),0)*IFERROR(VALUE(TRIM(SUBSTITUTE($AA54,CHAR(160),""))),0)=0,IF(AX54&lt;&gt;"",0,""),IFERROR(_xlfn.IFS(TRIM(SUBSTITUTE($AS54,CHAR(160),""))="Devis 1",IFERROR(VALUE(TRIM(SUBSTITUTE(AK54,CHAR(160),""))),0),TRIM(SUBSTITUTE($AS54,CHAR(160),""))="Devis 2",IFERROR(VALUE(TRIM(SUBSTITUTE(AN54,CHAR(160),""))),0),TRIM(SUBSTITUTE($AS54,CHAR(160),""))="Devis 3",IFERROR(VALUE(TRIM(SUBSTITUTE(AQ54,CHAR(160),""))),0)),0)*IFERROR(VALUE(TRIM(SUBSTITUTE($AA54,CHAR(160),""))),0)))</f>
        <v/>
      </c>
      <c r="AZ54" s="67" t="str" cm="1">
        <f t="array" ref="AZ54">IF($AA54="","",IF((IFERROR(_xlfn.IFS($AS54="Devis 1",(IFERROR(VALUE(TRIM(SUBSTITUTE(AL54,CHAR(160),""))),0)),$AS54="Devis 2",(IFERROR(VALUE(TRIM(SUBSTITUTE(AO54,CHAR(160),""))),0)),$AS54="Devis 3",(IFERROR(VALUE(TRIM(SUBSTITUTE(AR54,CHAR(160),""))),0))),0))*(IFERROR(VALUE(TRIM(SUBSTITUTE($AA54,CHAR(160),""))),0))=0,"",(IFERROR(_xlfn.IFS($AS54="Devis 1",(IFERROR(VALUE(TRIM(SUBSTITUTE(AL54,CHAR(160),""))),0)),$AS54="Devis 2",(IFERROR(VALUE(TRIM(SUBSTITUTE(AO54,CHAR(160),""))),0)),$AS54="Devis 3",(IFERROR(VALUE(TRIM(SUBSTITUTE(AR54,CHAR(160),""))),0))),0))*(IFERROR(VALUE(TRIM(SUBSTITUTE($AA54,CHAR(160),""))),0))))</f>
        <v/>
      </c>
      <c r="BA54" s="57"/>
      <c r="BB54" s="14" t="str" cm="1">
        <f t="array" ref="BB54">IF(OR(AZ54="",AW54="",AX54="",AU54="",AY54="",AV54=""),"",_xlfn.IFS((IFERROR(VALUE(TRIM(SUBSTITUTE(AZ54,CHAR(160),""))),0))&gt;(IFERROR(VALUE(TRIM(SUBSTITUTE(AW54,CHAR(160),""))),0)),"KO : Le montant retenu TTC est supérieur au montant raisonnable TTC. Merci de revoir la ligne de dépense ou plafonner son montant.",(IFERROR(VALUE(TRIM(SUBSTITUTE(AX54,CHAR(160),""))),0))&gt;(IFERROR(VALUE(TRIM(SUBSTITUTE(AU54,CHAR(160),""))),0)),"Attention : Le montant retenu HT est supérieur au montant HT raisonnable. Merci de revoir la ligne de dépense, plafonner son montant, ou justifier la reventillation HT / TVA.",(IFERROR(VALUE(TRIM(SUBSTITUTE(AY54,CHAR(160),""))),0))&gt;(IFERROR(VALUE(TRIM(SUBSTITUTE(AV54,CHAR(160),""))),0)),"Attention : Le montant TVA retenu est supérieur au montant TVA raisonnable. Merci de revoir la ligne de dépense, plafonner son montant, ou justifier la reventillation HT / TVA.",(IFERROR(VALUE(TRIM(SUBSTITUTE(AZ54,CHAR(160),""))),0))=0,"",(IFERROR(VALUE(TRIM(SUBSTITUTE(AW54,CHAR(160),""))),0))=(IFERROR(VALUE(TRIM(SUBSTITUTE(AZ54,CHAR(160),""))),0)),"OK",(IFERROR(VALUE(TRIM(SUBSTITUTE(AW54,CHAR(160),""))),0))&gt;(IFERROR(VALUE(TRIM(SUBSTITUTE(AZ54,CHAR(160),""))),0))," OK : Montant instruit inférieur au montant raisonnable.",TRUE,""))</f>
        <v/>
      </c>
      <c r="BC54" s="14" t="str" cm="1">
        <f t="array" ref="BC54">IF(
   OR(AZ54="",X54="",AX54="",V54="",AY54="",W54=""),
   "",
   _xlfn.IFS(
      (IFERROR(VALUE(TRIM(SUBSTITUTE(AZ54,CHAR(160),""))),0))=0,
         "Attention montant présenté entièrement écarté",
      (IFERROR(VALUE(TRIM(SUBSTITUTE(AZ54,CHAR(160),""))),0))&gt;
         (IFERROR(VALUE(TRIM(SUBSTITUTE(X54,CHAR(160),""))),0)),
         "KO : Le montant retenu TTC est supérieur au montant présenté TTC. Merci de revoir la ligne de dépense ou plafonner son montant.",
      (IFERROR(VALUE(TRIM(SUBSTITUTE(AX54,CHAR(160),""))),0))&gt;
         (IFERROR(VALUE(TRIM(SUBSTITUTE(V54,CHAR(160),""))),0)),
         "Attention : Le montant retenu HT est supérieur au montant HT présenté. Merci de revoir la ligne de dépense, plafonner son montant, ou justifier la reventilation HT / TVA.",
      (IFERROR(VALUE(TRIM(SUBSTITUTE(AY54,CHAR(160),""))),0))&gt;
         (IFERROR(VALUE(TRIM(SUBSTITUTE(W54,CHAR(160),""))),0)),
         "Attention : Le montant TVA retenu est supérieur au montant TVA présenté. Merci de revoir la ligne de dépense, plafonner son montant, ou justifier la reventilation HT / TVA.",
      (IFERROR(VALUE(TRIM(SUBSTITUTE(X54,CHAR(160),""))),0))=0,
         "",
      (IFERROR(VALUE(TRIM(SUBSTITUTE(AZ54,CHAR(160),""))),0))=
         (IFERROR(VALUE(TRIM(SUBSTITUTE(X54,CHAR(160),""))),0)),
         "OK",
      (IFERROR(VALUE(TRIM(SUBSTITUTE(AZ54,CHAR(160),""))),0))&lt;
         (IFERROR(VALUE(TRIM(SUBSTITUTE(X54,CHAR(160),""))),0)),
         "Attention : montant présenté partiellement écarté.",
      TRUE,
         ""
   )
)</f>
        <v/>
      </c>
      <c r="BD54" s="49" t="str">
        <f t="shared" si="46"/>
        <v/>
      </c>
      <c r="BE54" s="49" t="str">
        <f t="shared" si="47"/>
        <v/>
      </c>
      <c r="BF54" s="21" t="str">
        <f t="shared" si="48"/>
        <v/>
      </c>
    </row>
    <row r="55" spans="1:58" ht="15" customHeight="1">
      <c r="A55" s="345">
        <v>44</v>
      </c>
      <c r="B55" s="363"/>
      <c r="C55" s="6"/>
      <c r="D55" s="5"/>
      <c r="E55" s="5"/>
      <c r="F55" s="5"/>
      <c r="G55" s="24"/>
      <c r="H55" s="22"/>
      <c r="I55" s="23"/>
      <c r="J55" s="5"/>
      <c r="K55" s="11"/>
      <c r="L55" s="8"/>
      <c r="M55" s="7"/>
      <c r="N55" s="42" t="str">
        <f t="shared" si="29"/>
        <v/>
      </c>
      <c r="O55" s="9"/>
      <c r="P55" s="7"/>
      <c r="Q55" s="42" t="str">
        <f t="shared" si="30"/>
        <v/>
      </c>
      <c r="R55" s="10"/>
      <c r="S55" s="7"/>
      <c r="T55" s="43" t="str">
        <f t="shared" si="31"/>
        <v/>
      </c>
      <c r="U55" s="16"/>
      <c r="V55" s="68" t="str" cm="1">
        <f t="array" ref="V55">IF((_xlfn.IFS(TRIM(SUBSTITUTE(U55,CHAR(160),""))="Devis 1",IFERROR(VALUE(TRIM(SUBSTITUTE(L55,CHAR(160),""))),0),TRIM(SUBSTITUTE(U55,CHAR(160),""))="Devis 2",IFERROR(VALUE(TRIM(SUBSTITUTE(O55,CHAR(160),""))),0),TRIM(SUBSTITUTE(U55,CHAR(160),""))="Devis 3",IFERROR(VALUE(TRIM(SUBSTITUTE(R55,CHAR(160),""))),0),TRUE,0)*IFERROR(VALUE(TRIM(SUBSTITUTE(C55,CHAR(160),""))),0))=0,"",_xlfn.IFS(TRIM(SUBSTITUTE(U55,CHAR(160),""))="Devis 1",IFERROR(VALUE(TRIM(SUBSTITUTE(L55,CHAR(160),""))),0),TRIM(SUBSTITUTE(U55,CHAR(160),""))="Devis 2",IFERROR(VALUE(TRIM(SUBSTITUTE(O55,CHAR(160),""))),0),TRIM(SUBSTITUTE(U55,CHAR(160),""))="Devis 3",IFERROR(VALUE(TRIM(SUBSTITUTE(R55,CHAR(160),""))),0),TRUE,0)*IFERROR(VALUE(TRIM(SUBSTITUTE(C55,CHAR(160),""))),0))</f>
        <v/>
      </c>
      <c r="W55" s="66" t="str" cm="1">
        <f t="array" ref="W55">IF((_xlfn.IFS(TRIM(SUBSTITUTE(U55,CHAR(160),""))="Devis 1",IFERROR(VALUE(TRIM(SUBSTITUTE(M55,CHAR(160),""))),0),TRIM(SUBSTITUTE(U55,CHAR(160),""))="Devis 2",IFERROR(VALUE(TRIM(SUBSTITUTE(P55,CHAR(160),""))),0),TRIM(SUBSTITUTE(U55,CHAR(160),""))="Devis 3",IFERROR(VALUE(TRIM(SUBSTITUTE(S55,CHAR(160),""))),0),TRUE,0)*IFERROR(VALUE(TRIM(SUBSTITUTE(C55,CHAR(160),""))),0))=0,IF(V55&lt;&gt;"",0,""),_xlfn.IFS(TRIM(SUBSTITUTE(U55,CHAR(160),""))="Devis 1",IFERROR(VALUE(TRIM(SUBSTITUTE(M55,CHAR(160),""))),0),TRIM(SUBSTITUTE(U55,CHAR(160),""))="Devis 2",IFERROR(VALUE(TRIM(SUBSTITUTE(P55,CHAR(160),""))),0),TRIM(SUBSTITUTE(U55,CHAR(160),""))="Devis 3",IFERROR(VALUE(TRIM(SUBSTITUTE(S55,CHAR(160),""))),0),TRUE,0)*IFERROR(VALUE(TRIM(SUBSTITUTE(C55,CHAR(160),""))),0))</f>
        <v/>
      </c>
      <c r="X55" s="69" t="str">
        <f t="shared" si="32"/>
        <v/>
      </c>
      <c r="Y55" s="65"/>
      <c r="Z55" s="18" t="str">
        <f t="shared" si="49"/>
        <v/>
      </c>
      <c r="AA55" s="15" t="str">
        <f t="shared" si="50"/>
        <v/>
      </c>
      <c r="AB55" s="15" t="str">
        <f t="shared" si="51"/>
        <v/>
      </c>
      <c r="AC55" s="15" t="str">
        <f t="shared" si="52"/>
        <v/>
      </c>
      <c r="AD55" s="15" t="str">
        <f t="shared" si="53"/>
        <v/>
      </c>
      <c r="AE55" s="15" t="str">
        <f t="shared" si="54"/>
        <v/>
      </c>
      <c r="AF55" s="15" t="str">
        <f t="shared" si="55"/>
        <v/>
      </c>
      <c r="AG55" s="15" t="str">
        <f t="shared" si="56"/>
        <v/>
      </c>
      <c r="AH55" s="15" t="str">
        <f t="shared" si="38"/>
        <v/>
      </c>
      <c r="AI55" s="297" t="str">
        <f t="shared" si="59"/>
        <v/>
      </c>
      <c r="AJ55" s="45" t="str">
        <f t="shared" si="57"/>
        <v/>
      </c>
      <c r="AK55" s="20" t="str">
        <f t="shared" si="58"/>
        <v/>
      </c>
      <c r="AL55" s="42" t="str">
        <f t="shared" si="34"/>
        <v/>
      </c>
      <c r="AM55" s="46" t="str">
        <f t="shared" si="39"/>
        <v/>
      </c>
      <c r="AN55" s="20" t="str">
        <f t="shared" si="40"/>
        <v/>
      </c>
      <c r="AO55" s="42" t="str">
        <f t="shared" si="35"/>
        <v/>
      </c>
      <c r="AP55" s="47" t="str">
        <f t="shared" si="41"/>
        <v/>
      </c>
      <c r="AQ55" s="20" t="str">
        <f t="shared" si="42"/>
        <v/>
      </c>
      <c r="AR55" s="48" t="str">
        <f t="shared" si="36"/>
        <v/>
      </c>
      <c r="AS55" s="44" t="str">
        <f t="shared" si="43"/>
        <v/>
      </c>
      <c r="AT55" s="56"/>
      <c r="AU55" s="49" t="str">
        <f t="shared" si="44"/>
        <v/>
      </c>
      <c r="AV55" s="49" t="str">
        <f t="shared" si="45"/>
        <v/>
      </c>
      <c r="AW55" s="49" t="str">
        <f t="shared" si="37"/>
        <v/>
      </c>
      <c r="AX55" s="67" t="str" cm="1">
        <f t="array" ref="AX55">IF($AA55="","",IF((IFERROR(_xlfn.IFS($AS55="Devis 1",(IFERROR(VALUE(TRIM(SUBSTITUTE(AJ55,CHAR(160),""))),0)),$AS55="Devis 2",(IFERROR(VALUE(TRIM(SUBSTITUTE(AM55,CHAR(160),""))),0)),$AS55="Devis 3",(IFERROR(VALUE(TRIM(SUBSTITUTE(AP55,CHAR(160),""))),0))),0))*(IFERROR(VALUE(TRIM(SUBSTITUTE($AA55,CHAR(160),""))),0))=0,"",(IFERROR(_xlfn.IFS($AS55="Devis 1",(IFERROR(VALUE(TRIM(SUBSTITUTE(AJ55,CHAR(160),""))),0)),$AS55="Devis 2",(IFERROR(VALUE(TRIM(SUBSTITUTE(AM55,CHAR(160),""))),0)),$AS55="Devis 3",(IFERROR(VALUE(TRIM(SUBSTITUTE(AP55,CHAR(160),""))),0))),0))*(IFERROR(VALUE(TRIM(SUBSTITUTE($AA55,CHAR(160),""))),0))))</f>
        <v/>
      </c>
      <c r="AY55" s="67" t="str" cm="1">
        <f t="array" ref="AY55">IF($AA55="","",IF(IFERROR(_xlfn.IFS(TRIM(SUBSTITUTE($AS55,CHAR(160),""))="Devis 1",IFERROR(VALUE(TRIM(SUBSTITUTE(AK55,CHAR(160),""))),0),TRIM(SUBSTITUTE($AS55,CHAR(160),""))="Devis 2",IFERROR(VALUE(TRIM(SUBSTITUTE(AN55,CHAR(160),""))),0),TRIM(SUBSTITUTE($AS55,CHAR(160),""))="Devis 3",IFERROR(VALUE(TRIM(SUBSTITUTE(AQ55,CHAR(160),""))),0)),0)*IFERROR(VALUE(TRIM(SUBSTITUTE($AA55,CHAR(160),""))),0)=0,IF(AX55&lt;&gt;"",0,""),IFERROR(_xlfn.IFS(TRIM(SUBSTITUTE($AS55,CHAR(160),""))="Devis 1",IFERROR(VALUE(TRIM(SUBSTITUTE(AK55,CHAR(160),""))),0),TRIM(SUBSTITUTE($AS55,CHAR(160),""))="Devis 2",IFERROR(VALUE(TRIM(SUBSTITUTE(AN55,CHAR(160),""))),0),TRIM(SUBSTITUTE($AS55,CHAR(160),""))="Devis 3",IFERROR(VALUE(TRIM(SUBSTITUTE(AQ55,CHAR(160),""))),0)),0)*IFERROR(VALUE(TRIM(SUBSTITUTE($AA55,CHAR(160),""))),0)))</f>
        <v/>
      </c>
      <c r="AZ55" s="67" t="str" cm="1">
        <f t="array" ref="AZ55">IF($AA55="","",IF((IFERROR(_xlfn.IFS($AS55="Devis 1",(IFERROR(VALUE(TRIM(SUBSTITUTE(AL55,CHAR(160),""))),0)),$AS55="Devis 2",(IFERROR(VALUE(TRIM(SUBSTITUTE(AO55,CHAR(160),""))),0)),$AS55="Devis 3",(IFERROR(VALUE(TRIM(SUBSTITUTE(AR55,CHAR(160),""))),0))),0))*(IFERROR(VALUE(TRIM(SUBSTITUTE($AA55,CHAR(160),""))),0))=0,"",(IFERROR(_xlfn.IFS($AS55="Devis 1",(IFERROR(VALUE(TRIM(SUBSTITUTE(AL55,CHAR(160),""))),0)),$AS55="Devis 2",(IFERROR(VALUE(TRIM(SUBSTITUTE(AO55,CHAR(160),""))),0)),$AS55="Devis 3",(IFERROR(VALUE(TRIM(SUBSTITUTE(AR55,CHAR(160),""))),0))),0))*(IFERROR(VALUE(TRIM(SUBSTITUTE($AA55,CHAR(160),""))),0))))</f>
        <v/>
      </c>
      <c r="BA55" s="57"/>
      <c r="BB55" s="14" t="str" cm="1">
        <f t="array" ref="BB55">IF(OR(AZ55="",AW55="",AX55="",AU55="",AY55="",AV55=""),"",_xlfn.IFS((IFERROR(VALUE(TRIM(SUBSTITUTE(AZ55,CHAR(160),""))),0))&gt;(IFERROR(VALUE(TRIM(SUBSTITUTE(AW55,CHAR(160),""))),0)),"KO : Le montant retenu TTC est supérieur au montant raisonnable TTC. Merci de revoir la ligne de dépense ou plafonner son montant.",(IFERROR(VALUE(TRIM(SUBSTITUTE(AX55,CHAR(160),""))),0))&gt;(IFERROR(VALUE(TRIM(SUBSTITUTE(AU55,CHAR(160),""))),0)),"Attention : Le montant retenu HT est supérieur au montant HT raisonnable. Merci de revoir la ligne de dépense, plafonner son montant, ou justifier la reventillation HT / TVA.",(IFERROR(VALUE(TRIM(SUBSTITUTE(AY55,CHAR(160),""))),0))&gt;(IFERROR(VALUE(TRIM(SUBSTITUTE(AV55,CHAR(160),""))),0)),"Attention : Le montant TVA retenu est supérieur au montant TVA raisonnable. Merci de revoir la ligne de dépense, plafonner son montant, ou justifier la reventillation HT / TVA.",(IFERROR(VALUE(TRIM(SUBSTITUTE(AZ55,CHAR(160),""))),0))=0,"",(IFERROR(VALUE(TRIM(SUBSTITUTE(AW55,CHAR(160),""))),0))=(IFERROR(VALUE(TRIM(SUBSTITUTE(AZ55,CHAR(160),""))),0)),"OK",(IFERROR(VALUE(TRIM(SUBSTITUTE(AW55,CHAR(160),""))),0))&gt;(IFERROR(VALUE(TRIM(SUBSTITUTE(AZ55,CHAR(160),""))),0))," OK : Montant instruit inférieur au montant raisonnable.",TRUE,""))</f>
        <v/>
      </c>
      <c r="BC55" s="14" t="str" cm="1">
        <f t="array" ref="BC55">IF(
   OR(AZ55="",X55="",AX55="",V55="",AY55="",W55=""),
   "",
   _xlfn.IFS(
      (IFERROR(VALUE(TRIM(SUBSTITUTE(AZ55,CHAR(160),""))),0))=0,
         "Attention montant présenté entièrement écarté",
      (IFERROR(VALUE(TRIM(SUBSTITUTE(AZ55,CHAR(160),""))),0))&gt;
         (IFERROR(VALUE(TRIM(SUBSTITUTE(X55,CHAR(160),""))),0)),
         "KO : Le montant retenu TTC est supérieur au montant présenté TTC. Merci de revoir la ligne de dépense ou plafonner son montant.",
      (IFERROR(VALUE(TRIM(SUBSTITUTE(AX55,CHAR(160),""))),0))&gt;
         (IFERROR(VALUE(TRIM(SUBSTITUTE(V55,CHAR(160),""))),0)),
         "Attention : Le montant retenu HT est supérieur au montant HT présenté. Merci de revoir la ligne de dépense, plafonner son montant, ou justifier la reventilation HT / TVA.",
      (IFERROR(VALUE(TRIM(SUBSTITUTE(AY55,CHAR(160),""))),0))&gt;
         (IFERROR(VALUE(TRIM(SUBSTITUTE(W55,CHAR(160),""))),0)),
         "Attention : Le montant TVA retenu est supérieur au montant TVA présenté. Merci de revoir la ligne de dépense, plafonner son montant, ou justifier la reventilation HT / TVA.",
      (IFERROR(VALUE(TRIM(SUBSTITUTE(X55,CHAR(160),""))),0))=0,
         "",
      (IFERROR(VALUE(TRIM(SUBSTITUTE(AZ55,CHAR(160),""))),0))=
         (IFERROR(VALUE(TRIM(SUBSTITUTE(X55,CHAR(160),""))),0)),
         "OK",
      (IFERROR(VALUE(TRIM(SUBSTITUTE(AZ55,CHAR(160),""))),0))&lt;
         (IFERROR(VALUE(TRIM(SUBSTITUTE(X55,CHAR(160),""))),0)),
         "Attention : montant présenté partiellement écarté.",
      TRUE,
         ""
   )
)</f>
        <v/>
      </c>
      <c r="BD55" s="49" t="str">
        <f t="shared" si="46"/>
        <v/>
      </c>
      <c r="BE55" s="49" t="str">
        <f t="shared" si="47"/>
        <v/>
      </c>
      <c r="BF55" s="21" t="str">
        <f t="shared" si="48"/>
        <v/>
      </c>
    </row>
    <row r="56" spans="1:58" ht="15" customHeight="1">
      <c r="A56" s="345">
        <v>45</v>
      </c>
      <c r="B56" s="363"/>
      <c r="C56" s="6"/>
      <c r="D56" s="5"/>
      <c r="E56" s="5"/>
      <c r="F56" s="5"/>
      <c r="G56" s="24"/>
      <c r="H56" s="22"/>
      <c r="I56" s="23"/>
      <c r="J56" s="5"/>
      <c r="K56" s="11"/>
      <c r="L56" s="8"/>
      <c r="M56" s="7"/>
      <c r="N56" s="42" t="str">
        <f t="shared" si="29"/>
        <v/>
      </c>
      <c r="O56" s="9"/>
      <c r="P56" s="7"/>
      <c r="Q56" s="42" t="str">
        <f t="shared" si="30"/>
        <v/>
      </c>
      <c r="R56" s="10"/>
      <c r="S56" s="7"/>
      <c r="T56" s="43" t="str">
        <f t="shared" si="31"/>
        <v/>
      </c>
      <c r="U56" s="16"/>
      <c r="V56" s="68" t="str" cm="1">
        <f t="array" ref="V56">IF((_xlfn.IFS(TRIM(SUBSTITUTE(U56,CHAR(160),""))="Devis 1",IFERROR(VALUE(TRIM(SUBSTITUTE(L56,CHAR(160),""))),0),TRIM(SUBSTITUTE(U56,CHAR(160),""))="Devis 2",IFERROR(VALUE(TRIM(SUBSTITUTE(O56,CHAR(160),""))),0),TRIM(SUBSTITUTE(U56,CHAR(160),""))="Devis 3",IFERROR(VALUE(TRIM(SUBSTITUTE(R56,CHAR(160),""))),0),TRUE,0)*IFERROR(VALUE(TRIM(SUBSTITUTE(C56,CHAR(160),""))),0))=0,"",_xlfn.IFS(TRIM(SUBSTITUTE(U56,CHAR(160),""))="Devis 1",IFERROR(VALUE(TRIM(SUBSTITUTE(L56,CHAR(160),""))),0),TRIM(SUBSTITUTE(U56,CHAR(160),""))="Devis 2",IFERROR(VALUE(TRIM(SUBSTITUTE(O56,CHAR(160),""))),0),TRIM(SUBSTITUTE(U56,CHAR(160),""))="Devis 3",IFERROR(VALUE(TRIM(SUBSTITUTE(R56,CHAR(160),""))),0),TRUE,0)*IFERROR(VALUE(TRIM(SUBSTITUTE(C56,CHAR(160),""))),0))</f>
        <v/>
      </c>
      <c r="W56" s="66" t="str" cm="1">
        <f t="array" ref="W56">IF((_xlfn.IFS(TRIM(SUBSTITUTE(U56,CHAR(160),""))="Devis 1",IFERROR(VALUE(TRIM(SUBSTITUTE(M56,CHAR(160),""))),0),TRIM(SUBSTITUTE(U56,CHAR(160),""))="Devis 2",IFERROR(VALUE(TRIM(SUBSTITUTE(P56,CHAR(160),""))),0),TRIM(SUBSTITUTE(U56,CHAR(160),""))="Devis 3",IFERROR(VALUE(TRIM(SUBSTITUTE(S56,CHAR(160),""))),0),TRUE,0)*IFERROR(VALUE(TRIM(SUBSTITUTE(C56,CHAR(160),""))),0))=0,IF(V56&lt;&gt;"",0,""),_xlfn.IFS(TRIM(SUBSTITUTE(U56,CHAR(160),""))="Devis 1",IFERROR(VALUE(TRIM(SUBSTITUTE(M56,CHAR(160),""))),0),TRIM(SUBSTITUTE(U56,CHAR(160),""))="Devis 2",IFERROR(VALUE(TRIM(SUBSTITUTE(P56,CHAR(160),""))),0),TRIM(SUBSTITUTE(U56,CHAR(160),""))="Devis 3",IFERROR(VALUE(TRIM(SUBSTITUTE(S56,CHAR(160),""))),0),TRUE,0)*IFERROR(VALUE(TRIM(SUBSTITUTE(C56,CHAR(160),""))),0))</f>
        <v/>
      </c>
      <c r="X56" s="69" t="str">
        <f t="shared" si="32"/>
        <v/>
      </c>
      <c r="Y56" s="65"/>
      <c r="Z56" s="18" t="str">
        <f t="shared" si="49"/>
        <v/>
      </c>
      <c r="AA56" s="15" t="str">
        <f t="shared" si="50"/>
        <v/>
      </c>
      <c r="AB56" s="15" t="str">
        <f t="shared" si="51"/>
        <v/>
      </c>
      <c r="AC56" s="15" t="str">
        <f t="shared" si="52"/>
        <v/>
      </c>
      <c r="AD56" s="15" t="str">
        <f t="shared" si="53"/>
        <v/>
      </c>
      <c r="AE56" s="15" t="str">
        <f t="shared" si="54"/>
        <v/>
      </c>
      <c r="AF56" s="15" t="str">
        <f t="shared" si="55"/>
        <v/>
      </c>
      <c r="AG56" s="15" t="str">
        <f t="shared" si="56"/>
        <v/>
      </c>
      <c r="AH56" s="15" t="str">
        <f t="shared" si="38"/>
        <v/>
      </c>
      <c r="AI56" s="297" t="str">
        <f t="shared" si="59"/>
        <v/>
      </c>
      <c r="AJ56" s="45" t="str">
        <f t="shared" si="57"/>
        <v/>
      </c>
      <c r="AK56" s="20" t="str">
        <f t="shared" si="58"/>
        <v/>
      </c>
      <c r="AL56" s="42" t="str">
        <f t="shared" si="34"/>
        <v/>
      </c>
      <c r="AM56" s="46" t="str">
        <f t="shared" si="39"/>
        <v/>
      </c>
      <c r="AN56" s="20" t="str">
        <f t="shared" si="40"/>
        <v/>
      </c>
      <c r="AO56" s="42" t="str">
        <f t="shared" si="35"/>
        <v/>
      </c>
      <c r="AP56" s="47" t="str">
        <f t="shared" si="41"/>
        <v/>
      </c>
      <c r="AQ56" s="20" t="str">
        <f t="shared" si="42"/>
        <v/>
      </c>
      <c r="AR56" s="48" t="str">
        <f t="shared" si="36"/>
        <v/>
      </c>
      <c r="AS56" s="44" t="str">
        <f t="shared" si="43"/>
        <v/>
      </c>
      <c r="AT56" s="56"/>
      <c r="AU56" s="49" t="str">
        <f t="shared" si="44"/>
        <v/>
      </c>
      <c r="AV56" s="49" t="str">
        <f t="shared" si="45"/>
        <v/>
      </c>
      <c r="AW56" s="49" t="str">
        <f t="shared" si="37"/>
        <v/>
      </c>
      <c r="AX56" s="67" t="str" cm="1">
        <f t="array" ref="AX56">IF($AA56="","",IF((IFERROR(_xlfn.IFS($AS56="Devis 1",(IFERROR(VALUE(TRIM(SUBSTITUTE(AJ56,CHAR(160),""))),0)),$AS56="Devis 2",(IFERROR(VALUE(TRIM(SUBSTITUTE(AM56,CHAR(160),""))),0)),$AS56="Devis 3",(IFERROR(VALUE(TRIM(SUBSTITUTE(AP56,CHAR(160),""))),0))),0))*(IFERROR(VALUE(TRIM(SUBSTITUTE($AA56,CHAR(160),""))),0))=0,"",(IFERROR(_xlfn.IFS($AS56="Devis 1",(IFERROR(VALUE(TRIM(SUBSTITUTE(AJ56,CHAR(160),""))),0)),$AS56="Devis 2",(IFERROR(VALUE(TRIM(SUBSTITUTE(AM56,CHAR(160),""))),0)),$AS56="Devis 3",(IFERROR(VALUE(TRIM(SUBSTITUTE(AP56,CHAR(160),""))),0))),0))*(IFERROR(VALUE(TRIM(SUBSTITUTE($AA56,CHAR(160),""))),0))))</f>
        <v/>
      </c>
      <c r="AY56" s="67" t="str" cm="1">
        <f t="array" ref="AY56">IF($AA56="","",IF(IFERROR(_xlfn.IFS(TRIM(SUBSTITUTE($AS56,CHAR(160),""))="Devis 1",IFERROR(VALUE(TRIM(SUBSTITUTE(AK56,CHAR(160),""))),0),TRIM(SUBSTITUTE($AS56,CHAR(160),""))="Devis 2",IFERROR(VALUE(TRIM(SUBSTITUTE(AN56,CHAR(160),""))),0),TRIM(SUBSTITUTE($AS56,CHAR(160),""))="Devis 3",IFERROR(VALUE(TRIM(SUBSTITUTE(AQ56,CHAR(160),""))),0)),0)*IFERROR(VALUE(TRIM(SUBSTITUTE($AA56,CHAR(160),""))),0)=0,IF(AX56&lt;&gt;"",0,""),IFERROR(_xlfn.IFS(TRIM(SUBSTITUTE($AS56,CHAR(160),""))="Devis 1",IFERROR(VALUE(TRIM(SUBSTITUTE(AK56,CHAR(160),""))),0),TRIM(SUBSTITUTE($AS56,CHAR(160),""))="Devis 2",IFERROR(VALUE(TRIM(SUBSTITUTE(AN56,CHAR(160),""))),0),TRIM(SUBSTITUTE($AS56,CHAR(160),""))="Devis 3",IFERROR(VALUE(TRIM(SUBSTITUTE(AQ56,CHAR(160),""))),0)),0)*IFERROR(VALUE(TRIM(SUBSTITUTE($AA56,CHAR(160),""))),0)))</f>
        <v/>
      </c>
      <c r="AZ56" s="67" t="str" cm="1">
        <f t="array" ref="AZ56">IF($AA56="","",IF((IFERROR(_xlfn.IFS($AS56="Devis 1",(IFERROR(VALUE(TRIM(SUBSTITUTE(AL56,CHAR(160),""))),0)),$AS56="Devis 2",(IFERROR(VALUE(TRIM(SUBSTITUTE(AO56,CHAR(160),""))),0)),$AS56="Devis 3",(IFERROR(VALUE(TRIM(SUBSTITUTE(AR56,CHAR(160),""))),0))),0))*(IFERROR(VALUE(TRIM(SUBSTITUTE($AA56,CHAR(160),""))),0))=0,"",(IFERROR(_xlfn.IFS($AS56="Devis 1",(IFERROR(VALUE(TRIM(SUBSTITUTE(AL56,CHAR(160),""))),0)),$AS56="Devis 2",(IFERROR(VALUE(TRIM(SUBSTITUTE(AO56,CHAR(160),""))),0)),$AS56="Devis 3",(IFERROR(VALUE(TRIM(SUBSTITUTE(AR56,CHAR(160),""))),0))),0))*(IFERROR(VALUE(TRIM(SUBSTITUTE($AA56,CHAR(160),""))),0))))</f>
        <v/>
      </c>
      <c r="BA56" s="57"/>
      <c r="BB56" s="14" t="str" cm="1">
        <f t="array" ref="BB56">IF(OR(AZ56="",AW56="",AX56="",AU56="",AY56="",AV56=""),"",_xlfn.IFS((IFERROR(VALUE(TRIM(SUBSTITUTE(AZ56,CHAR(160),""))),0))&gt;(IFERROR(VALUE(TRIM(SUBSTITUTE(AW56,CHAR(160),""))),0)),"KO : Le montant retenu TTC est supérieur au montant raisonnable TTC. Merci de revoir la ligne de dépense ou plafonner son montant.",(IFERROR(VALUE(TRIM(SUBSTITUTE(AX56,CHAR(160),""))),0))&gt;(IFERROR(VALUE(TRIM(SUBSTITUTE(AU56,CHAR(160),""))),0)),"Attention : Le montant retenu HT est supérieur au montant HT raisonnable. Merci de revoir la ligne de dépense, plafonner son montant, ou justifier la reventillation HT / TVA.",(IFERROR(VALUE(TRIM(SUBSTITUTE(AY56,CHAR(160),""))),0))&gt;(IFERROR(VALUE(TRIM(SUBSTITUTE(AV56,CHAR(160),""))),0)),"Attention : Le montant TVA retenu est supérieur au montant TVA raisonnable. Merci de revoir la ligne de dépense, plafonner son montant, ou justifier la reventillation HT / TVA.",(IFERROR(VALUE(TRIM(SUBSTITUTE(AZ56,CHAR(160),""))),0))=0,"",(IFERROR(VALUE(TRIM(SUBSTITUTE(AW56,CHAR(160),""))),0))=(IFERROR(VALUE(TRIM(SUBSTITUTE(AZ56,CHAR(160),""))),0)),"OK",(IFERROR(VALUE(TRIM(SUBSTITUTE(AW56,CHAR(160),""))),0))&gt;(IFERROR(VALUE(TRIM(SUBSTITUTE(AZ56,CHAR(160),""))),0))," OK : Montant instruit inférieur au montant raisonnable.",TRUE,""))</f>
        <v/>
      </c>
      <c r="BC56" s="14" t="str" cm="1">
        <f t="array" ref="BC56">IF(
   OR(AZ56="",X56="",AX56="",V56="",AY56="",W56=""),
   "",
   _xlfn.IFS(
      (IFERROR(VALUE(TRIM(SUBSTITUTE(AZ56,CHAR(160),""))),0))=0,
         "Attention montant présenté entièrement écarté",
      (IFERROR(VALUE(TRIM(SUBSTITUTE(AZ56,CHAR(160),""))),0))&gt;
         (IFERROR(VALUE(TRIM(SUBSTITUTE(X56,CHAR(160),""))),0)),
         "KO : Le montant retenu TTC est supérieur au montant présenté TTC. Merci de revoir la ligne de dépense ou plafonner son montant.",
      (IFERROR(VALUE(TRIM(SUBSTITUTE(AX56,CHAR(160),""))),0))&gt;
         (IFERROR(VALUE(TRIM(SUBSTITUTE(V56,CHAR(160),""))),0)),
         "Attention : Le montant retenu HT est supérieur au montant HT présenté. Merci de revoir la ligne de dépense, plafonner son montant, ou justifier la reventilation HT / TVA.",
      (IFERROR(VALUE(TRIM(SUBSTITUTE(AY56,CHAR(160),""))),0))&gt;
         (IFERROR(VALUE(TRIM(SUBSTITUTE(W56,CHAR(160),""))),0)),
         "Attention : Le montant TVA retenu est supérieur au montant TVA présenté. Merci de revoir la ligne de dépense, plafonner son montant, ou justifier la reventilation HT / TVA.",
      (IFERROR(VALUE(TRIM(SUBSTITUTE(X56,CHAR(160),""))),0))=0,
         "",
      (IFERROR(VALUE(TRIM(SUBSTITUTE(AZ56,CHAR(160),""))),0))=
         (IFERROR(VALUE(TRIM(SUBSTITUTE(X56,CHAR(160),""))),0)),
         "OK",
      (IFERROR(VALUE(TRIM(SUBSTITUTE(AZ56,CHAR(160),""))),0))&lt;
         (IFERROR(VALUE(TRIM(SUBSTITUTE(X56,CHAR(160),""))),0)),
         "Attention : montant présenté partiellement écarté.",
      TRUE,
         ""
   )
)</f>
        <v/>
      </c>
      <c r="BD56" s="49" t="str">
        <f t="shared" si="46"/>
        <v/>
      </c>
      <c r="BE56" s="49" t="str">
        <f t="shared" si="47"/>
        <v/>
      </c>
      <c r="BF56" s="21" t="str">
        <f t="shared" si="48"/>
        <v/>
      </c>
    </row>
    <row r="57" spans="1:58" ht="15" customHeight="1">
      <c r="A57" s="345">
        <v>46</v>
      </c>
      <c r="B57" s="363"/>
      <c r="C57" s="6"/>
      <c r="D57" s="5"/>
      <c r="E57" s="5"/>
      <c r="F57" s="5"/>
      <c r="G57" s="24"/>
      <c r="H57" s="22"/>
      <c r="I57" s="23"/>
      <c r="J57" s="5"/>
      <c r="K57" s="11"/>
      <c r="L57" s="8"/>
      <c r="M57" s="7"/>
      <c r="N57" s="42" t="str">
        <f t="shared" si="29"/>
        <v/>
      </c>
      <c r="O57" s="9"/>
      <c r="P57" s="7"/>
      <c r="Q57" s="42" t="str">
        <f t="shared" si="30"/>
        <v/>
      </c>
      <c r="R57" s="10"/>
      <c r="S57" s="7"/>
      <c r="T57" s="43" t="str">
        <f t="shared" si="31"/>
        <v/>
      </c>
      <c r="U57" s="16"/>
      <c r="V57" s="68" t="str" cm="1">
        <f t="array" ref="V57">IF((_xlfn.IFS(TRIM(SUBSTITUTE(U57,CHAR(160),""))="Devis 1",IFERROR(VALUE(TRIM(SUBSTITUTE(L57,CHAR(160),""))),0),TRIM(SUBSTITUTE(U57,CHAR(160),""))="Devis 2",IFERROR(VALUE(TRIM(SUBSTITUTE(O57,CHAR(160),""))),0),TRIM(SUBSTITUTE(U57,CHAR(160),""))="Devis 3",IFERROR(VALUE(TRIM(SUBSTITUTE(R57,CHAR(160),""))),0),TRUE,0)*IFERROR(VALUE(TRIM(SUBSTITUTE(C57,CHAR(160),""))),0))=0,"",_xlfn.IFS(TRIM(SUBSTITUTE(U57,CHAR(160),""))="Devis 1",IFERROR(VALUE(TRIM(SUBSTITUTE(L57,CHAR(160),""))),0),TRIM(SUBSTITUTE(U57,CHAR(160),""))="Devis 2",IFERROR(VALUE(TRIM(SUBSTITUTE(O57,CHAR(160),""))),0),TRIM(SUBSTITUTE(U57,CHAR(160),""))="Devis 3",IFERROR(VALUE(TRIM(SUBSTITUTE(R57,CHAR(160),""))),0),TRUE,0)*IFERROR(VALUE(TRIM(SUBSTITUTE(C57,CHAR(160),""))),0))</f>
        <v/>
      </c>
      <c r="W57" s="66" t="str" cm="1">
        <f t="array" ref="W57">IF((_xlfn.IFS(TRIM(SUBSTITUTE(U57,CHAR(160),""))="Devis 1",IFERROR(VALUE(TRIM(SUBSTITUTE(M57,CHAR(160),""))),0),TRIM(SUBSTITUTE(U57,CHAR(160),""))="Devis 2",IFERROR(VALUE(TRIM(SUBSTITUTE(P57,CHAR(160),""))),0),TRIM(SUBSTITUTE(U57,CHAR(160),""))="Devis 3",IFERROR(VALUE(TRIM(SUBSTITUTE(S57,CHAR(160),""))),0),TRUE,0)*IFERROR(VALUE(TRIM(SUBSTITUTE(C57,CHAR(160),""))),0))=0,IF(V57&lt;&gt;"",0,""),_xlfn.IFS(TRIM(SUBSTITUTE(U57,CHAR(160),""))="Devis 1",IFERROR(VALUE(TRIM(SUBSTITUTE(M57,CHAR(160),""))),0),TRIM(SUBSTITUTE(U57,CHAR(160),""))="Devis 2",IFERROR(VALUE(TRIM(SUBSTITUTE(P57,CHAR(160),""))),0),TRIM(SUBSTITUTE(U57,CHAR(160),""))="Devis 3",IFERROR(VALUE(TRIM(SUBSTITUTE(S57,CHAR(160),""))),0),TRUE,0)*IFERROR(VALUE(TRIM(SUBSTITUTE(C57,CHAR(160),""))),0))</f>
        <v/>
      </c>
      <c r="X57" s="69" t="str">
        <f t="shared" si="32"/>
        <v/>
      </c>
      <c r="Y57" s="65"/>
      <c r="Z57" s="18" t="str">
        <f t="shared" si="49"/>
        <v/>
      </c>
      <c r="AA57" s="15" t="str">
        <f t="shared" si="50"/>
        <v/>
      </c>
      <c r="AB57" s="15" t="str">
        <f t="shared" si="51"/>
        <v/>
      </c>
      <c r="AC57" s="15" t="str">
        <f t="shared" si="52"/>
        <v/>
      </c>
      <c r="AD57" s="15" t="str">
        <f t="shared" si="53"/>
        <v/>
      </c>
      <c r="AE57" s="15" t="str">
        <f t="shared" si="54"/>
        <v/>
      </c>
      <c r="AF57" s="15" t="str">
        <f t="shared" si="55"/>
        <v/>
      </c>
      <c r="AG57" s="15" t="str">
        <f t="shared" si="56"/>
        <v/>
      </c>
      <c r="AH57" s="15" t="str">
        <f t="shared" si="38"/>
        <v/>
      </c>
      <c r="AI57" s="297" t="str">
        <f t="shared" si="59"/>
        <v/>
      </c>
      <c r="AJ57" s="45" t="str">
        <f t="shared" si="57"/>
        <v/>
      </c>
      <c r="AK57" s="20" t="str">
        <f t="shared" si="58"/>
        <v/>
      </c>
      <c r="AL57" s="42" t="str">
        <f t="shared" si="34"/>
        <v/>
      </c>
      <c r="AM57" s="46" t="str">
        <f t="shared" si="39"/>
        <v/>
      </c>
      <c r="AN57" s="20" t="str">
        <f t="shared" si="40"/>
        <v/>
      </c>
      <c r="AO57" s="42" t="str">
        <f t="shared" si="35"/>
        <v/>
      </c>
      <c r="AP57" s="47" t="str">
        <f t="shared" si="41"/>
        <v/>
      </c>
      <c r="AQ57" s="20" t="str">
        <f t="shared" si="42"/>
        <v/>
      </c>
      <c r="AR57" s="48" t="str">
        <f t="shared" si="36"/>
        <v/>
      </c>
      <c r="AS57" s="44" t="str">
        <f t="shared" si="43"/>
        <v/>
      </c>
      <c r="AT57" s="56"/>
      <c r="AU57" s="49" t="str">
        <f t="shared" si="44"/>
        <v/>
      </c>
      <c r="AV57" s="49" t="str">
        <f t="shared" si="45"/>
        <v/>
      </c>
      <c r="AW57" s="49" t="str">
        <f t="shared" si="37"/>
        <v/>
      </c>
      <c r="AX57" s="67" t="str" cm="1">
        <f t="array" ref="AX57">IF($AA57="","",IF((IFERROR(_xlfn.IFS($AS57="Devis 1",(IFERROR(VALUE(TRIM(SUBSTITUTE(AJ57,CHAR(160),""))),0)),$AS57="Devis 2",(IFERROR(VALUE(TRIM(SUBSTITUTE(AM57,CHAR(160),""))),0)),$AS57="Devis 3",(IFERROR(VALUE(TRIM(SUBSTITUTE(AP57,CHAR(160),""))),0))),0))*(IFERROR(VALUE(TRIM(SUBSTITUTE($AA57,CHAR(160),""))),0))=0,"",(IFERROR(_xlfn.IFS($AS57="Devis 1",(IFERROR(VALUE(TRIM(SUBSTITUTE(AJ57,CHAR(160),""))),0)),$AS57="Devis 2",(IFERROR(VALUE(TRIM(SUBSTITUTE(AM57,CHAR(160),""))),0)),$AS57="Devis 3",(IFERROR(VALUE(TRIM(SUBSTITUTE(AP57,CHAR(160),""))),0))),0))*(IFERROR(VALUE(TRIM(SUBSTITUTE($AA57,CHAR(160),""))),0))))</f>
        <v/>
      </c>
      <c r="AY57" s="67" t="str" cm="1">
        <f t="array" ref="AY57">IF($AA57="","",IF(IFERROR(_xlfn.IFS(TRIM(SUBSTITUTE($AS57,CHAR(160),""))="Devis 1",IFERROR(VALUE(TRIM(SUBSTITUTE(AK57,CHAR(160),""))),0),TRIM(SUBSTITUTE($AS57,CHAR(160),""))="Devis 2",IFERROR(VALUE(TRIM(SUBSTITUTE(AN57,CHAR(160),""))),0),TRIM(SUBSTITUTE($AS57,CHAR(160),""))="Devis 3",IFERROR(VALUE(TRIM(SUBSTITUTE(AQ57,CHAR(160),""))),0)),0)*IFERROR(VALUE(TRIM(SUBSTITUTE($AA57,CHAR(160),""))),0)=0,IF(AX57&lt;&gt;"",0,""),IFERROR(_xlfn.IFS(TRIM(SUBSTITUTE($AS57,CHAR(160),""))="Devis 1",IFERROR(VALUE(TRIM(SUBSTITUTE(AK57,CHAR(160),""))),0),TRIM(SUBSTITUTE($AS57,CHAR(160),""))="Devis 2",IFERROR(VALUE(TRIM(SUBSTITUTE(AN57,CHAR(160),""))),0),TRIM(SUBSTITUTE($AS57,CHAR(160),""))="Devis 3",IFERROR(VALUE(TRIM(SUBSTITUTE(AQ57,CHAR(160),""))),0)),0)*IFERROR(VALUE(TRIM(SUBSTITUTE($AA57,CHAR(160),""))),0)))</f>
        <v/>
      </c>
      <c r="AZ57" s="67" t="str" cm="1">
        <f t="array" ref="AZ57">IF($AA57="","",IF((IFERROR(_xlfn.IFS($AS57="Devis 1",(IFERROR(VALUE(TRIM(SUBSTITUTE(AL57,CHAR(160),""))),0)),$AS57="Devis 2",(IFERROR(VALUE(TRIM(SUBSTITUTE(AO57,CHAR(160),""))),0)),$AS57="Devis 3",(IFERROR(VALUE(TRIM(SUBSTITUTE(AR57,CHAR(160),""))),0))),0))*(IFERROR(VALUE(TRIM(SUBSTITUTE($AA57,CHAR(160),""))),0))=0,"",(IFERROR(_xlfn.IFS($AS57="Devis 1",(IFERROR(VALUE(TRIM(SUBSTITUTE(AL57,CHAR(160),""))),0)),$AS57="Devis 2",(IFERROR(VALUE(TRIM(SUBSTITUTE(AO57,CHAR(160),""))),0)),$AS57="Devis 3",(IFERROR(VALUE(TRIM(SUBSTITUTE(AR57,CHAR(160),""))),0))),0))*(IFERROR(VALUE(TRIM(SUBSTITUTE($AA57,CHAR(160),""))),0))))</f>
        <v/>
      </c>
      <c r="BA57" s="57"/>
      <c r="BB57" s="14" t="str" cm="1">
        <f t="array" ref="BB57">IF(OR(AZ57="",AW57="",AX57="",AU57="",AY57="",AV57=""),"",_xlfn.IFS((IFERROR(VALUE(TRIM(SUBSTITUTE(AZ57,CHAR(160),""))),0))&gt;(IFERROR(VALUE(TRIM(SUBSTITUTE(AW57,CHAR(160),""))),0)),"KO : Le montant retenu TTC est supérieur au montant raisonnable TTC. Merci de revoir la ligne de dépense ou plafonner son montant.",(IFERROR(VALUE(TRIM(SUBSTITUTE(AX57,CHAR(160),""))),0))&gt;(IFERROR(VALUE(TRIM(SUBSTITUTE(AU57,CHAR(160),""))),0)),"Attention : Le montant retenu HT est supérieur au montant HT raisonnable. Merci de revoir la ligne de dépense, plafonner son montant, ou justifier la reventillation HT / TVA.",(IFERROR(VALUE(TRIM(SUBSTITUTE(AY57,CHAR(160),""))),0))&gt;(IFERROR(VALUE(TRIM(SUBSTITUTE(AV57,CHAR(160),""))),0)),"Attention : Le montant TVA retenu est supérieur au montant TVA raisonnable. Merci de revoir la ligne de dépense, plafonner son montant, ou justifier la reventillation HT / TVA.",(IFERROR(VALUE(TRIM(SUBSTITUTE(AZ57,CHAR(160),""))),0))=0,"",(IFERROR(VALUE(TRIM(SUBSTITUTE(AW57,CHAR(160),""))),0))=(IFERROR(VALUE(TRIM(SUBSTITUTE(AZ57,CHAR(160),""))),0)),"OK",(IFERROR(VALUE(TRIM(SUBSTITUTE(AW57,CHAR(160),""))),0))&gt;(IFERROR(VALUE(TRIM(SUBSTITUTE(AZ57,CHAR(160),""))),0))," OK : Montant instruit inférieur au montant raisonnable.",TRUE,""))</f>
        <v/>
      </c>
      <c r="BC57" s="14" t="str" cm="1">
        <f t="array" ref="BC57">IF(
   OR(AZ57="",X57="",AX57="",V57="",AY57="",W57=""),
   "",
   _xlfn.IFS(
      (IFERROR(VALUE(TRIM(SUBSTITUTE(AZ57,CHAR(160),""))),0))=0,
         "Attention montant présenté entièrement écarté",
      (IFERROR(VALUE(TRIM(SUBSTITUTE(AZ57,CHAR(160),""))),0))&gt;
         (IFERROR(VALUE(TRIM(SUBSTITUTE(X57,CHAR(160),""))),0)),
         "KO : Le montant retenu TTC est supérieur au montant présenté TTC. Merci de revoir la ligne de dépense ou plafonner son montant.",
      (IFERROR(VALUE(TRIM(SUBSTITUTE(AX57,CHAR(160),""))),0))&gt;
         (IFERROR(VALUE(TRIM(SUBSTITUTE(V57,CHAR(160),""))),0)),
         "Attention : Le montant retenu HT est supérieur au montant HT présenté. Merci de revoir la ligne de dépense, plafonner son montant, ou justifier la reventilation HT / TVA.",
      (IFERROR(VALUE(TRIM(SUBSTITUTE(AY57,CHAR(160),""))),0))&gt;
         (IFERROR(VALUE(TRIM(SUBSTITUTE(W57,CHAR(160),""))),0)),
         "Attention : Le montant TVA retenu est supérieur au montant TVA présenté. Merci de revoir la ligne de dépense, plafonner son montant, ou justifier la reventilation HT / TVA.",
      (IFERROR(VALUE(TRIM(SUBSTITUTE(X57,CHAR(160),""))),0))=0,
         "",
      (IFERROR(VALUE(TRIM(SUBSTITUTE(AZ57,CHAR(160),""))),0))=
         (IFERROR(VALUE(TRIM(SUBSTITUTE(X57,CHAR(160),""))),0)),
         "OK",
      (IFERROR(VALUE(TRIM(SUBSTITUTE(AZ57,CHAR(160),""))),0))&lt;
         (IFERROR(VALUE(TRIM(SUBSTITUTE(X57,CHAR(160),""))),0)),
         "Attention : montant présenté partiellement écarté.",
      TRUE,
         ""
   )
)</f>
        <v/>
      </c>
      <c r="BD57" s="49" t="str">
        <f t="shared" si="46"/>
        <v/>
      </c>
      <c r="BE57" s="49" t="str">
        <f t="shared" si="47"/>
        <v/>
      </c>
      <c r="BF57" s="21" t="str">
        <f t="shared" si="48"/>
        <v/>
      </c>
    </row>
    <row r="58" spans="1:58" ht="15" customHeight="1">
      <c r="A58" s="345">
        <v>47</v>
      </c>
      <c r="B58" s="363"/>
      <c r="C58" s="6"/>
      <c r="D58" s="5"/>
      <c r="E58" s="5"/>
      <c r="F58" s="5"/>
      <c r="G58" s="24"/>
      <c r="H58" s="22"/>
      <c r="I58" s="23"/>
      <c r="J58" s="5"/>
      <c r="K58" s="11"/>
      <c r="L58" s="8"/>
      <c r="M58" s="7"/>
      <c r="N58" s="42" t="str">
        <f t="shared" si="29"/>
        <v/>
      </c>
      <c r="O58" s="9"/>
      <c r="P58" s="7"/>
      <c r="Q58" s="42" t="str">
        <f t="shared" si="30"/>
        <v/>
      </c>
      <c r="R58" s="10"/>
      <c r="S58" s="7"/>
      <c r="T58" s="43" t="str">
        <f t="shared" si="31"/>
        <v/>
      </c>
      <c r="U58" s="16"/>
      <c r="V58" s="68" t="str" cm="1">
        <f t="array" ref="V58">IF((_xlfn.IFS(TRIM(SUBSTITUTE(U58,CHAR(160),""))="Devis 1",IFERROR(VALUE(TRIM(SUBSTITUTE(L58,CHAR(160),""))),0),TRIM(SUBSTITUTE(U58,CHAR(160),""))="Devis 2",IFERROR(VALUE(TRIM(SUBSTITUTE(O58,CHAR(160),""))),0),TRIM(SUBSTITUTE(U58,CHAR(160),""))="Devis 3",IFERROR(VALUE(TRIM(SUBSTITUTE(R58,CHAR(160),""))),0),TRUE,0)*IFERROR(VALUE(TRIM(SUBSTITUTE(C58,CHAR(160),""))),0))=0,"",_xlfn.IFS(TRIM(SUBSTITUTE(U58,CHAR(160),""))="Devis 1",IFERROR(VALUE(TRIM(SUBSTITUTE(L58,CHAR(160),""))),0),TRIM(SUBSTITUTE(U58,CHAR(160),""))="Devis 2",IFERROR(VALUE(TRIM(SUBSTITUTE(O58,CHAR(160),""))),0),TRIM(SUBSTITUTE(U58,CHAR(160),""))="Devis 3",IFERROR(VALUE(TRIM(SUBSTITUTE(R58,CHAR(160),""))),0),TRUE,0)*IFERROR(VALUE(TRIM(SUBSTITUTE(C58,CHAR(160),""))),0))</f>
        <v/>
      </c>
      <c r="W58" s="66" t="str" cm="1">
        <f t="array" ref="W58">IF((_xlfn.IFS(TRIM(SUBSTITUTE(U58,CHAR(160),""))="Devis 1",IFERROR(VALUE(TRIM(SUBSTITUTE(M58,CHAR(160),""))),0),TRIM(SUBSTITUTE(U58,CHAR(160),""))="Devis 2",IFERROR(VALUE(TRIM(SUBSTITUTE(P58,CHAR(160),""))),0),TRIM(SUBSTITUTE(U58,CHAR(160),""))="Devis 3",IFERROR(VALUE(TRIM(SUBSTITUTE(S58,CHAR(160),""))),0),TRUE,0)*IFERROR(VALUE(TRIM(SUBSTITUTE(C58,CHAR(160),""))),0))=0,IF(V58&lt;&gt;"",0,""),_xlfn.IFS(TRIM(SUBSTITUTE(U58,CHAR(160),""))="Devis 1",IFERROR(VALUE(TRIM(SUBSTITUTE(M58,CHAR(160),""))),0),TRIM(SUBSTITUTE(U58,CHAR(160),""))="Devis 2",IFERROR(VALUE(TRIM(SUBSTITUTE(P58,CHAR(160),""))),0),TRIM(SUBSTITUTE(U58,CHAR(160),""))="Devis 3",IFERROR(VALUE(TRIM(SUBSTITUTE(S58,CHAR(160),""))),0),TRUE,0)*IFERROR(VALUE(TRIM(SUBSTITUTE(C58,CHAR(160),""))),0))</f>
        <v/>
      </c>
      <c r="X58" s="69" t="str">
        <f t="shared" si="32"/>
        <v/>
      </c>
      <c r="Y58" s="65"/>
      <c r="Z58" s="18" t="str">
        <f t="shared" si="49"/>
        <v/>
      </c>
      <c r="AA58" s="15" t="str">
        <f t="shared" si="50"/>
        <v/>
      </c>
      <c r="AB58" s="15" t="str">
        <f t="shared" si="51"/>
        <v/>
      </c>
      <c r="AC58" s="15" t="str">
        <f t="shared" si="52"/>
        <v/>
      </c>
      <c r="AD58" s="15" t="str">
        <f t="shared" si="53"/>
        <v/>
      </c>
      <c r="AE58" s="15" t="str">
        <f t="shared" si="54"/>
        <v/>
      </c>
      <c r="AF58" s="15" t="str">
        <f t="shared" si="55"/>
        <v/>
      </c>
      <c r="AG58" s="15" t="str">
        <f t="shared" si="56"/>
        <v/>
      </c>
      <c r="AH58" s="15" t="str">
        <f t="shared" si="38"/>
        <v/>
      </c>
      <c r="AI58" s="297" t="str">
        <f t="shared" si="59"/>
        <v/>
      </c>
      <c r="AJ58" s="45" t="str">
        <f t="shared" si="57"/>
        <v/>
      </c>
      <c r="AK58" s="20" t="str">
        <f t="shared" si="58"/>
        <v/>
      </c>
      <c r="AL58" s="42" t="str">
        <f t="shared" si="34"/>
        <v/>
      </c>
      <c r="AM58" s="46" t="str">
        <f t="shared" si="39"/>
        <v/>
      </c>
      <c r="AN58" s="20" t="str">
        <f t="shared" si="40"/>
        <v/>
      </c>
      <c r="AO58" s="42" t="str">
        <f t="shared" si="35"/>
        <v/>
      </c>
      <c r="AP58" s="47" t="str">
        <f t="shared" si="41"/>
        <v/>
      </c>
      <c r="AQ58" s="20" t="str">
        <f t="shared" si="42"/>
        <v/>
      </c>
      <c r="AR58" s="48" t="str">
        <f t="shared" si="36"/>
        <v/>
      </c>
      <c r="AS58" s="44" t="str">
        <f t="shared" si="43"/>
        <v/>
      </c>
      <c r="AT58" s="56"/>
      <c r="AU58" s="49" t="str">
        <f t="shared" si="44"/>
        <v/>
      </c>
      <c r="AV58" s="49" t="str">
        <f t="shared" si="45"/>
        <v/>
      </c>
      <c r="AW58" s="49" t="str">
        <f t="shared" si="37"/>
        <v/>
      </c>
      <c r="AX58" s="67" t="str" cm="1">
        <f t="array" ref="AX58">IF($AA58="","",IF((IFERROR(_xlfn.IFS($AS58="Devis 1",(IFERROR(VALUE(TRIM(SUBSTITUTE(AJ58,CHAR(160),""))),0)),$AS58="Devis 2",(IFERROR(VALUE(TRIM(SUBSTITUTE(AM58,CHAR(160),""))),0)),$AS58="Devis 3",(IFERROR(VALUE(TRIM(SUBSTITUTE(AP58,CHAR(160),""))),0))),0))*(IFERROR(VALUE(TRIM(SUBSTITUTE($AA58,CHAR(160),""))),0))=0,"",(IFERROR(_xlfn.IFS($AS58="Devis 1",(IFERROR(VALUE(TRIM(SUBSTITUTE(AJ58,CHAR(160),""))),0)),$AS58="Devis 2",(IFERROR(VALUE(TRIM(SUBSTITUTE(AM58,CHAR(160),""))),0)),$AS58="Devis 3",(IFERROR(VALUE(TRIM(SUBSTITUTE(AP58,CHAR(160),""))),0))),0))*(IFERROR(VALUE(TRIM(SUBSTITUTE($AA58,CHAR(160),""))),0))))</f>
        <v/>
      </c>
      <c r="AY58" s="67" t="str" cm="1">
        <f t="array" ref="AY58">IF($AA58="","",IF(IFERROR(_xlfn.IFS(TRIM(SUBSTITUTE($AS58,CHAR(160),""))="Devis 1",IFERROR(VALUE(TRIM(SUBSTITUTE(AK58,CHAR(160),""))),0),TRIM(SUBSTITUTE($AS58,CHAR(160),""))="Devis 2",IFERROR(VALUE(TRIM(SUBSTITUTE(AN58,CHAR(160),""))),0),TRIM(SUBSTITUTE($AS58,CHAR(160),""))="Devis 3",IFERROR(VALUE(TRIM(SUBSTITUTE(AQ58,CHAR(160),""))),0)),0)*IFERROR(VALUE(TRIM(SUBSTITUTE($AA58,CHAR(160),""))),0)=0,IF(AX58&lt;&gt;"",0,""),IFERROR(_xlfn.IFS(TRIM(SUBSTITUTE($AS58,CHAR(160),""))="Devis 1",IFERROR(VALUE(TRIM(SUBSTITUTE(AK58,CHAR(160),""))),0),TRIM(SUBSTITUTE($AS58,CHAR(160),""))="Devis 2",IFERROR(VALUE(TRIM(SUBSTITUTE(AN58,CHAR(160),""))),0),TRIM(SUBSTITUTE($AS58,CHAR(160),""))="Devis 3",IFERROR(VALUE(TRIM(SUBSTITUTE(AQ58,CHAR(160),""))),0)),0)*IFERROR(VALUE(TRIM(SUBSTITUTE($AA58,CHAR(160),""))),0)))</f>
        <v/>
      </c>
      <c r="AZ58" s="67" t="str" cm="1">
        <f t="array" ref="AZ58">IF($AA58="","",IF((IFERROR(_xlfn.IFS($AS58="Devis 1",(IFERROR(VALUE(TRIM(SUBSTITUTE(AL58,CHAR(160),""))),0)),$AS58="Devis 2",(IFERROR(VALUE(TRIM(SUBSTITUTE(AO58,CHAR(160),""))),0)),$AS58="Devis 3",(IFERROR(VALUE(TRIM(SUBSTITUTE(AR58,CHAR(160),""))),0))),0))*(IFERROR(VALUE(TRIM(SUBSTITUTE($AA58,CHAR(160),""))),0))=0,"",(IFERROR(_xlfn.IFS($AS58="Devis 1",(IFERROR(VALUE(TRIM(SUBSTITUTE(AL58,CHAR(160),""))),0)),$AS58="Devis 2",(IFERROR(VALUE(TRIM(SUBSTITUTE(AO58,CHAR(160),""))),0)),$AS58="Devis 3",(IFERROR(VALUE(TRIM(SUBSTITUTE(AR58,CHAR(160),""))),0))),0))*(IFERROR(VALUE(TRIM(SUBSTITUTE($AA58,CHAR(160),""))),0))))</f>
        <v/>
      </c>
      <c r="BA58" s="57"/>
      <c r="BB58" s="14" t="str" cm="1">
        <f t="array" ref="BB58">IF(OR(AZ58="",AW58="",AX58="",AU58="",AY58="",AV58=""),"",_xlfn.IFS((IFERROR(VALUE(TRIM(SUBSTITUTE(AZ58,CHAR(160),""))),0))&gt;(IFERROR(VALUE(TRIM(SUBSTITUTE(AW58,CHAR(160),""))),0)),"KO : Le montant retenu TTC est supérieur au montant raisonnable TTC. Merci de revoir la ligne de dépense ou plafonner son montant.",(IFERROR(VALUE(TRIM(SUBSTITUTE(AX58,CHAR(160),""))),0))&gt;(IFERROR(VALUE(TRIM(SUBSTITUTE(AU58,CHAR(160),""))),0)),"Attention : Le montant retenu HT est supérieur au montant HT raisonnable. Merci de revoir la ligne de dépense, plafonner son montant, ou justifier la reventillation HT / TVA.",(IFERROR(VALUE(TRIM(SUBSTITUTE(AY58,CHAR(160),""))),0))&gt;(IFERROR(VALUE(TRIM(SUBSTITUTE(AV58,CHAR(160),""))),0)),"Attention : Le montant TVA retenu est supérieur au montant TVA raisonnable. Merci de revoir la ligne de dépense, plafonner son montant, ou justifier la reventillation HT / TVA.",(IFERROR(VALUE(TRIM(SUBSTITUTE(AZ58,CHAR(160),""))),0))=0,"",(IFERROR(VALUE(TRIM(SUBSTITUTE(AW58,CHAR(160),""))),0))=(IFERROR(VALUE(TRIM(SUBSTITUTE(AZ58,CHAR(160),""))),0)),"OK",(IFERROR(VALUE(TRIM(SUBSTITUTE(AW58,CHAR(160),""))),0))&gt;(IFERROR(VALUE(TRIM(SUBSTITUTE(AZ58,CHAR(160),""))),0))," OK : Montant instruit inférieur au montant raisonnable.",TRUE,""))</f>
        <v/>
      </c>
      <c r="BC58" s="14" t="str" cm="1">
        <f t="array" ref="BC58">IF(
   OR(AZ58="",X58="",AX58="",V58="",AY58="",W58=""),
   "",
   _xlfn.IFS(
      (IFERROR(VALUE(TRIM(SUBSTITUTE(AZ58,CHAR(160),""))),0))=0,
         "Attention montant présenté entièrement écarté",
      (IFERROR(VALUE(TRIM(SUBSTITUTE(AZ58,CHAR(160),""))),0))&gt;
         (IFERROR(VALUE(TRIM(SUBSTITUTE(X58,CHAR(160),""))),0)),
         "KO : Le montant retenu TTC est supérieur au montant présenté TTC. Merci de revoir la ligne de dépense ou plafonner son montant.",
      (IFERROR(VALUE(TRIM(SUBSTITUTE(AX58,CHAR(160),""))),0))&gt;
         (IFERROR(VALUE(TRIM(SUBSTITUTE(V58,CHAR(160),""))),0)),
         "Attention : Le montant retenu HT est supérieur au montant HT présenté. Merci de revoir la ligne de dépense, plafonner son montant, ou justifier la reventilation HT / TVA.",
      (IFERROR(VALUE(TRIM(SUBSTITUTE(AY58,CHAR(160),""))),0))&gt;
         (IFERROR(VALUE(TRIM(SUBSTITUTE(W58,CHAR(160),""))),0)),
         "Attention : Le montant TVA retenu est supérieur au montant TVA présenté. Merci de revoir la ligne de dépense, plafonner son montant, ou justifier la reventilation HT / TVA.",
      (IFERROR(VALUE(TRIM(SUBSTITUTE(X58,CHAR(160),""))),0))=0,
         "",
      (IFERROR(VALUE(TRIM(SUBSTITUTE(AZ58,CHAR(160),""))),0))=
         (IFERROR(VALUE(TRIM(SUBSTITUTE(X58,CHAR(160),""))),0)),
         "OK",
      (IFERROR(VALUE(TRIM(SUBSTITUTE(AZ58,CHAR(160),""))),0))&lt;
         (IFERROR(VALUE(TRIM(SUBSTITUTE(X58,CHAR(160),""))),0)),
         "Attention : montant présenté partiellement écarté.",
      TRUE,
         ""
   )
)</f>
        <v/>
      </c>
      <c r="BD58" s="49" t="str">
        <f t="shared" si="46"/>
        <v/>
      </c>
      <c r="BE58" s="49" t="str">
        <f t="shared" si="47"/>
        <v/>
      </c>
      <c r="BF58" s="21" t="str">
        <f t="shared" si="48"/>
        <v/>
      </c>
    </row>
    <row r="59" spans="1:58" ht="15" customHeight="1">
      <c r="A59" s="345">
        <v>48</v>
      </c>
      <c r="B59" s="363"/>
      <c r="C59" s="6"/>
      <c r="D59" s="5"/>
      <c r="E59" s="5"/>
      <c r="F59" s="5"/>
      <c r="G59" s="24"/>
      <c r="H59" s="22"/>
      <c r="I59" s="23"/>
      <c r="J59" s="5"/>
      <c r="K59" s="11"/>
      <c r="L59" s="8"/>
      <c r="M59" s="7"/>
      <c r="N59" s="42" t="str">
        <f t="shared" si="29"/>
        <v/>
      </c>
      <c r="O59" s="9"/>
      <c r="P59" s="7"/>
      <c r="Q59" s="42" t="str">
        <f t="shared" si="30"/>
        <v/>
      </c>
      <c r="R59" s="10"/>
      <c r="S59" s="7"/>
      <c r="T59" s="43" t="str">
        <f t="shared" si="31"/>
        <v/>
      </c>
      <c r="U59" s="16"/>
      <c r="V59" s="68" t="str" cm="1">
        <f t="array" ref="V59">IF((_xlfn.IFS(TRIM(SUBSTITUTE(U59,CHAR(160),""))="Devis 1",IFERROR(VALUE(TRIM(SUBSTITUTE(L59,CHAR(160),""))),0),TRIM(SUBSTITUTE(U59,CHAR(160),""))="Devis 2",IFERROR(VALUE(TRIM(SUBSTITUTE(O59,CHAR(160),""))),0),TRIM(SUBSTITUTE(U59,CHAR(160),""))="Devis 3",IFERROR(VALUE(TRIM(SUBSTITUTE(R59,CHAR(160),""))),0),TRUE,0)*IFERROR(VALUE(TRIM(SUBSTITUTE(C59,CHAR(160),""))),0))=0,"",_xlfn.IFS(TRIM(SUBSTITUTE(U59,CHAR(160),""))="Devis 1",IFERROR(VALUE(TRIM(SUBSTITUTE(L59,CHAR(160),""))),0),TRIM(SUBSTITUTE(U59,CHAR(160),""))="Devis 2",IFERROR(VALUE(TRIM(SUBSTITUTE(O59,CHAR(160),""))),0),TRIM(SUBSTITUTE(U59,CHAR(160),""))="Devis 3",IFERROR(VALUE(TRIM(SUBSTITUTE(R59,CHAR(160),""))),0),TRUE,0)*IFERROR(VALUE(TRIM(SUBSTITUTE(C59,CHAR(160),""))),0))</f>
        <v/>
      </c>
      <c r="W59" s="66" t="str" cm="1">
        <f t="array" ref="W59">IF((_xlfn.IFS(TRIM(SUBSTITUTE(U59,CHAR(160),""))="Devis 1",IFERROR(VALUE(TRIM(SUBSTITUTE(M59,CHAR(160),""))),0),TRIM(SUBSTITUTE(U59,CHAR(160),""))="Devis 2",IFERROR(VALUE(TRIM(SUBSTITUTE(P59,CHAR(160),""))),0),TRIM(SUBSTITUTE(U59,CHAR(160),""))="Devis 3",IFERROR(VALUE(TRIM(SUBSTITUTE(S59,CHAR(160),""))),0),TRUE,0)*IFERROR(VALUE(TRIM(SUBSTITUTE(C59,CHAR(160),""))),0))=0,IF(V59&lt;&gt;"",0,""),_xlfn.IFS(TRIM(SUBSTITUTE(U59,CHAR(160),""))="Devis 1",IFERROR(VALUE(TRIM(SUBSTITUTE(M59,CHAR(160),""))),0),TRIM(SUBSTITUTE(U59,CHAR(160),""))="Devis 2",IFERROR(VALUE(TRIM(SUBSTITUTE(P59,CHAR(160),""))),0),TRIM(SUBSTITUTE(U59,CHAR(160),""))="Devis 3",IFERROR(VALUE(TRIM(SUBSTITUTE(S59,CHAR(160),""))),0),TRUE,0)*IFERROR(VALUE(TRIM(SUBSTITUTE(C59,CHAR(160),""))),0))</f>
        <v/>
      </c>
      <c r="X59" s="69" t="str">
        <f t="shared" si="32"/>
        <v/>
      </c>
      <c r="Y59" s="65"/>
      <c r="Z59" s="18" t="str">
        <f t="shared" si="49"/>
        <v/>
      </c>
      <c r="AA59" s="15" t="str">
        <f t="shared" si="50"/>
        <v/>
      </c>
      <c r="AB59" s="15" t="str">
        <f t="shared" si="51"/>
        <v/>
      </c>
      <c r="AC59" s="15" t="str">
        <f t="shared" si="52"/>
        <v/>
      </c>
      <c r="AD59" s="15" t="str">
        <f t="shared" si="53"/>
        <v/>
      </c>
      <c r="AE59" s="15" t="str">
        <f t="shared" si="54"/>
        <v/>
      </c>
      <c r="AF59" s="15" t="str">
        <f t="shared" si="55"/>
        <v/>
      </c>
      <c r="AG59" s="15" t="str">
        <f t="shared" si="56"/>
        <v/>
      </c>
      <c r="AH59" s="15" t="str">
        <f t="shared" si="38"/>
        <v/>
      </c>
      <c r="AI59" s="297" t="str">
        <f t="shared" si="59"/>
        <v/>
      </c>
      <c r="AJ59" s="45" t="str">
        <f t="shared" si="57"/>
        <v/>
      </c>
      <c r="AK59" s="20" t="str">
        <f t="shared" si="58"/>
        <v/>
      </c>
      <c r="AL59" s="42" t="str">
        <f t="shared" si="34"/>
        <v/>
      </c>
      <c r="AM59" s="46" t="str">
        <f t="shared" si="39"/>
        <v/>
      </c>
      <c r="AN59" s="20" t="str">
        <f t="shared" si="40"/>
        <v/>
      </c>
      <c r="AO59" s="42" t="str">
        <f t="shared" si="35"/>
        <v/>
      </c>
      <c r="AP59" s="47" t="str">
        <f t="shared" si="41"/>
        <v/>
      </c>
      <c r="AQ59" s="20" t="str">
        <f t="shared" si="42"/>
        <v/>
      </c>
      <c r="AR59" s="48" t="str">
        <f t="shared" si="36"/>
        <v/>
      </c>
      <c r="AS59" s="44" t="str">
        <f t="shared" si="43"/>
        <v/>
      </c>
      <c r="AT59" s="56"/>
      <c r="AU59" s="49" t="str">
        <f t="shared" si="44"/>
        <v/>
      </c>
      <c r="AV59" s="49" t="str">
        <f t="shared" si="45"/>
        <v/>
      </c>
      <c r="AW59" s="49" t="str">
        <f t="shared" si="37"/>
        <v/>
      </c>
      <c r="AX59" s="67" t="str" cm="1">
        <f t="array" ref="AX59">IF($AA59="","",IF((IFERROR(_xlfn.IFS($AS59="Devis 1",(IFERROR(VALUE(TRIM(SUBSTITUTE(AJ59,CHAR(160),""))),0)),$AS59="Devis 2",(IFERROR(VALUE(TRIM(SUBSTITUTE(AM59,CHAR(160),""))),0)),$AS59="Devis 3",(IFERROR(VALUE(TRIM(SUBSTITUTE(AP59,CHAR(160),""))),0))),0))*(IFERROR(VALUE(TRIM(SUBSTITUTE($AA59,CHAR(160),""))),0))=0,"",(IFERROR(_xlfn.IFS($AS59="Devis 1",(IFERROR(VALUE(TRIM(SUBSTITUTE(AJ59,CHAR(160),""))),0)),$AS59="Devis 2",(IFERROR(VALUE(TRIM(SUBSTITUTE(AM59,CHAR(160),""))),0)),$AS59="Devis 3",(IFERROR(VALUE(TRIM(SUBSTITUTE(AP59,CHAR(160),""))),0))),0))*(IFERROR(VALUE(TRIM(SUBSTITUTE($AA59,CHAR(160),""))),0))))</f>
        <v/>
      </c>
      <c r="AY59" s="67" t="str" cm="1">
        <f t="array" ref="AY59">IF($AA59="","",IF(IFERROR(_xlfn.IFS(TRIM(SUBSTITUTE($AS59,CHAR(160),""))="Devis 1",IFERROR(VALUE(TRIM(SUBSTITUTE(AK59,CHAR(160),""))),0),TRIM(SUBSTITUTE($AS59,CHAR(160),""))="Devis 2",IFERROR(VALUE(TRIM(SUBSTITUTE(AN59,CHAR(160),""))),0),TRIM(SUBSTITUTE($AS59,CHAR(160),""))="Devis 3",IFERROR(VALUE(TRIM(SUBSTITUTE(AQ59,CHAR(160),""))),0)),0)*IFERROR(VALUE(TRIM(SUBSTITUTE($AA59,CHAR(160),""))),0)=0,IF(AX59&lt;&gt;"",0,""),IFERROR(_xlfn.IFS(TRIM(SUBSTITUTE($AS59,CHAR(160),""))="Devis 1",IFERROR(VALUE(TRIM(SUBSTITUTE(AK59,CHAR(160),""))),0),TRIM(SUBSTITUTE($AS59,CHAR(160),""))="Devis 2",IFERROR(VALUE(TRIM(SUBSTITUTE(AN59,CHAR(160),""))),0),TRIM(SUBSTITUTE($AS59,CHAR(160),""))="Devis 3",IFERROR(VALUE(TRIM(SUBSTITUTE(AQ59,CHAR(160),""))),0)),0)*IFERROR(VALUE(TRIM(SUBSTITUTE($AA59,CHAR(160),""))),0)))</f>
        <v/>
      </c>
      <c r="AZ59" s="67" t="str" cm="1">
        <f t="array" ref="AZ59">IF($AA59="","",IF((IFERROR(_xlfn.IFS($AS59="Devis 1",(IFERROR(VALUE(TRIM(SUBSTITUTE(AL59,CHAR(160),""))),0)),$AS59="Devis 2",(IFERROR(VALUE(TRIM(SUBSTITUTE(AO59,CHAR(160),""))),0)),$AS59="Devis 3",(IFERROR(VALUE(TRIM(SUBSTITUTE(AR59,CHAR(160),""))),0))),0))*(IFERROR(VALUE(TRIM(SUBSTITUTE($AA59,CHAR(160),""))),0))=0,"",(IFERROR(_xlfn.IFS($AS59="Devis 1",(IFERROR(VALUE(TRIM(SUBSTITUTE(AL59,CHAR(160),""))),0)),$AS59="Devis 2",(IFERROR(VALUE(TRIM(SUBSTITUTE(AO59,CHAR(160),""))),0)),$AS59="Devis 3",(IFERROR(VALUE(TRIM(SUBSTITUTE(AR59,CHAR(160),""))),0))),0))*(IFERROR(VALUE(TRIM(SUBSTITUTE($AA59,CHAR(160),""))),0))))</f>
        <v/>
      </c>
      <c r="BA59" s="57"/>
      <c r="BB59" s="14" t="str" cm="1">
        <f t="array" ref="BB59">IF(OR(AZ59="",AW59="",AX59="",AU59="",AY59="",AV59=""),"",_xlfn.IFS((IFERROR(VALUE(TRIM(SUBSTITUTE(AZ59,CHAR(160),""))),0))&gt;(IFERROR(VALUE(TRIM(SUBSTITUTE(AW59,CHAR(160),""))),0)),"KO : Le montant retenu TTC est supérieur au montant raisonnable TTC. Merci de revoir la ligne de dépense ou plafonner son montant.",(IFERROR(VALUE(TRIM(SUBSTITUTE(AX59,CHAR(160),""))),0))&gt;(IFERROR(VALUE(TRIM(SUBSTITUTE(AU59,CHAR(160),""))),0)),"Attention : Le montant retenu HT est supérieur au montant HT raisonnable. Merci de revoir la ligne de dépense, plafonner son montant, ou justifier la reventillation HT / TVA.",(IFERROR(VALUE(TRIM(SUBSTITUTE(AY59,CHAR(160),""))),0))&gt;(IFERROR(VALUE(TRIM(SUBSTITUTE(AV59,CHAR(160),""))),0)),"Attention : Le montant TVA retenu est supérieur au montant TVA raisonnable. Merci de revoir la ligne de dépense, plafonner son montant, ou justifier la reventillation HT / TVA.",(IFERROR(VALUE(TRIM(SUBSTITUTE(AZ59,CHAR(160),""))),0))=0,"",(IFERROR(VALUE(TRIM(SUBSTITUTE(AW59,CHAR(160),""))),0))=(IFERROR(VALUE(TRIM(SUBSTITUTE(AZ59,CHAR(160),""))),0)),"OK",(IFERROR(VALUE(TRIM(SUBSTITUTE(AW59,CHAR(160),""))),0))&gt;(IFERROR(VALUE(TRIM(SUBSTITUTE(AZ59,CHAR(160),""))),0))," OK : Montant instruit inférieur au montant raisonnable.",TRUE,""))</f>
        <v/>
      </c>
      <c r="BC59" s="14" t="str" cm="1">
        <f t="array" ref="BC59">IF(
   OR(AZ59="",X59="",AX59="",V59="",AY59="",W59=""),
   "",
   _xlfn.IFS(
      (IFERROR(VALUE(TRIM(SUBSTITUTE(AZ59,CHAR(160),""))),0))=0,
         "Attention montant présenté entièrement écarté",
      (IFERROR(VALUE(TRIM(SUBSTITUTE(AZ59,CHAR(160),""))),0))&gt;
         (IFERROR(VALUE(TRIM(SUBSTITUTE(X59,CHAR(160),""))),0)),
         "KO : Le montant retenu TTC est supérieur au montant présenté TTC. Merci de revoir la ligne de dépense ou plafonner son montant.",
      (IFERROR(VALUE(TRIM(SUBSTITUTE(AX59,CHAR(160),""))),0))&gt;
         (IFERROR(VALUE(TRIM(SUBSTITUTE(V59,CHAR(160),""))),0)),
         "Attention : Le montant retenu HT est supérieur au montant HT présenté. Merci de revoir la ligne de dépense, plafonner son montant, ou justifier la reventilation HT / TVA.",
      (IFERROR(VALUE(TRIM(SUBSTITUTE(AY59,CHAR(160),""))),0))&gt;
         (IFERROR(VALUE(TRIM(SUBSTITUTE(W59,CHAR(160),""))),0)),
         "Attention : Le montant TVA retenu est supérieur au montant TVA présenté. Merci de revoir la ligne de dépense, plafonner son montant, ou justifier la reventilation HT / TVA.",
      (IFERROR(VALUE(TRIM(SUBSTITUTE(X59,CHAR(160),""))),0))=0,
         "",
      (IFERROR(VALUE(TRIM(SUBSTITUTE(AZ59,CHAR(160),""))),0))=
         (IFERROR(VALUE(TRIM(SUBSTITUTE(X59,CHAR(160),""))),0)),
         "OK",
      (IFERROR(VALUE(TRIM(SUBSTITUTE(AZ59,CHAR(160),""))),0))&lt;
         (IFERROR(VALUE(TRIM(SUBSTITUTE(X59,CHAR(160),""))),0)),
         "Attention : montant présenté partiellement écarté.",
      TRUE,
         ""
   )
)</f>
        <v/>
      </c>
      <c r="BD59" s="49" t="str">
        <f t="shared" si="46"/>
        <v/>
      </c>
      <c r="BE59" s="49" t="str">
        <f t="shared" si="47"/>
        <v/>
      </c>
      <c r="BF59" s="21" t="str">
        <f t="shared" si="48"/>
        <v/>
      </c>
    </row>
    <row r="60" spans="1:58" ht="15" customHeight="1">
      <c r="A60" s="345">
        <v>49</v>
      </c>
      <c r="B60" s="363"/>
      <c r="C60" s="6"/>
      <c r="D60" s="5"/>
      <c r="E60" s="5"/>
      <c r="F60" s="5"/>
      <c r="G60" s="24"/>
      <c r="H60" s="22"/>
      <c r="I60" s="23"/>
      <c r="J60" s="5"/>
      <c r="K60" s="11"/>
      <c r="L60" s="8"/>
      <c r="M60" s="7"/>
      <c r="N60" s="42" t="str">
        <f t="shared" si="29"/>
        <v/>
      </c>
      <c r="O60" s="9"/>
      <c r="P60" s="7"/>
      <c r="Q60" s="42" t="str">
        <f t="shared" si="30"/>
        <v/>
      </c>
      <c r="R60" s="10"/>
      <c r="S60" s="7"/>
      <c r="T60" s="43" t="str">
        <f t="shared" si="31"/>
        <v/>
      </c>
      <c r="U60" s="16"/>
      <c r="V60" s="68" t="str" cm="1">
        <f t="array" ref="V60">IF((_xlfn.IFS(TRIM(SUBSTITUTE(U60,CHAR(160),""))="Devis 1",IFERROR(VALUE(TRIM(SUBSTITUTE(L60,CHAR(160),""))),0),TRIM(SUBSTITUTE(U60,CHAR(160),""))="Devis 2",IFERROR(VALUE(TRIM(SUBSTITUTE(O60,CHAR(160),""))),0),TRIM(SUBSTITUTE(U60,CHAR(160),""))="Devis 3",IFERROR(VALUE(TRIM(SUBSTITUTE(R60,CHAR(160),""))),0),TRUE,0)*IFERROR(VALUE(TRIM(SUBSTITUTE(C60,CHAR(160),""))),0))=0,"",_xlfn.IFS(TRIM(SUBSTITUTE(U60,CHAR(160),""))="Devis 1",IFERROR(VALUE(TRIM(SUBSTITUTE(L60,CHAR(160),""))),0),TRIM(SUBSTITUTE(U60,CHAR(160),""))="Devis 2",IFERROR(VALUE(TRIM(SUBSTITUTE(O60,CHAR(160),""))),0),TRIM(SUBSTITUTE(U60,CHAR(160),""))="Devis 3",IFERROR(VALUE(TRIM(SUBSTITUTE(R60,CHAR(160),""))),0),TRUE,0)*IFERROR(VALUE(TRIM(SUBSTITUTE(C60,CHAR(160),""))),0))</f>
        <v/>
      </c>
      <c r="W60" s="66" t="str" cm="1">
        <f t="array" ref="W60">IF((_xlfn.IFS(TRIM(SUBSTITUTE(U60,CHAR(160),""))="Devis 1",IFERROR(VALUE(TRIM(SUBSTITUTE(M60,CHAR(160),""))),0),TRIM(SUBSTITUTE(U60,CHAR(160),""))="Devis 2",IFERROR(VALUE(TRIM(SUBSTITUTE(P60,CHAR(160),""))),0),TRIM(SUBSTITUTE(U60,CHAR(160),""))="Devis 3",IFERROR(VALUE(TRIM(SUBSTITUTE(S60,CHAR(160),""))),0),TRUE,0)*IFERROR(VALUE(TRIM(SUBSTITUTE(C60,CHAR(160),""))),0))=0,IF(V60&lt;&gt;"",0,""),_xlfn.IFS(TRIM(SUBSTITUTE(U60,CHAR(160),""))="Devis 1",IFERROR(VALUE(TRIM(SUBSTITUTE(M60,CHAR(160),""))),0),TRIM(SUBSTITUTE(U60,CHAR(160),""))="Devis 2",IFERROR(VALUE(TRIM(SUBSTITUTE(P60,CHAR(160),""))),0),TRIM(SUBSTITUTE(U60,CHAR(160),""))="Devis 3",IFERROR(VALUE(TRIM(SUBSTITUTE(S60,CHAR(160),""))),0),TRUE,0)*IFERROR(VALUE(TRIM(SUBSTITUTE(C60,CHAR(160),""))),0))</f>
        <v/>
      </c>
      <c r="X60" s="69" t="str">
        <f t="shared" si="32"/>
        <v/>
      </c>
      <c r="Y60" s="65"/>
      <c r="Z60" s="18" t="str">
        <f t="shared" si="49"/>
        <v/>
      </c>
      <c r="AA60" s="15" t="str">
        <f t="shared" si="50"/>
        <v/>
      </c>
      <c r="AB60" s="15" t="str">
        <f t="shared" si="51"/>
        <v/>
      </c>
      <c r="AC60" s="15" t="str">
        <f t="shared" si="52"/>
        <v/>
      </c>
      <c r="AD60" s="15" t="str">
        <f t="shared" si="53"/>
        <v/>
      </c>
      <c r="AE60" s="15" t="str">
        <f t="shared" si="54"/>
        <v/>
      </c>
      <c r="AF60" s="15" t="str">
        <f t="shared" si="55"/>
        <v/>
      </c>
      <c r="AG60" s="15" t="str">
        <f t="shared" si="56"/>
        <v/>
      </c>
      <c r="AH60" s="15" t="str">
        <f t="shared" si="38"/>
        <v/>
      </c>
      <c r="AI60" s="297" t="str">
        <f t="shared" si="59"/>
        <v/>
      </c>
      <c r="AJ60" s="45" t="str">
        <f t="shared" si="57"/>
        <v/>
      </c>
      <c r="AK60" s="20" t="str">
        <f t="shared" si="58"/>
        <v/>
      </c>
      <c r="AL60" s="42" t="str">
        <f t="shared" si="34"/>
        <v/>
      </c>
      <c r="AM60" s="46" t="str">
        <f t="shared" si="39"/>
        <v/>
      </c>
      <c r="AN60" s="20" t="str">
        <f t="shared" si="40"/>
        <v/>
      </c>
      <c r="AO60" s="42" t="str">
        <f t="shared" si="35"/>
        <v/>
      </c>
      <c r="AP60" s="47" t="str">
        <f t="shared" si="41"/>
        <v/>
      </c>
      <c r="AQ60" s="20" t="str">
        <f t="shared" si="42"/>
        <v/>
      </c>
      <c r="AR60" s="48" t="str">
        <f t="shared" si="36"/>
        <v/>
      </c>
      <c r="AS60" s="44" t="str">
        <f t="shared" si="43"/>
        <v/>
      </c>
      <c r="AT60" s="56"/>
      <c r="AU60" s="49" t="str">
        <f t="shared" si="44"/>
        <v/>
      </c>
      <c r="AV60" s="49" t="str">
        <f t="shared" si="45"/>
        <v/>
      </c>
      <c r="AW60" s="49" t="str">
        <f t="shared" si="37"/>
        <v/>
      </c>
      <c r="AX60" s="67" t="str" cm="1">
        <f t="array" ref="AX60">IF($AA60="","",IF((IFERROR(_xlfn.IFS($AS60="Devis 1",(IFERROR(VALUE(TRIM(SUBSTITUTE(AJ60,CHAR(160),""))),0)),$AS60="Devis 2",(IFERROR(VALUE(TRIM(SUBSTITUTE(AM60,CHAR(160),""))),0)),$AS60="Devis 3",(IFERROR(VALUE(TRIM(SUBSTITUTE(AP60,CHAR(160),""))),0))),0))*(IFERROR(VALUE(TRIM(SUBSTITUTE($AA60,CHAR(160),""))),0))=0,"",(IFERROR(_xlfn.IFS($AS60="Devis 1",(IFERROR(VALUE(TRIM(SUBSTITUTE(AJ60,CHAR(160),""))),0)),$AS60="Devis 2",(IFERROR(VALUE(TRIM(SUBSTITUTE(AM60,CHAR(160),""))),0)),$AS60="Devis 3",(IFERROR(VALUE(TRIM(SUBSTITUTE(AP60,CHAR(160),""))),0))),0))*(IFERROR(VALUE(TRIM(SUBSTITUTE($AA60,CHAR(160),""))),0))))</f>
        <v/>
      </c>
      <c r="AY60" s="67" t="str" cm="1">
        <f t="array" ref="AY60">IF($AA60="","",IF(IFERROR(_xlfn.IFS(TRIM(SUBSTITUTE($AS60,CHAR(160),""))="Devis 1",IFERROR(VALUE(TRIM(SUBSTITUTE(AK60,CHAR(160),""))),0),TRIM(SUBSTITUTE($AS60,CHAR(160),""))="Devis 2",IFERROR(VALUE(TRIM(SUBSTITUTE(AN60,CHAR(160),""))),0),TRIM(SUBSTITUTE($AS60,CHAR(160),""))="Devis 3",IFERROR(VALUE(TRIM(SUBSTITUTE(AQ60,CHAR(160),""))),0)),0)*IFERROR(VALUE(TRIM(SUBSTITUTE($AA60,CHAR(160),""))),0)=0,IF(AX60&lt;&gt;"",0,""),IFERROR(_xlfn.IFS(TRIM(SUBSTITUTE($AS60,CHAR(160),""))="Devis 1",IFERROR(VALUE(TRIM(SUBSTITUTE(AK60,CHAR(160),""))),0),TRIM(SUBSTITUTE($AS60,CHAR(160),""))="Devis 2",IFERROR(VALUE(TRIM(SUBSTITUTE(AN60,CHAR(160),""))),0),TRIM(SUBSTITUTE($AS60,CHAR(160),""))="Devis 3",IFERROR(VALUE(TRIM(SUBSTITUTE(AQ60,CHAR(160),""))),0)),0)*IFERROR(VALUE(TRIM(SUBSTITUTE($AA60,CHAR(160),""))),0)))</f>
        <v/>
      </c>
      <c r="AZ60" s="67" t="str" cm="1">
        <f t="array" ref="AZ60">IF($AA60="","",IF((IFERROR(_xlfn.IFS($AS60="Devis 1",(IFERROR(VALUE(TRIM(SUBSTITUTE(AL60,CHAR(160),""))),0)),$AS60="Devis 2",(IFERROR(VALUE(TRIM(SUBSTITUTE(AO60,CHAR(160),""))),0)),$AS60="Devis 3",(IFERROR(VALUE(TRIM(SUBSTITUTE(AR60,CHAR(160),""))),0))),0))*(IFERROR(VALUE(TRIM(SUBSTITUTE($AA60,CHAR(160),""))),0))=0,"",(IFERROR(_xlfn.IFS($AS60="Devis 1",(IFERROR(VALUE(TRIM(SUBSTITUTE(AL60,CHAR(160),""))),0)),$AS60="Devis 2",(IFERROR(VALUE(TRIM(SUBSTITUTE(AO60,CHAR(160),""))),0)),$AS60="Devis 3",(IFERROR(VALUE(TRIM(SUBSTITUTE(AR60,CHAR(160),""))),0))),0))*(IFERROR(VALUE(TRIM(SUBSTITUTE($AA60,CHAR(160),""))),0))))</f>
        <v/>
      </c>
      <c r="BA60" s="57"/>
      <c r="BB60" s="14" t="str" cm="1">
        <f t="array" ref="BB60">IF(OR(AZ60="",AW60="",AX60="",AU60="",AY60="",AV60=""),"",_xlfn.IFS((IFERROR(VALUE(TRIM(SUBSTITUTE(AZ60,CHAR(160),""))),0))&gt;(IFERROR(VALUE(TRIM(SUBSTITUTE(AW60,CHAR(160),""))),0)),"KO : Le montant retenu TTC est supérieur au montant raisonnable TTC. Merci de revoir la ligne de dépense ou plafonner son montant.",(IFERROR(VALUE(TRIM(SUBSTITUTE(AX60,CHAR(160),""))),0))&gt;(IFERROR(VALUE(TRIM(SUBSTITUTE(AU60,CHAR(160),""))),0)),"Attention : Le montant retenu HT est supérieur au montant HT raisonnable. Merci de revoir la ligne de dépense, plafonner son montant, ou justifier la reventillation HT / TVA.",(IFERROR(VALUE(TRIM(SUBSTITUTE(AY60,CHAR(160),""))),0))&gt;(IFERROR(VALUE(TRIM(SUBSTITUTE(AV60,CHAR(160),""))),0)),"Attention : Le montant TVA retenu est supérieur au montant TVA raisonnable. Merci de revoir la ligne de dépense, plafonner son montant, ou justifier la reventillation HT / TVA.",(IFERROR(VALUE(TRIM(SUBSTITUTE(AZ60,CHAR(160),""))),0))=0,"",(IFERROR(VALUE(TRIM(SUBSTITUTE(AW60,CHAR(160),""))),0))=(IFERROR(VALUE(TRIM(SUBSTITUTE(AZ60,CHAR(160),""))),0)),"OK",(IFERROR(VALUE(TRIM(SUBSTITUTE(AW60,CHAR(160),""))),0))&gt;(IFERROR(VALUE(TRIM(SUBSTITUTE(AZ60,CHAR(160),""))),0))," OK : Montant instruit inférieur au montant raisonnable.",TRUE,""))</f>
        <v/>
      </c>
      <c r="BC60" s="14" t="str" cm="1">
        <f t="array" ref="BC60">IF(
   OR(AZ60="",X60="",AX60="",V60="",AY60="",W60=""),
   "",
   _xlfn.IFS(
      (IFERROR(VALUE(TRIM(SUBSTITUTE(AZ60,CHAR(160),""))),0))=0,
         "Attention montant présenté entièrement écarté",
      (IFERROR(VALUE(TRIM(SUBSTITUTE(AZ60,CHAR(160),""))),0))&gt;
         (IFERROR(VALUE(TRIM(SUBSTITUTE(X60,CHAR(160),""))),0)),
         "KO : Le montant retenu TTC est supérieur au montant présenté TTC. Merci de revoir la ligne de dépense ou plafonner son montant.",
      (IFERROR(VALUE(TRIM(SUBSTITUTE(AX60,CHAR(160),""))),0))&gt;
         (IFERROR(VALUE(TRIM(SUBSTITUTE(V60,CHAR(160),""))),0)),
         "Attention : Le montant retenu HT est supérieur au montant HT présenté. Merci de revoir la ligne de dépense, plafonner son montant, ou justifier la reventilation HT / TVA.",
      (IFERROR(VALUE(TRIM(SUBSTITUTE(AY60,CHAR(160),""))),0))&gt;
         (IFERROR(VALUE(TRIM(SUBSTITUTE(W60,CHAR(160),""))),0)),
         "Attention : Le montant TVA retenu est supérieur au montant TVA présenté. Merci de revoir la ligne de dépense, plafonner son montant, ou justifier la reventilation HT / TVA.",
      (IFERROR(VALUE(TRIM(SUBSTITUTE(X60,CHAR(160),""))),0))=0,
         "",
      (IFERROR(VALUE(TRIM(SUBSTITUTE(AZ60,CHAR(160),""))),0))=
         (IFERROR(VALUE(TRIM(SUBSTITUTE(X60,CHAR(160),""))),0)),
         "OK",
      (IFERROR(VALUE(TRIM(SUBSTITUTE(AZ60,CHAR(160),""))),0))&lt;
         (IFERROR(VALUE(TRIM(SUBSTITUTE(X60,CHAR(160),""))),0)),
         "Attention : montant présenté partiellement écarté.",
      TRUE,
         ""
   )
)</f>
        <v/>
      </c>
      <c r="BD60" s="49" t="str">
        <f t="shared" si="46"/>
        <v/>
      </c>
      <c r="BE60" s="49" t="str">
        <f t="shared" si="47"/>
        <v/>
      </c>
      <c r="BF60" s="21" t="str">
        <f t="shared" si="48"/>
        <v/>
      </c>
    </row>
    <row r="61" spans="1:58" ht="15" customHeight="1">
      <c r="A61" s="345">
        <v>50</v>
      </c>
      <c r="B61" s="363"/>
      <c r="C61" s="6"/>
      <c r="D61" s="5"/>
      <c r="E61" s="5"/>
      <c r="F61" s="5"/>
      <c r="G61" s="24"/>
      <c r="H61" s="22"/>
      <c r="I61" s="23"/>
      <c r="J61" s="5"/>
      <c r="K61" s="11"/>
      <c r="L61" s="8"/>
      <c r="M61" s="7"/>
      <c r="N61" s="42" t="str">
        <f t="shared" si="29"/>
        <v/>
      </c>
      <c r="O61" s="9"/>
      <c r="P61" s="7"/>
      <c r="Q61" s="42" t="str">
        <f t="shared" si="30"/>
        <v/>
      </c>
      <c r="R61" s="10"/>
      <c r="S61" s="7"/>
      <c r="T61" s="43" t="str">
        <f t="shared" si="31"/>
        <v/>
      </c>
      <c r="U61" s="16"/>
      <c r="V61" s="68" t="str" cm="1">
        <f t="array" ref="V61">IF((_xlfn.IFS(TRIM(SUBSTITUTE(U61,CHAR(160),""))="Devis 1",IFERROR(VALUE(TRIM(SUBSTITUTE(L61,CHAR(160),""))),0),TRIM(SUBSTITUTE(U61,CHAR(160),""))="Devis 2",IFERROR(VALUE(TRIM(SUBSTITUTE(O61,CHAR(160),""))),0),TRIM(SUBSTITUTE(U61,CHAR(160),""))="Devis 3",IFERROR(VALUE(TRIM(SUBSTITUTE(R61,CHAR(160),""))),0),TRUE,0)*IFERROR(VALUE(TRIM(SUBSTITUTE(C61,CHAR(160),""))),0))=0,"",_xlfn.IFS(TRIM(SUBSTITUTE(U61,CHAR(160),""))="Devis 1",IFERROR(VALUE(TRIM(SUBSTITUTE(L61,CHAR(160),""))),0),TRIM(SUBSTITUTE(U61,CHAR(160),""))="Devis 2",IFERROR(VALUE(TRIM(SUBSTITUTE(O61,CHAR(160),""))),0),TRIM(SUBSTITUTE(U61,CHAR(160),""))="Devis 3",IFERROR(VALUE(TRIM(SUBSTITUTE(R61,CHAR(160),""))),0),TRUE,0)*IFERROR(VALUE(TRIM(SUBSTITUTE(C61,CHAR(160),""))),0))</f>
        <v/>
      </c>
      <c r="W61" s="66" t="str" cm="1">
        <f t="array" ref="W61">IF((_xlfn.IFS(TRIM(SUBSTITUTE(U61,CHAR(160),""))="Devis 1",IFERROR(VALUE(TRIM(SUBSTITUTE(M61,CHAR(160),""))),0),TRIM(SUBSTITUTE(U61,CHAR(160),""))="Devis 2",IFERROR(VALUE(TRIM(SUBSTITUTE(P61,CHAR(160),""))),0),TRIM(SUBSTITUTE(U61,CHAR(160),""))="Devis 3",IFERROR(VALUE(TRIM(SUBSTITUTE(S61,CHAR(160),""))),0),TRUE,0)*IFERROR(VALUE(TRIM(SUBSTITUTE(C61,CHAR(160),""))),0))=0,IF(V61&lt;&gt;"",0,""),_xlfn.IFS(TRIM(SUBSTITUTE(U61,CHAR(160),""))="Devis 1",IFERROR(VALUE(TRIM(SUBSTITUTE(M61,CHAR(160),""))),0),TRIM(SUBSTITUTE(U61,CHAR(160),""))="Devis 2",IFERROR(VALUE(TRIM(SUBSTITUTE(P61,CHAR(160),""))),0),TRIM(SUBSTITUTE(U61,CHAR(160),""))="Devis 3",IFERROR(VALUE(TRIM(SUBSTITUTE(S61,CHAR(160),""))),0),TRUE,0)*IFERROR(VALUE(TRIM(SUBSTITUTE(C61,CHAR(160),""))),0))</f>
        <v/>
      </c>
      <c r="X61" s="69" t="str">
        <f t="shared" si="32"/>
        <v/>
      </c>
      <c r="Y61" s="65"/>
      <c r="Z61" s="18" t="str">
        <f t="shared" si="49"/>
        <v/>
      </c>
      <c r="AA61" s="15" t="str">
        <f t="shared" si="50"/>
        <v/>
      </c>
      <c r="AB61" s="15" t="str">
        <f t="shared" si="51"/>
        <v/>
      </c>
      <c r="AC61" s="15" t="str">
        <f t="shared" si="52"/>
        <v/>
      </c>
      <c r="AD61" s="15" t="str">
        <f t="shared" si="53"/>
        <v/>
      </c>
      <c r="AE61" s="15" t="str">
        <f t="shared" si="54"/>
        <v/>
      </c>
      <c r="AF61" s="15" t="str">
        <f t="shared" si="55"/>
        <v/>
      </c>
      <c r="AG61" s="15" t="str">
        <f t="shared" si="56"/>
        <v/>
      </c>
      <c r="AH61" s="15" t="str">
        <f t="shared" si="38"/>
        <v/>
      </c>
      <c r="AI61" s="297" t="str">
        <f t="shared" si="59"/>
        <v/>
      </c>
      <c r="AJ61" s="45" t="str">
        <f t="shared" si="57"/>
        <v/>
      </c>
      <c r="AK61" s="20" t="str">
        <f t="shared" si="58"/>
        <v/>
      </c>
      <c r="AL61" s="42" t="str">
        <f t="shared" si="34"/>
        <v/>
      </c>
      <c r="AM61" s="46" t="str">
        <f t="shared" si="39"/>
        <v/>
      </c>
      <c r="AN61" s="20" t="str">
        <f t="shared" si="40"/>
        <v/>
      </c>
      <c r="AO61" s="42" t="str">
        <f t="shared" si="35"/>
        <v/>
      </c>
      <c r="AP61" s="47" t="str">
        <f t="shared" si="41"/>
        <v/>
      </c>
      <c r="AQ61" s="20" t="str">
        <f t="shared" si="42"/>
        <v/>
      </c>
      <c r="AR61" s="48" t="str">
        <f t="shared" si="36"/>
        <v/>
      </c>
      <c r="AS61" s="44" t="str">
        <f t="shared" si="43"/>
        <v/>
      </c>
      <c r="AT61" s="56"/>
      <c r="AU61" s="49" t="str">
        <f t="shared" si="44"/>
        <v/>
      </c>
      <c r="AV61" s="49" t="str">
        <f t="shared" si="45"/>
        <v/>
      </c>
      <c r="AW61" s="49" t="str">
        <f t="shared" si="37"/>
        <v/>
      </c>
      <c r="AX61" s="67" t="str" cm="1">
        <f t="array" ref="AX61">IF($AA61="","",IF((IFERROR(_xlfn.IFS($AS61="Devis 1",(IFERROR(VALUE(TRIM(SUBSTITUTE(AJ61,CHAR(160),""))),0)),$AS61="Devis 2",(IFERROR(VALUE(TRIM(SUBSTITUTE(AM61,CHAR(160),""))),0)),$AS61="Devis 3",(IFERROR(VALUE(TRIM(SUBSTITUTE(AP61,CHAR(160),""))),0))),0))*(IFERROR(VALUE(TRIM(SUBSTITUTE($AA61,CHAR(160),""))),0))=0,"",(IFERROR(_xlfn.IFS($AS61="Devis 1",(IFERROR(VALUE(TRIM(SUBSTITUTE(AJ61,CHAR(160),""))),0)),$AS61="Devis 2",(IFERROR(VALUE(TRIM(SUBSTITUTE(AM61,CHAR(160),""))),0)),$AS61="Devis 3",(IFERROR(VALUE(TRIM(SUBSTITUTE(AP61,CHAR(160),""))),0))),0))*(IFERROR(VALUE(TRIM(SUBSTITUTE($AA61,CHAR(160),""))),0))))</f>
        <v/>
      </c>
      <c r="AY61" s="67" t="str" cm="1">
        <f t="array" ref="AY61">IF($AA61="","",IF(IFERROR(_xlfn.IFS(TRIM(SUBSTITUTE($AS61,CHAR(160),""))="Devis 1",IFERROR(VALUE(TRIM(SUBSTITUTE(AK61,CHAR(160),""))),0),TRIM(SUBSTITUTE($AS61,CHAR(160),""))="Devis 2",IFERROR(VALUE(TRIM(SUBSTITUTE(AN61,CHAR(160),""))),0),TRIM(SUBSTITUTE($AS61,CHAR(160),""))="Devis 3",IFERROR(VALUE(TRIM(SUBSTITUTE(AQ61,CHAR(160),""))),0)),0)*IFERROR(VALUE(TRIM(SUBSTITUTE($AA61,CHAR(160),""))),0)=0,IF(AX61&lt;&gt;"",0,""),IFERROR(_xlfn.IFS(TRIM(SUBSTITUTE($AS61,CHAR(160),""))="Devis 1",IFERROR(VALUE(TRIM(SUBSTITUTE(AK61,CHAR(160),""))),0),TRIM(SUBSTITUTE($AS61,CHAR(160),""))="Devis 2",IFERROR(VALUE(TRIM(SUBSTITUTE(AN61,CHAR(160),""))),0),TRIM(SUBSTITUTE($AS61,CHAR(160),""))="Devis 3",IFERROR(VALUE(TRIM(SUBSTITUTE(AQ61,CHAR(160),""))),0)),0)*IFERROR(VALUE(TRIM(SUBSTITUTE($AA61,CHAR(160),""))),0)))</f>
        <v/>
      </c>
      <c r="AZ61" s="67" t="str" cm="1">
        <f t="array" ref="AZ61">IF($AA61="","",IF((IFERROR(_xlfn.IFS($AS61="Devis 1",(IFERROR(VALUE(TRIM(SUBSTITUTE(AL61,CHAR(160),""))),0)),$AS61="Devis 2",(IFERROR(VALUE(TRIM(SUBSTITUTE(AO61,CHAR(160),""))),0)),$AS61="Devis 3",(IFERROR(VALUE(TRIM(SUBSTITUTE(AR61,CHAR(160),""))),0))),0))*(IFERROR(VALUE(TRIM(SUBSTITUTE($AA61,CHAR(160),""))),0))=0,"",(IFERROR(_xlfn.IFS($AS61="Devis 1",(IFERROR(VALUE(TRIM(SUBSTITUTE(AL61,CHAR(160),""))),0)),$AS61="Devis 2",(IFERROR(VALUE(TRIM(SUBSTITUTE(AO61,CHAR(160),""))),0)),$AS61="Devis 3",(IFERROR(VALUE(TRIM(SUBSTITUTE(AR61,CHAR(160),""))),0))),0))*(IFERROR(VALUE(TRIM(SUBSTITUTE($AA61,CHAR(160),""))),0))))</f>
        <v/>
      </c>
      <c r="BA61" s="57"/>
      <c r="BB61" s="14" t="str" cm="1">
        <f t="array" ref="BB61">IF(OR(AZ61="",AW61="",AX61="",AU61="",AY61="",AV61=""),"",_xlfn.IFS((IFERROR(VALUE(TRIM(SUBSTITUTE(AZ61,CHAR(160),""))),0))&gt;(IFERROR(VALUE(TRIM(SUBSTITUTE(AW61,CHAR(160),""))),0)),"KO : Le montant retenu TTC est supérieur au montant raisonnable TTC. Merci de revoir la ligne de dépense ou plafonner son montant.",(IFERROR(VALUE(TRIM(SUBSTITUTE(AX61,CHAR(160),""))),0))&gt;(IFERROR(VALUE(TRIM(SUBSTITUTE(AU61,CHAR(160),""))),0)),"Attention : Le montant retenu HT est supérieur au montant HT raisonnable. Merci de revoir la ligne de dépense, plafonner son montant, ou justifier la reventillation HT / TVA.",(IFERROR(VALUE(TRIM(SUBSTITUTE(AY61,CHAR(160),""))),0))&gt;(IFERROR(VALUE(TRIM(SUBSTITUTE(AV61,CHAR(160),""))),0)),"Attention : Le montant TVA retenu est supérieur au montant TVA raisonnable. Merci de revoir la ligne de dépense, plafonner son montant, ou justifier la reventillation HT / TVA.",(IFERROR(VALUE(TRIM(SUBSTITUTE(AZ61,CHAR(160),""))),0))=0,"",(IFERROR(VALUE(TRIM(SUBSTITUTE(AW61,CHAR(160),""))),0))=(IFERROR(VALUE(TRIM(SUBSTITUTE(AZ61,CHAR(160),""))),0)),"OK",(IFERROR(VALUE(TRIM(SUBSTITUTE(AW61,CHAR(160),""))),0))&gt;(IFERROR(VALUE(TRIM(SUBSTITUTE(AZ61,CHAR(160),""))),0))," OK : Montant instruit inférieur au montant raisonnable.",TRUE,""))</f>
        <v/>
      </c>
      <c r="BC61" s="14" t="str" cm="1">
        <f t="array" ref="BC61">IF(
   OR(AZ61="",X61="",AX61="",V61="",AY61="",W61=""),
   "",
   _xlfn.IFS(
      (IFERROR(VALUE(TRIM(SUBSTITUTE(AZ61,CHAR(160),""))),0))=0,
         "Attention montant présenté entièrement écarté",
      (IFERROR(VALUE(TRIM(SUBSTITUTE(AZ61,CHAR(160),""))),0))&gt;
         (IFERROR(VALUE(TRIM(SUBSTITUTE(X61,CHAR(160),""))),0)),
         "KO : Le montant retenu TTC est supérieur au montant présenté TTC. Merci de revoir la ligne de dépense ou plafonner son montant.",
      (IFERROR(VALUE(TRIM(SUBSTITUTE(AX61,CHAR(160),""))),0))&gt;
         (IFERROR(VALUE(TRIM(SUBSTITUTE(V61,CHAR(160),""))),0)),
         "Attention : Le montant retenu HT est supérieur au montant HT présenté. Merci de revoir la ligne de dépense, plafonner son montant, ou justifier la reventilation HT / TVA.",
      (IFERROR(VALUE(TRIM(SUBSTITUTE(AY61,CHAR(160),""))),0))&gt;
         (IFERROR(VALUE(TRIM(SUBSTITUTE(W61,CHAR(160),""))),0)),
         "Attention : Le montant TVA retenu est supérieur au montant TVA présenté. Merci de revoir la ligne de dépense, plafonner son montant, ou justifier la reventilation HT / TVA.",
      (IFERROR(VALUE(TRIM(SUBSTITUTE(X61,CHAR(160),""))),0))=0,
         "",
      (IFERROR(VALUE(TRIM(SUBSTITUTE(AZ61,CHAR(160),""))),0))=
         (IFERROR(VALUE(TRIM(SUBSTITUTE(X61,CHAR(160),""))),0)),
         "OK",
      (IFERROR(VALUE(TRIM(SUBSTITUTE(AZ61,CHAR(160),""))),0))&lt;
         (IFERROR(VALUE(TRIM(SUBSTITUTE(X61,CHAR(160),""))),0)),
         "Attention : montant présenté partiellement écarté.",
      TRUE,
         ""
   )
)</f>
        <v/>
      </c>
      <c r="BD61" s="49" t="str">
        <f t="shared" si="46"/>
        <v/>
      </c>
      <c r="BE61" s="49" t="str">
        <f t="shared" si="47"/>
        <v/>
      </c>
      <c r="BF61" s="21" t="str">
        <f t="shared" si="48"/>
        <v/>
      </c>
    </row>
    <row r="62" spans="1:58" ht="15" customHeight="1">
      <c r="A62" s="345">
        <v>51</v>
      </c>
      <c r="B62" s="363"/>
      <c r="C62" s="6"/>
      <c r="D62" s="5"/>
      <c r="E62" s="5"/>
      <c r="F62" s="5"/>
      <c r="G62" s="24"/>
      <c r="H62" s="22"/>
      <c r="I62" s="23"/>
      <c r="J62" s="5"/>
      <c r="K62" s="11"/>
      <c r="L62" s="8"/>
      <c r="M62" s="7"/>
      <c r="N62" s="42" t="str">
        <f t="shared" si="29"/>
        <v/>
      </c>
      <c r="O62" s="9"/>
      <c r="P62" s="7"/>
      <c r="Q62" s="42" t="str">
        <f t="shared" si="30"/>
        <v/>
      </c>
      <c r="R62" s="10"/>
      <c r="S62" s="7"/>
      <c r="T62" s="43" t="str">
        <f t="shared" si="31"/>
        <v/>
      </c>
      <c r="U62" s="16"/>
      <c r="V62" s="68" t="str" cm="1">
        <f t="array" ref="V62">IF((_xlfn.IFS(TRIM(SUBSTITUTE(U62,CHAR(160),""))="Devis 1",IFERROR(VALUE(TRIM(SUBSTITUTE(L62,CHAR(160),""))),0),TRIM(SUBSTITUTE(U62,CHAR(160),""))="Devis 2",IFERROR(VALUE(TRIM(SUBSTITUTE(O62,CHAR(160),""))),0),TRIM(SUBSTITUTE(U62,CHAR(160),""))="Devis 3",IFERROR(VALUE(TRIM(SUBSTITUTE(R62,CHAR(160),""))),0),TRUE,0)*IFERROR(VALUE(TRIM(SUBSTITUTE(C62,CHAR(160),""))),0))=0,"",_xlfn.IFS(TRIM(SUBSTITUTE(U62,CHAR(160),""))="Devis 1",IFERROR(VALUE(TRIM(SUBSTITUTE(L62,CHAR(160),""))),0),TRIM(SUBSTITUTE(U62,CHAR(160),""))="Devis 2",IFERROR(VALUE(TRIM(SUBSTITUTE(O62,CHAR(160),""))),0),TRIM(SUBSTITUTE(U62,CHAR(160),""))="Devis 3",IFERROR(VALUE(TRIM(SUBSTITUTE(R62,CHAR(160),""))),0),TRUE,0)*IFERROR(VALUE(TRIM(SUBSTITUTE(C62,CHAR(160),""))),0))</f>
        <v/>
      </c>
      <c r="W62" s="66" t="str" cm="1">
        <f t="array" ref="W62">IF((_xlfn.IFS(TRIM(SUBSTITUTE(U62,CHAR(160),""))="Devis 1",IFERROR(VALUE(TRIM(SUBSTITUTE(M62,CHAR(160),""))),0),TRIM(SUBSTITUTE(U62,CHAR(160),""))="Devis 2",IFERROR(VALUE(TRIM(SUBSTITUTE(P62,CHAR(160),""))),0),TRIM(SUBSTITUTE(U62,CHAR(160),""))="Devis 3",IFERROR(VALUE(TRIM(SUBSTITUTE(S62,CHAR(160),""))),0),TRUE,0)*IFERROR(VALUE(TRIM(SUBSTITUTE(C62,CHAR(160),""))),0))=0,IF(V62&lt;&gt;"",0,""),_xlfn.IFS(TRIM(SUBSTITUTE(U62,CHAR(160),""))="Devis 1",IFERROR(VALUE(TRIM(SUBSTITUTE(M62,CHAR(160),""))),0),TRIM(SUBSTITUTE(U62,CHAR(160),""))="Devis 2",IFERROR(VALUE(TRIM(SUBSTITUTE(P62,CHAR(160),""))),0),TRIM(SUBSTITUTE(U62,CHAR(160),""))="Devis 3",IFERROR(VALUE(TRIM(SUBSTITUTE(S62,CHAR(160),""))),0),TRUE,0)*IFERROR(VALUE(TRIM(SUBSTITUTE(C62,CHAR(160),""))),0))</f>
        <v/>
      </c>
      <c r="X62" s="69" t="str">
        <f t="shared" si="32"/>
        <v/>
      </c>
      <c r="Y62" s="65"/>
      <c r="Z62" s="18" t="str">
        <f t="shared" si="49"/>
        <v/>
      </c>
      <c r="AA62" s="15" t="str">
        <f t="shared" si="50"/>
        <v/>
      </c>
      <c r="AB62" s="15" t="str">
        <f t="shared" si="51"/>
        <v/>
      </c>
      <c r="AC62" s="15" t="str">
        <f t="shared" si="52"/>
        <v/>
      </c>
      <c r="AD62" s="15" t="str">
        <f t="shared" si="53"/>
        <v/>
      </c>
      <c r="AE62" s="15" t="str">
        <f t="shared" si="54"/>
        <v/>
      </c>
      <c r="AF62" s="15" t="str">
        <f t="shared" si="55"/>
        <v/>
      </c>
      <c r="AG62" s="15" t="str">
        <f t="shared" si="56"/>
        <v/>
      </c>
      <c r="AH62" s="15" t="str">
        <f t="shared" si="38"/>
        <v/>
      </c>
      <c r="AI62" s="297" t="str">
        <f t="shared" si="59"/>
        <v/>
      </c>
      <c r="AJ62" s="45" t="str">
        <f t="shared" si="57"/>
        <v/>
      </c>
      <c r="AK62" s="20" t="str">
        <f t="shared" si="58"/>
        <v/>
      </c>
      <c r="AL62" s="42" t="str">
        <f t="shared" si="34"/>
        <v/>
      </c>
      <c r="AM62" s="46" t="str">
        <f t="shared" si="39"/>
        <v/>
      </c>
      <c r="AN62" s="20" t="str">
        <f t="shared" si="40"/>
        <v/>
      </c>
      <c r="AO62" s="42" t="str">
        <f t="shared" si="35"/>
        <v/>
      </c>
      <c r="AP62" s="47" t="str">
        <f t="shared" si="41"/>
        <v/>
      </c>
      <c r="AQ62" s="20" t="str">
        <f t="shared" si="42"/>
        <v/>
      </c>
      <c r="AR62" s="48" t="str">
        <f t="shared" si="36"/>
        <v/>
      </c>
      <c r="AS62" s="44" t="str">
        <f t="shared" si="43"/>
        <v/>
      </c>
      <c r="AT62" s="56"/>
      <c r="AU62" s="49" t="str">
        <f t="shared" si="44"/>
        <v/>
      </c>
      <c r="AV62" s="49" t="str">
        <f t="shared" si="45"/>
        <v/>
      </c>
      <c r="AW62" s="49" t="str">
        <f t="shared" si="37"/>
        <v/>
      </c>
      <c r="AX62" s="67" t="str" cm="1">
        <f t="array" ref="AX62">IF($AA62="","",IF((IFERROR(_xlfn.IFS($AS62="Devis 1",(IFERROR(VALUE(TRIM(SUBSTITUTE(AJ62,CHAR(160),""))),0)),$AS62="Devis 2",(IFERROR(VALUE(TRIM(SUBSTITUTE(AM62,CHAR(160),""))),0)),$AS62="Devis 3",(IFERROR(VALUE(TRIM(SUBSTITUTE(AP62,CHAR(160),""))),0))),0))*(IFERROR(VALUE(TRIM(SUBSTITUTE($AA62,CHAR(160),""))),0))=0,"",(IFERROR(_xlfn.IFS($AS62="Devis 1",(IFERROR(VALUE(TRIM(SUBSTITUTE(AJ62,CHAR(160),""))),0)),$AS62="Devis 2",(IFERROR(VALUE(TRIM(SUBSTITUTE(AM62,CHAR(160),""))),0)),$AS62="Devis 3",(IFERROR(VALUE(TRIM(SUBSTITUTE(AP62,CHAR(160),""))),0))),0))*(IFERROR(VALUE(TRIM(SUBSTITUTE($AA62,CHAR(160),""))),0))))</f>
        <v/>
      </c>
      <c r="AY62" s="67" t="str" cm="1">
        <f t="array" ref="AY62">IF($AA62="","",IF(IFERROR(_xlfn.IFS(TRIM(SUBSTITUTE($AS62,CHAR(160),""))="Devis 1",IFERROR(VALUE(TRIM(SUBSTITUTE(AK62,CHAR(160),""))),0),TRIM(SUBSTITUTE($AS62,CHAR(160),""))="Devis 2",IFERROR(VALUE(TRIM(SUBSTITUTE(AN62,CHAR(160),""))),0),TRIM(SUBSTITUTE($AS62,CHAR(160),""))="Devis 3",IFERROR(VALUE(TRIM(SUBSTITUTE(AQ62,CHAR(160),""))),0)),0)*IFERROR(VALUE(TRIM(SUBSTITUTE($AA62,CHAR(160),""))),0)=0,IF(AX62&lt;&gt;"",0,""),IFERROR(_xlfn.IFS(TRIM(SUBSTITUTE($AS62,CHAR(160),""))="Devis 1",IFERROR(VALUE(TRIM(SUBSTITUTE(AK62,CHAR(160),""))),0),TRIM(SUBSTITUTE($AS62,CHAR(160),""))="Devis 2",IFERROR(VALUE(TRIM(SUBSTITUTE(AN62,CHAR(160),""))),0),TRIM(SUBSTITUTE($AS62,CHAR(160),""))="Devis 3",IFERROR(VALUE(TRIM(SUBSTITUTE(AQ62,CHAR(160),""))),0)),0)*IFERROR(VALUE(TRIM(SUBSTITUTE($AA62,CHAR(160),""))),0)))</f>
        <v/>
      </c>
      <c r="AZ62" s="67" t="str" cm="1">
        <f t="array" ref="AZ62">IF($AA62="","",IF((IFERROR(_xlfn.IFS($AS62="Devis 1",(IFERROR(VALUE(TRIM(SUBSTITUTE(AL62,CHAR(160),""))),0)),$AS62="Devis 2",(IFERROR(VALUE(TRIM(SUBSTITUTE(AO62,CHAR(160),""))),0)),$AS62="Devis 3",(IFERROR(VALUE(TRIM(SUBSTITUTE(AR62,CHAR(160),""))),0))),0))*(IFERROR(VALUE(TRIM(SUBSTITUTE($AA62,CHAR(160),""))),0))=0,"",(IFERROR(_xlfn.IFS($AS62="Devis 1",(IFERROR(VALUE(TRIM(SUBSTITUTE(AL62,CHAR(160),""))),0)),$AS62="Devis 2",(IFERROR(VALUE(TRIM(SUBSTITUTE(AO62,CHAR(160),""))),0)),$AS62="Devis 3",(IFERROR(VALUE(TRIM(SUBSTITUTE(AR62,CHAR(160),""))),0))),0))*(IFERROR(VALUE(TRIM(SUBSTITUTE($AA62,CHAR(160),""))),0))))</f>
        <v/>
      </c>
      <c r="BA62" s="57"/>
      <c r="BB62" s="14" t="str" cm="1">
        <f t="array" ref="BB62">IF(OR(AZ62="",AW62="",AX62="",AU62="",AY62="",AV62=""),"",_xlfn.IFS((IFERROR(VALUE(TRIM(SUBSTITUTE(AZ62,CHAR(160),""))),0))&gt;(IFERROR(VALUE(TRIM(SUBSTITUTE(AW62,CHAR(160),""))),0)),"KO : Le montant retenu TTC est supérieur au montant raisonnable TTC. Merci de revoir la ligne de dépense ou plafonner son montant.",(IFERROR(VALUE(TRIM(SUBSTITUTE(AX62,CHAR(160),""))),0))&gt;(IFERROR(VALUE(TRIM(SUBSTITUTE(AU62,CHAR(160),""))),0)),"Attention : Le montant retenu HT est supérieur au montant HT raisonnable. Merci de revoir la ligne de dépense, plafonner son montant, ou justifier la reventillation HT / TVA.",(IFERROR(VALUE(TRIM(SUBSTITUTE(AY62,CHAR(160),""))),0))&gt;(IFERROR(VALUE(TRIM(SUBSTITUTE(AV62,CHAR(160),""))),0)),"Attention : Le montant TVA retenu est supérieur au montant TVA raisonnable. Merci de revoir la ligne de dépense, plafonner son montant, ou justifier la reventillation HT / TVA.",(IFERROR(VALUE(TRIM(SUBSTITUTE(AZ62,CHAR(160),""))),0))=0,"",(IFERROR(VALUE(TRIM(SUBSTITUTE(AW62,CHAR(160),""))),0))=(IFERROR(VALUE(TRIM(SUBSTITUTE(AZ62,CHAR(160),""))),0)),"OK",(IFERROR(VALUE(TRIM(SUBSTITUTE(AW62,CHAR(160),""))),0))&gt;(IFERROR(VALUE(TRIM(SUBSTITUTE(AZ62,CHAR(160),""))),0))," OK : Montant instruit inférieur au montant raisonnable.",TRUE,""))</f>
        <v/>
      </c>
      <c r="BC62" s="14" t="str" cm="1">
        <f t="array" ref="BC62">IF(
   OR(AZ62="",X62="",AX62="",V62="",AY62="",W62=""),
   "",
   _xlfn.IFS(
      (IFERROR(VALUE(TRIM(SUBSTITUTE(AZ62,CHAR(160),""))),0))=0,
         "Attention montant présenté entièrement écarté",
      (IFERROR(VALUE(TRIM(SUBSTITUTE(AZ62,CHAR(160),""))),0))&gt;
         (IFERROR(VALUE(TRIM(SUBSTITUTE(X62,CHAR(160),""))),0)),
         "KO : Le montant retenu TTC est supérieur au montant présenté TTC. Merci de revoir la ligne de dépense ou plafonner son montant.",
      (IFERROR(VALUE(TRIM(SUBSTITUTE(AX62,CHAR(160),""))),0))&gt;
         (IFERROR(VALUE(TRIM(SUBSTITUTE(V62,CHAR(160),""))),0)),
         "Attention : Le montant retenu HT est supérieur au montant HT présenté. Merci de revoir la ligne de dépense, plafonner son montant, ou justifier la reventilation HT / TVA.",
      (IFERROR(VALUE(TRIM(SUBSTITUTE(AY62,CHAR(160),""))),0))&gt;
         (IFERROR(VALUE(TRIM(SUBSTITUTE(W62,CHAR(160),""))),0)),
         "Attention : Le montant TVA retenu est supérieur au montant TVA présenté. Merci de revoir la ligne de dépense, plafonner son montant, ou justifier la reventilation HT / TVA.",
      (IFERROR(VALUE(TRIM(SUBSTITUTE(X62,CHAR(160),""))),0))=0,
         "",
      (IFERROR(VALUE(TRIM(SUBSTITUTE(AZ62,CHAR(160),""))),0))=
         (IFERROR(VALUE(TRIM(SUBSTITUTE(X62,CHAR(160),""))),0)),
         "OK",
      (IFERROR(VALUE(TRIM(SUBSTITUTE(AZ62,CHAR(160),""))),0))&lt;
         (IFERROR(VALUE(TRIM(SUBSTITUTE(X62,CHAR(160),""))),0)),
         "Attention : montant présenté partiellement écarté.",
      TRUE,
         ""
   )
)</f>
        <v/>
      </c>
      <c r="BD62" s="49" t="str">
        <f t="shared" si="46"/>
        <v/>
      </c>
      <c r="BE62" s="49" t="str">
        <f t="shared" si="47"/>
        <v/>
      </c>
      <c r="BF62" s="21" t="str">
        <f t="shared" si="48"/>
        <v/>
      </c>
    </row>
    <row r="63" spans="1:58" ht="15" customHeight="1">
      <c r="A63" s="345">
        <v>52</v>
      </c>
      <c r="B63" s="363"/>
      <c r="C63" s="6"/>
      <c r="D63" s="5"/>
      <c r="E63" s="5"/>
      <c r="F63" s="5"/>
      <c r="G63" s="24"/>
      <c r="H63" s="22"/>
      <c r="I63" s="23"/>
      <c r="J63" s="5"/>
      <c r="K63" s="11"/>
      <c r="L63" s="8"/>
      <c r="M63" s="7"/>
      <c r="N63" s="42" t="str">
        <f t="shared" si="29"/>
        <v/>
      </c>
      <c r="O63" s="9"/>
      <c r="P63" s="7"/>
      <c r="Q63" s="42" t="str">
        <f t="shared" si="30"/>
        <v/>
      </c>
      <c r="R63" s="10"/>
      <c r="S63" s="7"/>
      <c r="T63" s="43" t="str">
        <f t="shared" si="31"/>
        <v/>
      </c>
      <c r="U63" s="16"/>
      <c r="V63" s="68" t="str" cm="1">
        <f t="array" ref="V63">IF((_xlfn.IFS(TRIM(SUBSTITUTE(U63,CHAR(160),""))="Devis 1",IFERROR(VALUE(TRIM(SUBSTITUTE(L63,CHAR(160),""))),0),TRIM(SUBSTITUTE(U63,CHAR(160),""))="Devis 2",IFERROR(VALUE(TRIM(SUBSTITUTE(O63,CHAR(160),""))),0),TRIM(SUBSTITUTE(U63,CHAR(160),""))="Devis 3",IFERROR(VALUE(TRIM(SUBSTITUTE(R63,CHAR(160),""))),0),TRUE,0)*IFERROR(VALUE(TRIM(SUBSTITUTE(C63,CHAR(160),""))),0))=0,"",_xlfn.IFS(TRIM(SUBSTITUTE(U63,CHAR(160),""))="Devis 1",IFERROR(VALUE(TRIM(SUBSTITUTE(L63,CHAR(160),""))),0),TRIM(SUBSTITUTE(U63,CHAR(160),""))="Devis 2",IFERROR(VALUE(TRIM(SUBSTITUTE(O63,CHAR(160),""))),0),TRIM(SUBSTITUTE(U63,CHAR(160),""))="Devis 3",IFERROR(VALUE(TRIM(SUBSTITUTE(R63,CHAR(160),""))),0),TRUE,0)*IFERROR(VALUE(TRIM(SUBSTITUTE(C63,CHAR(160),""))),0))</f>
        <v/>
      </c>
      <c r="W63" s="66" t="str" cm="1">
        <f t="array" ref="W63">IF((_xlfn.IFS(TRIM(SUBSTITUTE(U63,CHAR(160),""))="Devis 1",IFERROR(VALUE(TRIM(SUBSTITUTE(M63,CHAR(160),""))),0),TRIM(SUBSTITUTE(U63,CHAR(160),""))="Devis 2",IFERROR(VALUE(TRIM(SUBSTITUTE(P63,CHAR(160),""))),0),TRIM(SUBSTITUTE(U63,CHAR(160),""))="Devis 3",IFERROR(VALUE(TRIM(SUBSTITUTE(S63,CHAR(160),""))),0),TRUE,0)*IFERROR(VALUE(TRIM(SUBSTITUTE(C63,CHAR(160),""))),0))=0,IF(V63&lt;&gt;"",0,""),_xlfn.IFS(TRIM(SUBSTITUTE(U63,CHAR(160),""))="Devis 1",IFERROR(VALUE(TRIM(SUBSTITUTE(M63,CHAR(160),""))),0),TRIM(SUBSTITUTE(U63,CHAR(160),""))="Devis 2",IFERROR(VALUE(TRIM(SUBSTITUTE(P63,CHAR(160),""))),0),TRIM(SUBSTITUTE(U63,CHAR(160),""))="Devis 3",IFERROR(VALUE(TRIM(SUBSTITUTE(S63,CHAR(160),""))),0),TRUE,0)*IFERROR(VALUE(TRIM(SUBSTITUTE(C63,CHAR(160),""))),0))</f>
        <v/>
      </c>
      <c r="X63" s="69" t="str">
        <f t="shared" si="32"/>
        <v/>
      </c>
      <c r="Y63" s="65"/>
      <c r="Z63" s="18" t="str">
        <f t="shared" si="49"/>
        <v/>
      </c>
      <c r="AA63" s="15" t="str">
        <f t="shared" si="50"/>
        <v/>
      </c>
      <c r="AB63" s="15" t="str">
        <f t="shared" si="51"/>
        <v/>
      </c>
      <c r="AC63" s="15" t="str">
        <f t="shared" si="52"/>
        <v/>
      </c>
      <c r="AD63" s="15" t="str">
        <f t="shared" si="53"/>
        <v/>
      </c>
      <c r="AE63" s="15" t="str">
        <f t="shared" si="54"/>
        <v/>
      </c>
      <c r="AF63" s="15" t="str">
        <f t="shared" si="55"/>
        <v/>
      </c>
      <c r="AG63" s="15" t="str">
        <f t="shared" si="56"/>
        <v/>
      </c>
      <c r="AH63" s="15" t="str">
        <f t="shared" si="38"/>
        <v/>
      </c>
      <c r="AI63" s="297" t="str">
        <f t="shared" si="59"/>
        <v/>
      </c>
      <c r="AJ63" s="45" t="str">
        <f t="shared" si="57"/>
        <v/>
      </c>
      <c r="AK63" s="20" t="str">
        <f t="shared" si="58"/>
        <v/>
      </c>
      <c r="AL63" s="42" t="str">
        <f t="shared" si="34"/>
        <v/>
      </c>
      <c r="AM63" s="46" t="str">
        <f t="shared" si="39"/>
        <v/>
      </c>
      <c r="AN63" s="20" t="str">
        <f t="shared" si="40"/>
        <v/>
      </c>
      <c r="AO63" s="42" t="str">
        <f t="shared" si="35"/>
        <v/>
      </c>
      <c r="AP63" s="47" t="str">
        <f t="shared" si="41"/>
        <v/>
      </c>
      <c r="AQ63" s="20" t="str">
        <f t="shared" si="42"/>
        <v/>
      </c>
      <c r="AR63" s="48" t="str">
        <f t="shared" si="36"/>
        <v/>
      </c>
      <c r="AS63" s="44" t="str">
        <f t="shared" si="43"/>
        <v/>
      </c>
      <c r="AT63" s="56"/>
      <c r="AU63" s="49" t="str">
        <f t="shared" si="44"/>
        <v/>
      </c>
      <c r="AV63" s="49" t="str">
        <f t="shared" si="45"/>
        <v/>
      </c>
      <c r="AW63" s="49" t="str">
        <f t="shared" si="37"/>
        <v/>
      </c>
      <c r="AX63" s="67" t="str" cm="1">
        <f t="array" ref="AX63">IF($AA63="","",IF((IFERROR(_xlfn.IFS($AS63="Devis 1",(IFERROR(VALUE(TRIM(SUBSTITUTE(AJ63,CHAR(160),""))),0)),$AS63="Devis 2",(IFERROR(VALUE(TRIM(SUBSTITUTE(AM63,CHAR(160),""))),0)),$AS63="Devis 3",(IFERROR(VALUE(TRIM(SUBSTITUTE(AP63,CHAR(160),""))),0))),0))*(IFERROR(VALUE(TRIM(SUBSTITUTE($AA63,CHAR(160),""))),0))=0,"",(IFERROR(_xlfn.IFS($AS63="Devis 1",(IFERROR(VALUE(TRIM(SUBSTITUTE(AJ63,CHAR(160),""))),0)),$AS63="Devis 2",(IFERROR(VALUE(TRIM(SUBSTITUTE(AM63,CHAR(160),""))),0)),$AS63="Devis 3",(IFERROR(VALUE(TRIM(SUBSTITUTE(AP63,CHAR(160),""))),0))),0))*(IFERROR(VALUE(TRIM(SUBSTITUTE($AA63,CHAR(160),""))),0))))</f>
        <v/>
      </c>
      <c r="AY63" s="67" t="str" cm="1">
        <f t="array" ref="AY63">IF($AA63="","",IF(IFERROR(_xlfn.IFS(TRIM(SUBSTITUTE($AS63,CHAR(160),""))="Devis 1",IFERROR(VALUE(TRIM(SUBSTITUTE(AK63,CHAR(160),""))),0),TRIM(SUBSTITUTE($AS63,CHAR(160),""))="Devis 2",IFERROR(VALUE(TRIM(SUBSTITUTE(AN63,CHAR(160),""))),0),TRIM(SUBSTITUTE($AS63,CHAR(160),""))="Devis 3",IFERROR(VALUE(TRIM(SUBSTITUTE(AQ63,CHAR(160),""))),0)),0)*IFERROR(VALUE(TRIM(SUBSTITUTE($AA63,CHAR(160),""))),0)=0,IF(AX63&lt;&gt;"",0,""),IFERROR(_xlfn.IFS(TRIM(SUBSTITUTE($AS63,CHAR(160),""))="Devis 1",IFERROR(VALUE(TRIM(SUBSTITUTE(AK63,CHAR(160),""))),0),TRIM(SUBSTITUTE($AS63,CHAR(160),""))="Devis 2",IFERROR(VALUE(TRIM(SUBSTITUTE(AN63,CHAR(160),""))),0),TRIM(SUBSTITUTE($AS63,CHAR(160),""))="Devis 3",IFERROR(VALUE(TRIM(SUBSTITUTE(AQ63,CHAR(160),""))),0)),0)*IFERROR(VALUE(TRIM(SUBSTITUTE($AA63,CHAR(160),""))),0)))</f>
        <v/>
      </c>
      <c r="AZ63" s="67" t="str" cm="1">
        <f t="array" ref="AZ63">IF($AA63="","",IF((IFERROR(_xlfn.IFS($AS63="Devis 1",(IFERROR(VALUE(TRIM(SUBSTITUTE(AL63,CHAR(160),""))),0)),$AS63="Devis 2",(IFERROR(VALUE(TRIM(SUBSTITUTE(AO63,CHAR(160),""))),0)),$AS63="Devis 3",(IFERROR(VALUE(TRIM(SUBSTITUTE(AR63,CHAR(160),""))),0))),0))*(IFERROR(VALUE(TRIM(SUBSTITUTE($AA63,CHAR(160),""))),0))=0,"",(IFERROR(_xlfn.IFS($AS63="Devis 1",(IFERROR(VALUE(TRIM(SUBSTITUTE(AL63,CHAR(160),""))),0)),$AS63="Devis 2",(IFERROR(VALUE(TRIM(SUBSTITUTE(AO63,CHAR(160),""))),0)),$AS63="Devis 3",(IFERROR(VALUE(TRIM(SUBSTITUTE(AR63,CHAR(160),""))),0))),0))*(IFERROR(VALUE(TRIM(SUBSTITUTE($AA63,CHAR(160),""))),0))))</f>
        <v/>
      </c>
      <c r="BA63" s="57"/>
      <c r="BB63" s="14" t="str" cm="1">
        <f t="array" ref="BB63">IF(OR(AZ63="",AW63="",AX63="",AU63="",AY63="",AV63=""),"",_xlfn.IFS((IFERROR(VALUE(TRIM(SUBSTITUTE(AZ63,CHAR(160),""))),0))&gt;(IFERROR(VALUE(TRIM(SUBSTITUTE(AW63,CHAR(160),""))),0)),"KO : Le montant retenu TTC est supérieur au montant raisonnable TTC. Merci de revoir la ligne de dépense ou plafonner son montant.",(IFERROR(VALUE(TRIM(SUBSTITUTE(AX63,CHAR(160),""))),0))&gt;(IFERROR(VALUE(TRIM(SUBSTITUTE(AU63,CHAR(160),""))),0)),"Attention : Le montant retenu HT est supérieur au montant HT raisonnable. Merci de revoir la ligne de dépense, plafonner son montant, ou justifier la reventillation HT / TVA.",(IFERROR(VALUE(TRIM(SUBSTITUTE(AY63,CHAR(160),""))),0))&gt;(IFERROR(VALUE(TRIM(SUBSTITUTE(AV63,CHAR(160),""))),0)),"Attention : Le montant TVA retenu est supérieur au montant TVA raisonnable. Merci de revoir la ligne de dépense, plafonner son montant, ou justifier la reventillation HT / TVA.",(IFERROR(VALUE(TRIM(SUBSTITUTE(AZ63,CHAR(160),""))),0))=0,"",(IFERROR(VALUE(TRIM(SUBSTITUTE(AW63,CHAR(160),""))),0))=(IFERROR(VALUE(TRIM(SUBSTITUTE(AZ63,CHAR(160),""))),0)),"OK",(IFERROR(VALUE(TRIM(SUBSTITUTE(AW63,CHAR(160),""))),0))&gt;(IFERROR(VALUE(TRIM(SUBSTITUTE(AZ63,CHAR(160),""))),0))," OK : Montant instruit inférieur au montant raisonnable.",TRUE,""))</f>
        <v/>
      </c>
      <c r="BC63" s="14" t="str" cm="1">
        <f t="array" ref="BC63">IF(
   OR(AZ63="",X63="",AX63="",V63="",AY63="",W63=""),
   "",
   _xlfn.IFS(
      (IFERROR(VALUE(TRIM(SUBSTITUTE(AZ63,CHAR(160),""))),0))=0,
         "Attention montant présenté entièrement écarté",
      (IFERROR(VALUE(TRIM(SUBSTITUTE(AZ63,CHAR(160),""))),0))&gt;
         (IFERROR(VALUE(TRIM(SUBSTITUTE(X63,CHAR(160),""))),0)),
         "KO : Le montant retenu TTC est supérieur au montant présenté TTC. Merci de revoir la ligne de dépense ou plafonner son montant.",
      (IFERROR(VALUE(TRIM(SUBSTITUTE(AX63,CHAR(160),""))),0))&gt;
         (IFERROR(VALUE(TRIM(SUBSTITUTE(V63,CHAR(160),""))),0)),
         "Attention : Le montant retenu HT est supérieur au montant HT présenté. Merci de revoir la ligne de dépense, plafonner son montant, ou justifier la reventilation HT / TVA.",
      (IFERROR(VALUE(TRIM(SUBSTITUTE(AY63,CHAR(160),""))),0))&gt;
         (IFERROR(VALUE(TRIM(SUBSTITUTE(W63,CHAR(160),""))),0)),
         "Attention : Le montant TVA retenu est supérieur au montant TVA présenté. Merci de revoir la ligne de dépense, plafonner son montant, ou justifier la reventilation HT / TVA.",
      (IFERROR(VALUE(TRIM(SUBSTITUTE(X63,CHAR(160),""))),0))=0,
         "",
      (IFERROR(VALUE(TRIM(SUBSTITUTE(AZ63,CHAR(160),""))),0))=
         (IFERROR(VALUE(TRIM(SUBSTITUTE(X63,CHAR(160),""))),0)),
         "OK",
      (IFERROR(VALUE(TRIM(SUBSTITUTE(AZ63,CHAR(160),""))),0))&lt;
         (IFERROR(VALUE(TRIM(SUBSTITUTE(X63,CHAR(160),""))),0)),
         "Attention : montant présenté partiellement écarté.",
      TRUE,
         ""
   )
)</f>
        <v/>
      </c>
      <c r="BD63" s="49" t="str">
        <f t="shared" si="46"/>
        <v/>
      </c>
      <c r="BE63" s="49" t="str">
        <f t="shared" si="47"/>
        <v/>
      </c>
      <c r="BF63" s="21" t="str">
        <f t="shared" si="48"/>
        <v/>
      </c>
    </row>
    <row r="64" spans="1:58" ht="15" customHeight="1">
      <c r="A64" s="345">
        <v>53</v>
      </c>
      <c r="B64" s="363"/>
      <c r="C64" s="6"/>
      <c r="D64" s="5"/>
      <c r="E64" s="5"/>
      <c r="F64" s="5"/>
      <c r="G64" s="24"/>
      <c r="H64" s="22"/>
      <c r="I64" s="23"/>
      <c r="J64" s="5"/>
      <c r="K64" s="11"/>
      <c r="L64" s="8"/>
      <c r="M64" s="7"/>
      <c r="N64" s="42" t="str">
        <f t="shared" si="29"/>
        <v/>
      </c>
      <c r="O64" s="9"/>
      <c r="P64" s="7"/>
      <c r="Q64" s="42" t="str">
        <f t="shared" si="30"/>
        <v/>
      </c>
      <c r="R64" s="10"/>
      <c r="S64" s="7"/>
      <c r="T64" s="43" t="str">
        <f t="shared" si="31"/>
        <v/>
      </c>
      <c r="U64" s="16"/>
      <c r="V64" s="68" t="str" cm="1">
        <f t="array" ref="V64">IF((_xlfn.IFS(TRIM(SUBSTITUTE(U64,CHAR(160),""))="Devis 1",IFERROR(VALUE(TRIM(SUBSTITUTE(L64,CHAR(160),""))),0),TRIM(SUBSTITUTE(U64,CHAR(160),""))="Devis 2",IFERROR(VALUE(TRIM(SUBSTITUTE(O64,CHAR(160),""))),0),TRIM(SUBSTITUTE(U64,CHAR(160),""))="Devis 3",IFERROR(VALUE(TRIM(SUBSTITUTE(R64,CHAR(160),""))),0),TRUE,0)*IFERROR(VALUE(TRIM(SUBSTITUTE(C64,CHAR(160),""))),0))=0,"",_xlfn.IFS(TRIM(SUBSTITUTE(U64,CHAR(160),""))="Devis 1",IFERROR(VALUE(TRIM(SUBSTITUTE(L64,CHAR(160),""))),0),TRIM(SUBSTITUTE(U64,CHAR(160),""))="Devis 2",IFERROR(VALUE(TRIM(SUBSTITUTE(O64,CHAR(160),""))),0),TRIM(SUBSTITUTE(U64,CHAR(160),""))="Devis 3",IFERROR(VALUE(TRIM(SUBSTITUTE(R64,CHAR(160),""))),0),TRUE,0)*IFERROR(VALUE(TRIM(SUBSTITUTE(C64,CHAR(160),""))),0))</f>
        <v/>
      </c>
      <c r="W64" s="66" t="str" cm="1">
        <f t="array" ref="W64">IF((_xlfn.IFS(TRIM(SUBSTITUTE(U64,CHAR(160),""))="Devis 1",IFERROR(VALUE(TRIM(SUBSTITUTE(M64,CHAR(160),""))),0),TRIM(SUBSTITUTE(U64,CHAR(160),""))="Devis 2",IFERROR(VALUE(TRIM(SUBSTITUTE(P64,CHAR(160),""))),0),TRIM(SUBSTITUTE(U64,CHAR(160),""))="Devis 3",IFERROR(VALUE(TRIM(SUBSTITUTE(S64,CHAR(160),""))),0),TRUE,0)*IFERROR(VALUE(TRIM(SUBSTITUTE(C64,CHAR(160),""))),0))=0,IF(V64&lt;&gt;"",0,""),_xlfn.IFS(TRIM(SUBSTITUTE(U64,CHAR(160),""))="Devis 1",IFERROR(VALUE(TRIM(SUBSTITUTE(M64,CHAR(160),""))),0),TRIM(SUBSTITUTE(U64,CHAR(160),""))="Devis 2",IFERROR(VALUE(TRIM(SUBSTITUTE(P64,CHAR(160),""))),0),TRIM(SUBSTITUTE(U64,CHAR(160),""))="Devis 3",IFERROR(VALUE(TRIM(SUBSTITUTE(S64,CHAR(160),""))),0),TRUE,0)*IFERROR(VALUE(TRIM(SUBSTITUTE(C64,CHAR(160),""))),0))</f>
        <v/>
      </c>
      <c r="X64" s="69" t="str">
        <f t="shared" si="32"/>
        <v/>
      </c>
      <c r="Y64" s="65"/>
      <c r="Z64" s="18" t="str">
        <f t="shared" si="49"/>
        <v/>
      </c>
      <c r="AA64" s="15" t="str">
        <f t="shared" si="50"/>
        <v/>
      </c>
      <c r="AB64" s="15" t="str">
        <f t="shared" si="51"/>
        <v/>
      </c>
      <c r="AC64" s="15" t="str">
        <f t="shared" si="52"/>
        <v/>
      </c>
      <c r="AD64" s="15" t="str">
        <f t="shared" si="53"/>
        <v/>
      </c>
      <c r="AE64" s="15" t="str">
        <f t="shared" si="54"/>
        <v/>
      </c>
      <c r="AF64" s="15" t="str">
        <f t="shared" si="55"/>
        <v/>
      </c>
      <c r="AG64" s="15" t="str">
        <f t="shared" si="56"/>
        <v/>
      </c>
      <c r="AH64" s="15" t="str">
        <f t="shared" si="38"/>
        <v/>
      </c>
      <c r="AI64" s="297" t="str">
        <f t="shared" si="59"/>
        <v/>
      </c>
      <c r="AJ64" s="45" t="str">
        <f t="shared" si="57"/>
        <v/>
      </c>
      <c r="AK64" s="20" t="str">
        <f t="shared" si="58"/>
        <v/>
      </c>
      <c r="AL64" s="42" t="str">
        <f t="shared" si="34"/>
        <v/>
      </c>
      <c r="AM64" s="46" t="str">
        <f t="shared" si="39"/>
        <v/>
      </c>
      <c r="AN64" s="20" t="str">
        <f t="shared" si="40"/>
        <v/>
      </c>
      <c r="AO64" s="42" t="str">
        <f t="shared" si="35"/>
        <v/>
      </c>
      <c r="AP64" s="47" t="str">
        <f t="shared" si="41"/>
        <v/>
      </c>
      <c r="AQ64" s="20" t="str">
        <f t="shared" si="42"/>
        <v/>
      </c>
      <c r="AR64" s="48" t="str">
        <f t="shared" si="36"/>
        <v/>
      </c>
      <c r="AS64" s="44" t="str">
        <f t="shared" si="43"/>
        <v/>
      </c>
      <c r="AT64" s="56"/>
      <c r="AU64" s="49" t="str">
        <f t="shared" si="44"/>
        <v/>
      </c>
      <c r="AV64" s="49" t="str">
        <f t="shared" si="45"/>
        <v/>
      </c>
      <c r="AW64" s="49" t="str">
        <f t="shared" si="37"/>
        <v/>
      </c>
      <c r="AX64" s="67" t="str" cm="1">
        <f t="array" ref="AX64">IF($AA64="","",IF((IFERROR(_xlfn.IFS($AS64="Devis 1",(IFERROR(VALUE(TRIM(SUBSTITUTE(AJ64,CHAR(160),""))),0)),$AS64="Devis 2",(IFERROR(VALUE(TRIM(SUBSTITUTE(AM64,CHAR(160),""))),0)),$AS64="Devis 3",(IFERROR(VALUE(TRIM(SUBSTITUTE(AP64,CHAR(160),""))),0))),0))*(IFERROR(VALUE(TRIM(SUBSTITUTE($AA64,CHAR(160),""))),0))=0,"",(IFERROR(_xlfn.IFS($AS64="Devis 1",(IFERROR(VALUE(TRIM(SUBSTITUTE(AJ64,CHAR(160),""))),0)),$AS64="Devis 2",(IFERROR(VALUE(TRIM(SUBSTITUTE(AM64,CHAR(160),""))),0)),$AS64="Devis 3",(IFERROR(VALUE(TRIM(SUBSTITUTE(AP64,CHAR(160),""))),0))),0))*(IFERROR(VALUE(TRIM(SUBSTITUTE($AA64,CHAR(160),""))),0))))</f>
        <v/>
      </c>
      <c r="AY64" s="67" t="str" cm="1">
        <f t="array" ref="AY64">IF($AA64="","",IF(IFERROR(_xlfn.IFS(TRIM(SUBSTITUTE($AS64,CHAR(160),""))="Devis 1",IFERROR(VALUE(TRIM(SUBSTITUTE(AK64,CHAR(160),""))),0),TRIM(SUBSTITUTE($AS64,CHAR(160),""))="Devis 2",IFERROR(VALUE(TRIM(SUBSTITUTE(AN64,CHAR(160),""))),0),TRIM(SUBSTITUTE($AS64,CHAR(160),""))="Devis 3",IFERROR(VALUE(TRIM(SUBSTITUTE(AQ64,CHAR(160),""))),0)),0)*IFERROR(VALUE(TRIM(SUBSTITUTE($AA64,CHAR(160),""))),0)=0,IF(AX64&lt;&gt;"",0,""),IFERROR(_xlfn.IFS(TRIM(SUBSTITUTE($AS64,CHAR(160),""))="Devis 1",IFERROR(VALUE(TRIM(SUBSTITUTE(AK64,CHAR(160),""))),0),TRIM(SUBSTITUTE($AS64,CHAR(160),""))="Devis 2",IFERROR(VALUE(TRIM(SUBSTITUTE(AN64,CHAR(160),""))),0),TRIM(SUBSTITUTE($AS64,CHAR(160),""))="Devis 3",IFERROR(VALUE(TRIM(SUBSTITUTE(AQ64,CHAR(160),""))),0)),0)*IFERROR(VALUE(TRIM(SUBSTITUTE($AA64,CHAR(160),""))),0)))</f>
        <v/>
      </c>
      <c r="AZ64" s="67" t="str" cm="1">
        <f t="array" ref="AZ64">IF($AA64="","",IF((IFERROR(_xlfn.IFS($AS64="Devis 1",(IFERROR(VALUE(TRIM(SUBSTITUTE(AL64,CHAR(160),""))),0)),$AS64="Devis 2",(IFERROR(VALUE(TRIM(SUBSTITUTE(AO64,CHAR(160),""))),0)),$AS64="Devis 3",(IFERROR(VALUE(TRIM(SUBSTITUTE(AR64,CHAR(160),""))),0))),0))*(IFERROR(VALUE(TRIM(SUBSTITUTE($AA64,CHAR(160),""))),0))=0,"",(IFERROR(_xlfn.IFS($AS64="Devis 1",(IFERROR(VALUE(TRIM(SUBSTITUTE(AL64,CHAR(160),""))),0)),$AS64="Devis 2",(IFERROR(VALUE(TRIM(SUBSTITUTE(AO64,CHAR(160),""))),0)),$AS64="Devis 3",(IFERROR(VALUE(TRIM(SUBSTITUTE(AR64,CHAR(160),""))),0))),0))*(IFERROR(VALUE(TRIM(SUBSTITUTE($AA64,CHAR(160),""))),0))))</f>
        <v/>
      </c>
      <c r="BA64" s="57"/>
      <c r="BB64" s="14" t="str" cm="1">
        <f t="array" ref="BB64">IF(OR(AZ64="",AW64="",AX64="",AU64="",AY64="",AV64=""),"",_xlfn.IFS((IFERROR(VALUE(TRIM(SUBSTITUTE(AZ64,CHAR(160),""))),0))&gt;(IFERROR(VALUE(TRIM(SUBSTITUTE(AW64,CHAR(160),""))),0)),"KO : Le montant retenu TTC est supérieur au montant raisonnable TTC. Merci de revoir la ligne de dépense ou plafonner son montant.",(IFERROR(VALUE(TRIM(SUBSTITUTE(AX64,CHAR(160),""))),0))&gt;(IFERROR(VALUE(TRIM(SUBSTITUTE(AU64,CHAR(160),""))),0)),"Attention : Le montant retenu HT est supérieur au montant HT raisonnable. Merci de revoir la ligne de dépense, plafonner son montant, ou justifier la reventillation HT / TVA.",(IFERROR(VALUE(TRIM(SUBSTITUTE(AY64,CHAR(160),""))),0))&gt;(IFERROR(VALUE(TRIM(SUBSTITUTE(AV64,CHAR(160),""))),0)),"Attention : Le montant TVA retenu est supérieur au montant TVA raisonnable. Merci de revoir la ligne de dépense, plafonner son montant, ou justifier la reventillation HT / TVA.",(IFERROR(VALUE(TRIM(SUBSTITUTE(AZ64,CHAR(160),""))),0))=0,"",(IFERROR(VALUE(TRIM(SUBSTITUTE(AW64,CHAR(160),""))),0))=(IFERROR(VALUE(TRIM(SUBSTITUTE(AZ64,CHAR(160),""))),0)),"OK",(IFERROR(VALUE(TRIM(SUBSTITUTE(AW64,CHAR(160),""))),0))&gt;(IFERROR(VALUE(TRIM(SUBSTITUTE(AZ64,CHAR(160),""))),0))," OK : Montant instruit inférieur au montant raisonnable.",TRUE,""))</f>
        <v/>
      </c>
      <c r="BC64" s="14" t="str" cm="1">
        <f t="array" ref="BC64">IF(
   OR(AZ64="",X64="",AX64="",V64="",AY64="",W64=""),
   "",
   _xlfn.IFS(
      (IFERROR(VALUE(TRIM(SUBSTITUTE(AZ64,CHAR(160),""))),0))=0,
         "Attention montant présenté entièrement écarté",
      (IFERROR(VALUE(TRIM(SUBSTITUTE(AZ64,CHAR(160),""))),0))&gt;
         (IFERROR(VALUE(TRIM(SUBSTITUTE(X64,CHAR(160),""))),0)),
         "KO : Le montant retenu TTC est supérieur au montant présenté TTC. Merci de revoir la ligne de dépense ou plafonner son montant.",
      (IFERROR(VALUE(TRIM(SUBSTITUTE(AX64,CHAR(160),""))),0))&gt;
         (IFERROR(VALUE(TRIM(SUBSTITUTE(V64,CHAR(160),""))),0)),
         "Attention : Le montant retenu HT est supérieur au montant HT présenté. Merci de revoir la ligne de dépense, plafonner son montant, ou justifier la reventilation HT / TVA.",
      (IFERROR(VALUE(TRIM(SUBSTITUTE(AY64,CHAR(160),""))),0))&gt;
         (IFERROR(VALUE(TRIM(SUBSTITUTE(W64,CHAR(160),""))),0)),
         "Attention : Le montant TVA retenu est supérieur au montant TVA présenté. Merci de revoir la ligne de dépense, plafonner son montant, ou justifier la reventilation HT / TVA.",
      (IFERROR(VALUE(TRIM(SUBSTITUTE(X64,CHAR(160),""))),0))=0,
         "",
      (IFERROR(VALUE(TRIM(SUBSTITUTE(AZ64,CHAR(160),""))),0))=
         (IFERROR(VALUE(TRIM(SUBSTITUTE(X64,CHAR(160),""))),0)),
         "OK",
      (IFERROR(VALUE(TRIM(SUBSTITUTE(AZ64,CHAR(160),""))),0))&lt;
         (IFERROR(VALUE(TRIM(SUBSTITUTE(X64,CHAR(160),""))),0)),
         "Attention : montant présenté partiellement écarté.",
      TRUE,
         ""
   )
)</f>
        <v/>
      </c>
      <c r="BD64" s="49" t="str">
        <f t="shared" si="46"/>
        <v/>
      </c>
      <c r="BE64" s="49" t="str">
        <f t="shared" si="47"/>
        <v/>
      </c>
      <c r="BF64" s="21" t="str">
        <f t="shared" si="48"/>
        <v/>
      </c>
    </row>
    <row r="65" spans="1:58" ht="15" customHeight="1">
      <c r="A65" s="345">
        <v>54</v>
      </c>
      <c r="B65" s="363"/>
      <c r="C65" s="6"/>
      <c r="D65" s="5"/>
      <c r="E65" s="5"/>
      <c r="F65" s="5"/>
      <c r="G65" s="24"/>
      <c r="H65" s="22"/>
      <c r="I65" s="23"/>
      <c r="J65" s="5"/>
      <c r="K65" s="11"/>
      <c r="L65" s="8"/>
      <c r="M65" s="7"/>
      <c r="N65" s="42" t="str">
        <f t="shared" si="29"/>
        <v/>
      </c>
      <c r="O65" s="9"/>
      <c r="P65" s="7"/>
      <c r="Q65" s="42" t="str">
        <f t="shared" si="30"/>
        <v/>
      </c>
      <c r="R65" s="10"/>
      <c r="S65" s="7"/>
      <c r="T65" s="43" t="str">
        <f t="shared" si="31"/>
        <v/>
      </c>
      <c r="U65" s="16"/>
      <c r="V65" s="68" t="str" cm="1">
        <f t="array" ref="V65">IF((_xlfn.IFS(TRIM(SUBSTITUTE(U65,CHAR(160),""))="Devis 1",IFERROR(VALUE(TRIM(SUBSTITUTE(L65,CHAR(160),""))),0),TRIM(SUBSTITUTE(U65,CHAR(160),""))="Devis 2",IFERROR(VALUE(TRIM(SUBSTITUTE(O65,CHAR(160),""))),0),TRIM(SUBSTITUTE(U65,CHAR(160),""))="Devis 3",IFERROR(VALUE(TRIM(SUBSTITUTE(R65,CHAR(160),""))),0),TRUE,0)*IFERROR(VALUE(TRIM(SUBSTITUTE(C65,CHAR(160),""))),0))=0,"",_xlfn.IFS(TRIM(SUBSTITUTE(U65,CHAR(160),""))="Devis 1",IFERROR(VALUE(TRIM(SUBSTITUTE(L65,CHAR(160),""))),0),TRIM(SUBSTITUTE(U65,CHAR(160),""))="Devis 2",IFERROR(VALUE(TRIM(SUBSTITUTE(O65,CHAR(160),""))),0),TRIM(SUBSTITUTE(U65,CHAR(160),""))="Devis 3",IFERROR(VALUE(TRIM(SUBSTITUTE(R65,CHAR(160),""))),0),TRUE,0)*IFERROR(VALUE(TRIM(SUBSTITUTE(C65,CHAR(160),""))),0))</f>
        <v/>
      </c>
      <c r="W65" s="66" t="str" cm="1">
        <f t="array" ref="W65">IF((_xlfn.IFS(TRIM(SUBSTITUTE(U65,CHAR(160),""))="Devis 1",IFERROR(VALUE(TRIM(SUBSTITUTE(M65,CHAR(160),""))),0),TRIM(SUBSTITUTE(U65,CHAR(160),""))="Devis 2",IFERROR(VALUE(TRIM(SUBSTITUTE(P65,CHAR(160),""))),0),TRIM(SUBSTITUTE(U65,CHAR(160),""))="Devis 3",IFERROR(VALUE(TRIM(SUBSTITUTE(S65,CHAR(160),""))),0),TRUE,0)*IFERROR(VALUE(TRIM(SUBSTITUTE(C65,CHAR(160),""))),0))=0,IF(V65&lt;&gt;"",0,""),_xlfn.IFS(TRIM(SUBSTITUTE(U65,CHAR(160),""))="Devis 1",IFERROR(VALUE(TRIM(SUBSTITUTE(M65,CHAR(160),""))),0),TRIM(SUBSTITUTE(U65,CHAR(160),""))="Devis 2",IFERROR(VALUE(TRIM(SUBSTITUTE(P65,CHAR(160),""))),0),TRIM(SUBSTITUTE(U65,CHAR(160),""))="Devis 3",IFERROR(VALUE(TRIM(SUBSTITUTE(S65,CHAR(160),""))),0),TRUE,0)*IFERROR(VALUE(TRIM(SUBSTITUTE(C65,CHAR(160),""))),0))</f>
        <v/>
      </c>
      <c r="X65" s="69" t="str">
        <f t="shared" si="32"/>
        <v/>
      </c>
      <c r="Y65" s="65"/>
      <c r="Z65" s="18" t="str">
        <f t="shared" si="49"/>
        <v/>
      </c>
      <c r="AA65" s="15" t="str">
        <f t="shared" si="50"/>
        <v/>
      </c>
      <c r="AB65" s="15" t="str">
        <f t="shared" si="51"/>
        <v/>
      </c>
      <c r="AC65" s="15" t="str">
        <f t="shared" si="52"/>
        <v/>
      </c>
      <c r="AD65" s="15" t="str">
        <f t="shared" si="53"/>
        <v/>
      </c>
      <c r="AE65" s="15" t="str">
        <f t="shared" si="54"/>
        <v/>
      </c>
      <c r="AF65" s="15" t="str">
        <f t="shared" si="55"/>
        <v/>
      </c>
      <c r="AG65" s="15" t="str">
        <f t="shared" si="56"/>
        <v/>
      </c>
      <c r="AH65" s="15" t="str">
        <f t="shared" si="38"/>
        <v/>
      </c>
      <c r="AI65" s="297" t="str">
        <f t="shared" si="59"/>
        <v/>
      </c>
      <c r="AJ65" s="45" t="str">
        <f t="shared" si="57"/>
        <v/>
      </c>
      <c r="AK65" s="20" t="str">
        <f t="shared" si="58"/>
        <v/>
      </c>
      <c r="AL65" s="42" t="str">
        <f t="shared" si="34"/>
        <v/>
      </c>
      <c r="AM65" s="46" t="str">
        <f t="shared" si="39"/>
        <v/>
      </c>
      <c r="AN65" s="20" t="str">
        <f t="shared" si="40"/>
        <v/>
      </c>
      <c r="AO65" s="42" t="str">
        <f t="shared" si="35"/>
        <v/>
      </c>
      <c r="AP65" s="47" t="str">
        <f t="shared" si="41"/>
        <v/>
      </c>
      <c r="AQ65" s="20" t="str">
        <f t="shared" si="42"/>
        <v/>
      </c>
      <c r="AR65" s="48" t="str">
        <f t="shared" si="36"/>
        <v/>
      </c>
      <c r="AS65" s="44" t="str">
        <f t="shared" si="43"/>
        <v/>
      </c>
      <c r="AT65" s="56"/>
      <c r="AU65" s="49" t="str">
        <f t="shared" si="44"/>
        <v/>
      </c>
      <c r="AV65" s="49" t="str">
        <f t="shared" si="45"/>
        <v/>
      </c>
      <c r="AW65" s="49" t="str">
        <f t="shared" si="37"/>
        <v/>
      </c>
      <c r="AX65" s="67" t="str" cm="1">
        <f t="array" ref="AX65">IF($AA65="","",IF((IFERROR(_xlfn.IFS($AS65="Devis 1",(IFERROR(VALUE(TRIM(SUBSTITUTE(AJ65,CHAR(160),""))),0)),$AS65="Devis 2",(IFERROR(VALUE(TRIM(SUBSTITUTE(AM65,CHAR(160),""))),0)),$AS65="Devis 3",(IFERROR(VALUE(TRIM(SUBSTITUTE(AP65,CHAR(160),""))),0))),0))*(IFERROR(VALUE(TRIM(SUBSTITUTE($AA65,CHAR(160),""))),0))=0,"",(IFERROR(_xlfn.IFS($AS65="Devis 1",(IFERROR(VALUE(TRIM(SUBSTITUTE(AJ65,CHAR(160),""))),0)),$AS65="Devis 2",(IFERROR(VALUE(TRIM(SUBSTITUTE(AM65,CHAR(160),""))),0)),$AS65="Devis 3",(IFERROR(VALUE(TRIM(SUBSTITUTE(AP65,CHAR(160),""))),0))),0))*(IFERROR(VALUE(TRIM(SUBSTITUTE($AA65,CHAR(160),""))),0))))</f>
        <v/>
      </c>
      <c r="AY65" s="67" t="str" cm="1">
        <f t="array" ref="AY65">IF($AA65="","",IF(IFERROR(_xlfn.IFS(TRIM(SUBSTITUTE($AS65,CHAR(160),""))="Devis 1",IFERROR(VALUE(TRIM(SUBSTITUTE(AK65,CHAR(160),""))),0),TRIM(SUBSTITUTE($AS65,CHAR(160),""))="Devis 2",IFERROR(VALUE(TRIM(SUBSTITUTE(AN65,CHAR(160),""))),0),TRIM(SUBSTITUTE($AS65,CHAR(160),""))="Devis 3",IFERROR(VALUE(TRIM(SUBSTITUTE(AQ65,CHAR(160),""))),0)),0)*IFERROR(VALUE(TRIM(SUBSTITUTE($AA65,CHAR(160),""))),0)=0,IF(AX65&lt;&gt;"",0,""),IFERROR(_xlfn.IFS(TRIM(SUBSTITUTE($AS65,CHAR(160),""))="Devis 1",IFERROR(VALUE(TRIM(SUBSTITUTE(AK65,CHAR(160),""))),0),TRIM(SUBSTITUTE($AS65,CHAR(160),""))="Devis 2",IFERROR(VALUE(TRIM(SUBSTITUTE(AN65,CHAR(160),""))),0),TRIM(SUBSTITUTE($AS65,CHAR(160),""))="Devis 3",IFERROR(VALUE(TRIM(SUBSTITUTE(AQ65,CHAR(160),""))),0)),0)*IFERROR(VALUE(TRIM(SUBSTITUTE($AA65,CHAR(160),""))),0)))</f>
        <v/>
      </c>
      <c r="AZ65" s="67" t="str" cm="1">
        <f t="array" ref="AZ65">IF($AA65="","",IF((IFERROR(_xlfn.IFS($AS65="Devis 1",(IFERROR(VALUE(TRIM(SUBSTITUTE(AL65,CHAR(160),""))),0)),$AS65="Devis 2",(IFERROR(VALUE(TRIM(SUBSTITUTE(AO65,CHAR(160),""))),0)),$AS65="Devis 3",(IFERROR(VALUE(TRIM(SUBSTITUTE(AR65,CHAR(160),""))),0))),0))*(IFERROR(VALUE(TRIM(SUBSTITUTE($AA65,CHAR(160),""))),0))=0,"",(IFERROR(_xlfn.IFS($AS65="Devis 1",(IFERROR(VALUE(TRIM(SUBSTITUTE(AL65,CHAR(160),""))),0)),$AS65="Devis 2",(IFERROR(VALUE(TRIM(SUBSTITUTE(AO65,CHAR(160),""))),0)),$AS65="Devis 3",(IFERROR(VALUE(TRIM(SUBSTITUTE(AR65,CHAR(160),""))),0))),0))*(IFERROR(VALUE(TRIM(SUBSTITUTE($AA65,CHAR(160),""))),0))))</f>
        <v/>
      </c>
      <c r="BA65" s="57"/>
      <c r="BB65" s="14" t="str" cm="1">
        <f t="array" ref="BB65">IF(OR(AZ65="",AW65="",AX65="",AU65="",AY65="",AV65=""),"",_xlfn.IFS((IFERROR(VALUE(TRIM(SUBSTITUTE(AZ65,CHAR(160),""))),0))&gt;(IFERROR(VALUE(TRIM(SUBSTITUTE(AW65,CHAR(160),""))),0)),"KO : Le montant retenu TTC est supérieur au montant raisonnable TTC. Merci de revoir la ligne de dépense ou plafonner son montant.",(IFERROR(VALUE(TRIM(SUBSTITUTE(AX65,CHAR(160),""))),0))&gt;(IFERROR(VALUE(TRIM(SUBSTITUTE(AU65,CHAR(160),""))),0)),"Attention : Le montant retenu HT est supérieur au montant HT raisonnable. Merci de revoir la ligne de dépense, plafonner son montant, ou justifier la reventillation HT / TVA.",(IFERROR(VALUE(TRIM(SUBSTITUTE(AY65,CHAR(160),""))),0))&gt;(IFERROR(VALUE(TRIM(SUBSTITUTE(AV65,CHAR(160),""))),0)),"Attention : Le montant TVA retenu est supérieur au montant TVA raisonnable. Merci de revoir la ligne de dépense, plafonner son montant, ou justifier la reventillation HT / TVA.",(IFERROR(VALUE(TRIM(SUBSTITUTE(AZ65,CHAR(160),""))),0))=0,"",(IFERROR(VALUE(TRIM(SUBSTITUTE(AW65,CHAR(160),""))),0))=(IFERROR(VALUE(TRIM(SUBSTITUTE(AZ65,CHAR(160),""))),0)),"OK",(IFERROR(VALUE(TRIM(SUBSTITUTE(AW65,CHAR(160),""))),0))&gt;(IFERROR(VALUE(TRIM(SUBSTITUTE(AZ65,CHAR(160),""))),0))," OK : Montant instruit inférieur au montant raisonnable.",TRUE,""))</f>
        <v/>
      </c>
      <c r="BC65" s="14" t="str" cm="1">
        <f t="array" ref="BC65">IF(
   OR(AZ65="",X65="",AX65="",V65="",AY65="",W65=""),
   "",
   _xlfn.IFS(
      (IFERROR(VALUE(TRIM(SUBSTITUTE(AZ65,CHAR(160),""))),0))=0,
         "Attention montant présenté entièrement écarté",
      (IFERROR(VALUE(TRIM(SUBSTITUTE(AZ65,CHAR(160),""))),0))&gt;
         (IFERROR(VALUE(TRIM(SUBSTITUTE(X65,CHAR(160),""))),0)),
         "KO : Le montant retenu TTC est supérieur au montant présenté TTC. Merci de revoir la ligne de dépense ou plafonner son montant.",
      (IFERROR(VALUE(TRIM(SUBSTITUTE(AX65,CHAR(160),""))),0))&gt;
         (IFERROR(VALUE(TRIM(SUBSTITUTE(V65,CHAR(160),""))),0)),
         "Attention : Le montant retenu HT est supérieur au montant HT présenté. Merci de revoir la ligne de dépense, plafonner son montant, ou justifier la reventilation HT / TVA.",
      (IFERROR(VALUE(TRIM(SUBSTITUTE(AY65,CHAR(160),""))),0))&gt;
         (IFERROR(VALUE(TRIM(SUBSTITUTE(W65,CHAR(160),""))),0)),
         "Attention : Le montant TVA retenu est supérieur au montant TVA présenté. Merci de revoir la ligne de dépense, plafonner son montant, ou justifier la reventilation HT / TVA.",
      (IFERROR(VALUE(TRIM(SUBSTITUTE(X65,CHAR(160),""))),0))=0,
         "",
      (IFERROR(VALUE(TRIM(SUBSTITUTE(AZ65,CHAR(160),""))),0))=
         (IFERROR(VALUE(TRIM(SUBSTITUTE(X65,CHAR(160),""))),0)),
         "OK",
      (IFERROR(VALUE(TRIM(SUBSTITUTE(AZ65,CHAR(160),""))),0))&lt;
         (IFERROR(VALUE(TRIM(SUBSTITUTE(X65,CHAR(160),""))),0)),
         "Attention : montant présenté partiellement écarté.",
      TRUE,
         ""
   )
)</f>
        <v/>
      </c>
      <c r="BD65" s="49" t="str">
        <f t="shared" si="46"/>
        <v/>
      </c>
      <c r="BE65" s="49" t="str">
        <f t="shared" si="47"/>
        <v/>
      </c>
      <c r="BF65" s="21" t="str">
        <f t="shared" si="48"/>
        <v/>
      </c>
    </row>
    <row r="66" spans="1:58" ht="15" customHeight="1">
      <c r="A66" s="345">
        <v>55</v>
      </c>
      <c r="B66" s="363"/>
      <c r="C66" s="6"/>
      <c r="D66" s="5"/>
      <c r="E66" s="5"/>
      <c r="F66" s="5"/>
      <c r="G66" s="24"/>
      <c r="H66" s="22"/>
      <c r="I66" s="23"/>
      <c r="J66" s="5"/>
      <c r="K66" s="11"/>
      <c r="L66" s="8"/>
      <c r="M66" s="7"/>
      <c r="N66" s="42" t="str">
        <f t="shared" si="29"/>
        <v/>
      </c>
      <c r="O66" s="9"/>
      <c r="P66" s="7"/>
      <c r="Q66" s="42" t="str">
        <f t="shared" si="30"/>
        <v/>
      </c>
      <c r="R66" s="10"/>
      <c r="S66" s="7"/>
      <c r="T66" s="43" t="str">
        <f t="shared" si="31"/>
        <v/>
      </c>
      <c r="U66" s="16"/>
      <c r="V66" s="68" t="str" cm="1">
        <f t="array" ref="V66">IF((_xlfn.IFS(TRIM(SUBSTITUTE(U66,CHAR(160),""))="Devis 1",IFERROR(VALUE(TRIM(SUBSTITUTE(L66,CHAR(160),""))),0),TRIM(SUBSTITUTE(U66,CHAR(160),""))="Devis 2",IFERROR(VALUE(TRIM(SUBSTITUTE(O66,CHAR(160),""))),0),TRIM(SUBSTITUTE(U66,CHAR(160),""))="Devis 3",IFERROR(VALUE(TRIM(SUBSTITUTE(R66,CHAR(160),""))),0),TRUE,0)*IFERROR(VALUE(TRIM(SUBSTITUTE(C66,CHAR(160),""))),0))=0,"",_xlfn.IFS(TRIM(SUBSTITUTE(U66,CHAR(160),""))="Devis 1",IFERROR(VALUE(TRIM(SUBSTITUTE(L66,CHAR(160),""))),0),TRIM(SUBSTITUTE(U66,CHAR(160),""))="Devis 2",IFERROR(VALUE(TRIM(SUBSTITUTE(O66,CHAR(160),""))),0),TRIM(SUBSTITUTE(U66,CHAR(160),""))="Devis 3",IFERROR(VALUE(TRIM(SUBSTITUTE(R66,CHAR(160),""))),0),TRUE,0)*IFERROR(VALUE(TRIM(SUBSTITUTE(C66,CHAR(160),""))),0))</f>
        <v/>
      </c>
      <c r="W66" s="66" t="str" cm="1">
        <f t="array" ref="W66">IF((_xlfn.IFS(TRIM(SUBSTITUTE(U66,CHAR(160),""))="Devis 1",IFERROR(VALUE(TRIM(SUBSTITUTE(M66,CHAR(160),""))),0),TRIM(SUBSTITUTE(U66,CHAR(160),""))="Devis 2",IFERROR(VALUE(TRIM(SUBSTITUTE(P66,CHAR(160),""))),0),TRIM(SUBSTITUTE(U66,CHAR(160),""))="Devis 3",IFERROR(VALUE(TRIM(SUBSTITUTE(S66,CHAR(160),""))),0),TRUE,0)*IFERROR(VALUE(TRIM(SUBSTITUTE(C66,CHAR(160),""))),0))=0,IF(V66&lt;&gt;"",0,""),_xlfn.IFS(TRIM(SUBSTITUTE(U66,CHAR(160),""))="Devis 1",IFERROR(VALUE(TRIM(SUBSTITUTE(M66,CHAR(160),""))),0),TRIM(SUBSTITUTE(U66,CHAR(160),""))="Devis 2",IFERROR(VALUE(TRIM(SUBSTITUTE(P66,CHAR(160),""))),0),TRIM(SUBSTITUTE(U66,CHAR(160),""))="Devis 3",IFERROR(VALUE(TRIM(SUBSTITUTE(S66,CHAR(160),""))),0),TRUE,0)*IFERROR(VALUE(TRIM(SUBSTITUTE(C66,CHAR(160),""))),0))</f>
        <v/>
      </c>
      <c r="X66" s="69" t="str">
        <f t="shared" si="32"/>
        <v/>
      </c>
      <c r="Y66" s="65"/>
      <c r="Z66" s="18" t="str">
        <f t="shared" si="49"/>
        <v/>
      </c>
      <c r="AA66" s="15" t="str">
        <f t="shared" si="50"/>
        <v/>
      </c>
      <c r="AB66" s="15" t="str">
        <f t="shared" si="51"/>
        <v/>
      </c>
      <c r="AC66" s="15" t="str">
        <f t="shared" si="52"/>
        <v/>
      </c>
      <c r="AD66" s="15" t="str">
        <f t="shared" si="53"/>
        <v/>
      </c>
      <c r="AE66" s="15" t="str">
        <f t="shared" si="54"/>
        <v/>
      </c>
      <c r="AF66" s="15" t="str">
        <f t="shared" si="55"/>
        <v/>
      </c>
      <c r="AG66" s="15" t="str">
        <f t="shared" si="56"/>
        <v/>
      </c>
      <c r="AH66" s="15" t="str">
        <f t="shared" si="38"/>
        <v/>
      </c>
      <c r="AI66" s="297" t="str">
        <f t="shared" si="59"/>
        <v/>
      </c>
      <c r="AJ66" s="45" t="str">
        <f t="shared" si="57"/>
        <v/>
      </c>
      <c r="AK66" s="20" t="str">
        <f t="shared" si="58"/>
        <v/>
      </c>
      <c r="AL66" s="42" t="str">
        <f t="shared" si="34"/>
        <v/>
      </c>
      <c r="AM66" s="46" t="str">
        <f t="shared" si="39"/>
        <v/>
      </c>
      <c r="AN66" s="20" t="str">
        <f t="shared" si="40"/>
        <v/>
      </c>
      <c r="AO66" s="42" t="str">
        <f t="shared" si="35"/>
        <v/>
      </c>
      <c r="AP66" s="47" t="str">
        <f t="shared" si="41"/>
        <v/>
      </c>
      <c r="AQ66" s="20" t="str">
        <f t="shared" si="42"/>
        <v/>
      </c>
      <c r="AR66" s="48" t="str">
        <f t="shared" si="36"/>
        <v/>
      </c>
      <c r="AS66" s="44" t="str">
        <f t="shared" si="43"/>
        <v/>
      </c>
      <c r="AT66" s="56"/>
      <c r="AU66" s="49" t="str">
        <f t="shared" si="44"/>
        <v/>
      </c>
      <c r="AV66" s="49" t="str">
        <f t="shared" si="45"/>
        <v/>
      </c>
      <c r="AW66" s="49" t="str">
        <f t="shared" si="37"/>
        <v/>
      </c>
      <c r="AX66" s="67" t="str" cm="1">
        <f t="array" ref="AX66">IF($AA66="","",IF((IFERROR(_xlfn.IFS($AS66="Devis 1",(IFERROR(VALUE(TRIM(SUBSTITUTE(AJ66,CHAR(160),""))),0)),$AS66="Devis 2",(IFERROR(VALUE(TRIM(SUBSTITUTE(AM66,CHAR(160),""))),0)),$AS66="Devis 3",(IFERROR(VALUE(TRIM(SUBSTITUTE(AP66,CHAR(160),""))),0))),0))*(IFERROR(VALUE(TRIM(SUBSTITUTE($AA66,CHAR(160),""))),0))=0,"",(IFERROR(_xlfn.IFS($AS66="Devis 1",(IFERROR(VALUE(TRIM(SUBSTITUTE(AJ66,CHAR(160),""))),0)),$AS66="Devis 2",(IFERROR(VALUE(TRIM(SUBSTITUTE(AM66,CHAR(160),""))),0)),$AS66="Devis 3",(IFERROR(VALUE(TRIM(SUBSTITUTE(AP66,CHAR(160),""))),0))),0))*(IFERROR(VALUE(TRIM(SUBSTITUTE($AA66,CHAR(160),""))),0))))</f>
        <v/>
      </c>
      <c r="AY66" s="67" t="str" cm="1">
        <f t="array" ref="AY66">IF($AA66="","",IF(IFERROR(_xlfn.IFS(TRIM(SUBSTITUTE($AS66,CHAR(160),""))="Devis 1",IFERROR(VALUE(TRIM(SUBSTITUTE(AK66,CHAR(160),""))),0),TRIM(SUBSTITUTE($AS66,CHAR(160),""))="Devis 2",IFERROR(VALUE(TRIM(SUBSTITUTE(AN66,CHAR(160),""))),0),TRIM(SUBSTITUTE($AS66,CHAR(160),""))="Devis 3",IFERROR(VALUE(TRIM(SUBSTITUTE(AQ66,CHAR(160),""))),0)),0)*IFERROR(VALUE(TRIM(SUBSTITUTE($AA66,CHAR(160),""))),0)=0,IF(AX66&lt;&gt;"",0,""),IFERROR(_xlfn.IFS(TRIM(SUBSTITUTE($AS66,CHAR(160),""))="Devis 1",IFERROR(VALUE(TRIM(SUBSTITUTE(AK66,CHAR(160),""))),0),TRIM(SUBSTITUTE($AS66,CHAR(160),""))="Devis 2",IFERROR(VALUE(TRIM(SUBSTITUTE(AN66,CHAR(160),""))),0),TRIM(SUBSTITUTE($AS66,CHAR(160),""))="Devis 3",IFERROR(VALUE(TRIM(SUBSTITUTE(AQ66,CHAR(160),""))),0)),0)*IFERROR(VALUE(TRIM(SUBSTITUTE($AA66,CHAR(160),""))),0)))</f>
        <v/>
      </c>
      <c r="AZ66" s="67" t="str" cm="1">
        <f t="array" ref="AZ66">IF($AA66="","",IF((IFERROR(_xlfn.IFS($AS66="Devis 1",(IFERROR(VALUE(TRIM(SUBSTITUTE(AL66,CHAR(160),""))),0)),$AS66="Devis 2",(IFERROR(VALUE(TRIM(SUBSTITUTE(AO66,CHAR(160),""))),0)),$AS66="Devis 3",(IFERROR(VALUE(TRIM(SUBSTITUTE(AR66,CHAR(160),""))),0))),0))*(IFERROR(VALUE(TRIM(SUBSTITUTE($AA66,CHAR(160),""))),0))=0,"",(IFERROR(_xlfn.IFS($AS66="Devis 1",(IFERROR(VALUE(TRIM(SUBSTITUTE(AL66,CHAR(160),""))),0)),$AS66="Devis 2",(IFERROR(VALUE(TRIM(SUBSTITUTE(AO66,CHAR(160),""))),0)),$AS66="Devis 3",(IFERROR(VALUE(TRIM(SUBSTITUTE(AR66,CHAR(160),""))),0))),0))*(IFERROR(VALUE(TRIM(SUBSTITUTE($AA66,CHAR(160),""))),0))))</f>
        <v/>
      </c>
      <c r="BA66" s="57"/>
      <c r="BB66" s="14" t="str" cm="1">
        <f t="array" ref="BB66">IF(OR(AZ66="",AW66="",AX66="",AU66="",AY66="",AV66=""),"",_xlfn.IFS((IFERROR(VALUE(TRIM(SUBSTITUTE(AZ66,CHAR(160),""))),0))&gt;(IFERROR(VALUE(TRIM(SUBSTITUTE(AW66,CHAR(160),""))),0)),"KO : Le montant retenu TTC est supérieur au montant raisonnable TTC. Merci de revoir la ligne de dépense ou plafonner son montant.",(IFERROR(VALUE(TRIM(SUBSTITUTE(AX66,CHAR(160),""))),0))&gt;(IFERROR(VALUE(TRIM(SUBSTITUTE(AU66,CHAR(160),""))),0)),"Attention : Le montant retenu HT est supérieur au montant HT raisonnable. Merci de revoir la ligne de dépense, plafonner son montant, ou justifier la reventillation HT / TVA.",(IFERROR(VALUE(TRIM(SUBSTITUTE(AY66,CHAR(160),""))),0))&gt;(IFERROR(VALUE(TRIM(SUBSTITUTE(AV66,CHAR(160),""))),0)),"Attention : Le montant TVA retenu est supérieur au montant TVA raisonnable. Merci de revoir la ligne de dépense, plafonner son montant, ou justifier la reventillation HT / TVA.",(IFERROR(VALUE(TRIM(SUBSTITUTE(AZ66,CHAR(160),""))),0))=0,"",(IFERROR(VALUE(TRIM(SUBSTITUTE(AW66,CHAR(160),""))),0))=(IFERROR(VALUE(TRIM(SUBSTITUTE(AZ66,CHAR(160),""))),0)),"OK",(IFERROR(VALUE(TRIM(SUBSTITUTE(AW66,CHAR(160),""))),0))&gt;(IFERROR(VALUE(TRIM(SUBSTITUTE(AZ66,CHAR(160),""))),0))," OK : Montant instruit inférieur au montant raisonnable.",TRUE,""))</f>
        <v/>
      </c>
      <c r="BC66" s="14" t="str" cm="1">
        <f t="array" ref="BC66">IF(
   OR(AZ66="",X66="",AX66="",V66="",AY66="",W66=""),
   "",
   _xlfn.IFS(
      (IFERROR(VALUE(TRIM(SUBSTITUTE(AZ66,CHAR(160),""))),0))=0,
         "Attention montant présenté entièrement écarté",
      (IFERROR(VALUE(TRIM(SUBSTITUTE(AZ66,CHAR(160),""))),0))&gt;
         (IFERROR(VALUE(TRIM(SUBSTITUTE(X66,CHAR(160),""))),0)),
         "KO : Le montant retenu TTC est supérieur au montant présenté TTC. Merci de revoir la ligne de dépense ou plafonner son montant.",
      (IFERROR(VALUE(TRIM(SUBSTITUTE(AX66,CHAR(160),""))),0))&gt;
         (IFERROR(VALUE(TRIM(SUBSTITUTE(V66,CHAR(160),""))),0)),
         "Attention : Le montant retenu HT est supérieur au montant HT présenté. Merci de revoir la ligne de dépense, plafonner son montant, ou justifier la reventilation HT / TVA.",
      (IFERROR(VALUE(TRIM(SUBSTITUTE(AY66,CHAR(160),""))),0))&gt;
         (IFERROR(VALUE(TRIM(SUBSTITUTE(W66,CHAR(160),""))),0)),
         "Attention : Le montant TVA retenu est supérieur au montant TVA présenté. Merci de revoir la ligne de dépense, plafonner son montant, ou justifier la reventilation HT / TVA.",
      (IFERROR(VALUE(TRIM(SUBSTITUTE(X66,CHAR(160),""))),0))=0,
         "",
      (IFERROR(VALUE(TRIM(SUBSTITUTE(AZ66,CHAR(160),""))),0))=
         (IFERROR(VALUE(TRIM(SUBSTITUTE(X66,CHAR(160),""))),0)),
         "OK",
      (IFERROR(VALUE(TRIM(SUBSTITUTE(AZ66,CHAR(160),""))),0))&lt;
         (IFERROR(VALUE(TRIM(SUBSTITUTE(X66,CHAR(160),""))),0)),
         "Attention : montant présenté partiellement écarté.",
      TRUE,
         ""
   )
)</f>
        <v/>
      </c>
      <c r="BD66" s="49" t="str">
        <f t="shared" si="46"/>
        <v/>
      </c>
      <c r="BE66" s="49" t="str">
        <f t="shared" si="47"/>
        <v/>
      </c>
      <c r="BF66" s="21" t="str">
        <f t="shared" si="48"/>
        <v/>
      </c>
    </row>
    <row r="67" spans="1:58" ht="15" customHeight="1">
      <c r="A67" s="345">
        <v>56</v>
      </c>
      <c r="B67" s="363"/>
      <c r="C67" s="6"/>
      <c r="D67" s="5"/>
      <c r="E67" s="5"/>
      <c r="F67" s="5"/>
      <c r="G67" s="24"/>
      <c r="H67" s="22"/>
      <c r="I67" s="23"/>
      <c r="J67" s="5"/>
      <c r="K67" s="11"/>
      <c r="L67" s="8"/>
      <c r="M67" s="7"/>
      <c r="N67" s="42" t="str">
        <f t="shared" si="29"/>
        <v/>
      </c>
      <c r="O67" s="9"/>
      <c r="P67" s="7"/>
      <c r="Q67" s="42" t="str">
        <f t="shared" si="30"/>
        <v/>
      </c>
      <c r="R67" s="10"/>
      <c r="S67" s="7"/>
      <c r="T67" s="43" t="str">
        <f t="shared" si="31"/>
        <v/>
      </c>
      <c r="U67" s="16"/>
      <c r="V67" s="68" t="str" cm="1">
        <f t="array" ref="V67">IF((_xlfn.IFS(TRIM(SUBSTITUTE(U67,CHAR(160),""))="Devis 1",IFERROR(VALUE(TRIM(SUBSTITUTE(L67,CHAR(160),""))),0),TRIM(SUBSTITUTE(U67,CHAR(160),""))="Devis 2",IFERROR(VALUE(TRIM(SUBSTITUTE(O67,CHAR(160),""))),0),TRIM(SUBSTITUTE(U67,CHAR(160),""))="Devis 3",IFERROR(VALUE(TRIM(SUBSTITUTE(R67,CHAR(160),""))),0),TRUE,0)*IFERROR(VALUE(TRIM(SUBSTITUTE(C67,CHAR(160),""))),0))=0,"",_xlfn.IFS(TRIM(SUBSTITUTE(U67,CHAR(160),""))="Devis 1",IFERROR(VALUE(TRIM(SUBSTITUTE(L67,CHAR(160),""))),0),TRIM(SUBSTITUTE(U67,CHAR(160),""))="Devis 2",IFERROR(VALUE(TRIM(SUBSTITUTE(O67,CHAR(160),""))),0),TRIM(SUBSTITUTE(U67,CHAR(160),""))="Devis 3",IFERROR(VALUE(TRIM(SUBSTITUTE(R67,CHAR(160),""))),0),TRUE,0)*IFERROR(VALUE(TRIM(SUBSTITUTE(C67,CHAR(160),""))),0))</f>
        <v/>
      </c>
      <c r="W67" s="66" t="str" cm="1">
        <f t="array" ref="W67">IF((_xlfn.IFS(TRIM(SUBSTITUTE(U67,CHAR(160),""))="Devis 1",IFERROR(VALUE(TRIM(SUBSTITUTE(M67,CHAR(160),""))),0),TRIM(SUBSTITUTE(U67,CHAR(160),""))="Devis 2",IFERROR(VALUE(TRIM(SUBSTITUTE(P67,CHAR(160),""))),0),TRIM(SUBSTITUTE(U67,CHAR(160),""))="Devis 3",IFERROR(VALUE(TRIM(SUBSTITUTE(S67,CHAR(160),""))),0),TRUE,0)*IFERROR(VALUE(TRIM(SUBSTITUTE(C67,CHAR(160),""))),0))=0,IF(V67&lt;&gt;"",0,""),_xlfn.IFS(TRIM(SUBSTITUTE(U67,CHAR(160),""))="Devis 1",IFERROR(VALUE(TRIM(SUBSTITUTE(M67,CHAR(160),""))),0),TRIM(SUBSTITUTE(U67,CHAR(160),""))="Devis 2",IFERROR(VALUE(TRIM(SUBSTITUTE(P67,CHAR(160),""))),0),TRIM(SUBSTITUTE(U67,CHAR(160),""))="Devis 3",IFERROR(VALUE(TRIM(SUBSTITUTE(S67,CHAR(160),""))),0),TRUE,0)*IFERROR(VALUE(TRIM(SUBSTITUTE(C67,CHAR(160),""))),0))</f>
        <v/>
      </c>
      <c r="X67" s="69" t="str">
        <f t="shared" si="32"/>
        <v/>
      </c>
      <c r="Y67" s="65"/>
      <c r="Z67" s="18" t="str">
        <f t="shared" si="49"/>
        <v/>
      </c>
      <c r="AA67" s="15" t="str">
        <f t="shared" si="50"/>
        <v/>
      </c>
      <c r="AB67" s="15" t="str">
        <f t="shared" si="51"/>
        <v/>
      </c>
      <c r="AC67" s="15" t="str">
        <f t="shared" si="52"/>
        <v/>
      </c>
      <c r="AD67" s="15" t="str">
        <f t="shared" si="53"/>
        <v/>
      </c>
      <c r="AE67" s="15" t="str">
        <f t="shared" si="54"/>
        <v/>
      </c>
      <c r="AF67" s="15" t="str">
        <f t="shared" si="55"/>
        <v/>
      </c>
      <c r="AG67" s="15" t="str">
        <f t="shared" si="56"/>
        <v/>
      </c>
      <c r="AH67" s="15" t="str">
        <f t="shared" si="38"/>
        <v/>
      </c>
      <c r="AI67" s="297" t="str">
        <f t="shared" si="59"/>
        <v/>
      </c>
      <c r="AJ67" s="45" t="str">
        <f t="shared" si="57"/>
        <v/>
      </c>
      <c r="AK67" s="20" t="str">
        <f t="shared" si="58"/>
        <v/>
      </c>
      <c r="AL67" s="42" t="str">
        <f t="shared" si="34"/>
        <v/>
      </c>
      <c r="AM67" s="46" t="str">
        <f t="shared" si="39"/>
        <v/>
      </c>
      <c r="AN67" s="20" t="str">
        <f t="shared" si="40"/>
        <v/>
      </c>
      <c r="AO67" s="42" t="str">
        <f t="shared" si="35"/>
        <v/>
      </c>
      <c r="AP67" s="47" t="str">
        <f t="shared" si="41"/>
        <v/>
      </c>
      <c r="AQ67" s="20" t="str">
        <f t="shared" si="42"/>
        <v/>
      </c>
      <c r="AR67" s="48" t="str">
        <f t="shared" si="36"/>
        <v/>
      </c>
      <c r="AS67" s="44" t="str">
        <f t="shared" si="43"/>
        <v/>
      </c>
      <c r="AT67" s="56"/>
      <c r="AU67" s="49" t="str">
        <f t="shared" si="44"/>
        <v/>
      </c>
      <c r="AV67" s="49" t="str">
        <f t="shared" si="45"/>
        <v/>
      </c>
      <c r="AW67" s="49" t="str">
        <f t="shared" si="37"/>
        <v/>
      </c>
      <c r="AX67" s="67" t="str" cm="1">
        <f t="array" ref="AX67">IF($AA67="","",IF((IFERROR(_xlfn.IFS($AS67="Devis 1",(IFERROR(VALUE(TRIM(SUBSTITUTE(AJ67,CHAR(160),""))),0)),$AS67="Devis 2",(IFERROR(VALUE(TRIM(SUBSTITUTE(AM67,CHAR(160),""))),0)),$AS67="Devis 3",(IFERROR(VALUE(TRIM(SUBSTITUTE(AP67,CHAR(160),""))),0))),0))*(IFERROR(VALUE(TRIM(SUBSTITUTE($AA67,CHAR(160),""))),0))=0,"",(IFERROR(_xlfn.IFS($AS67="Devis 1",(IFERROR(VALUE(TRIM(SUBSTITUTE(AJ67,CHAR(160),""))),0)),$AS67="Devis 2",(IFERROR(VALUE(TRIM(SUBSTITUTE(AM67,CHAR(160),""))),0)),$AS67="Devis 3",(IFERROR(VALUE(TRIM(SUBSTITUTE(AP67,CHAR(160),""))),0))),0))*(IFERROR(VALUE(TRIM(SUBSTITUTE($AA67,CHAR(160),""))),0))))</f>
        <v/>
      </c>
      <c r="AY67" s="67" t="str" cm="1">
        <f t="array" ref="AY67">IF($AA67="","",IF(IFERROR(_xlfn.IFS(TRIM(SUBSTITUTE($AS67,CHAR(160),""))="Devis 1",IFERROR(VALUE(TRIM(SUBSTITUTE(AK67,CHAR(160),""))),0),TRIM(SUBSTITUTE($AS67,CHAR(160),""))="Devis 2",IFERROR(VALUE(TRIM(SUBSTITUTE(AN67,CHAR(160),""))),0),TRIM(SUBSTITUTE($AS67,CHAR(160),""))="Devis 3",IFERROR(VALUE(TRIM(SUBSTITUTE(AQ67,CHAR(160),""))),0)),0)*IFERROR(VALUE(TRIM(SUBSTITUTE($AA67,CHAR(160),""))),0)=0,IF(AX67&lt;&gt;"",0,""),IFERROR(_xlfn.IFS(TRIM(SUBSTITUTE($AS67,CHAR(160),""))="Devis 1",IFERROR(VALUE(TRIM(SUBSTITUTE(AK67,CHAR(160),""))),0),TRIM(SUBSTITUTE($AS67,CHAR(160),""))="Devis 2",IFERROR(VALUE(TRIM(SUBSTITUTE(AN67,CHAR(160),""))),0),TRIM(SUBSTITUTE($AS67,CHAR(160),""))="Devis 3",IFERROR(VALUE(TRIM(SUBSTITUTE(AQ67,CHAR(160),""))),0)),0)*IFERROR(VALUE(TRIM(SUBSTITUTE($AA67,CHAR(160),""))),0)))</f>
        <v/>
      </c>
      <c r="AZ67" s="67" t="str" cm="1">
        <f t="array" ref="AZ67">IF($AA67="","",IF((IFERROR(_xlfn.IFS($AS67="Devis 1",(IFERROR(VALUE(TRIM(SUBSTITUTE(AL67,CHAR(160),""))),0)),$AS67="Devis 2",(IFERROR(VALUE(TRIM(SUBSTITUTE(AO67,CHAR(160),""))),0)),$AS67="Devis 3",(IFERROR(VALUE(TRIM(SUBSTITUTE(AR67,CHAR(160),""))),0))),0))*(IFERROR(VALUE(TRIM(SUBSTITUTE($AA67,CHAR(160),""))),0))=0,"",(IFERROR(_xlfn.IFS($AS67="Devis 1",(IFERROR(VALUE(TRIM(SUBSTITUTE(AL67,CHAR(160),""))),0)),$AS67="Devis 2",(IFERROR(VALUE(TRIM(SUBSTITUTE(AO67,CHAR(160),""))),0)),$AS67="Devis 3",(IFERROR(VALUE(TRIM(SUBSTITUTE(AR67,CHAR(160),""))),0))),0))*(IFERROR(VALUE(TRIM(SUBSTITUTE($AA67,CHAR(160),""))),0))))</f>
        <v/>
      </c>
      <c r="BA67" s="57"/>
      <c r="BB67" s="14" t="str" cm="1">
        <f t="array" ref="BB67">IF(OR(AZ67="",AW67="",AX67="",AU67="",AY67="",AV67=""),"",_xlfn.IFS((IFERROR(VALUE(TRIM(SUBSTITUTE(AZ67,CHAR(160),""))),0))&gt;(IFERROR(VALUE(TRIM(SUBSTITUTE(AW67,CHAR(160),""))),0)),"KO : Le montant retenu TTC est supérieur au montant raisonnable TTC. Merci de revoir la ligne de dépense ou plafonner son montant.",(IFERROR(VALUE(TRIM(SUBSTITUTE(AX67,CHAR(160),""))),0))&gt;(IFERROR(VALUE(TRIM(SUBSTITUTE(AU67,CHAR(160),""))),0)),"Attention : Le montant retenu HT est supérieur au montant HT raisonnable. Merci de revoir la ligne de dépense, plafonner son montant, ou justifier la reventillation HT / TVA.",(IFERROR(VALUE(TRIM(SUBSTITUTE(AY67,CHAR(160),""))),0))&gt;(IFERROR(VALUE(TRIM(SUBSTITUTE(AV67,CHAR(160),""))),0)),"Attention : Le montant TVA retenu est supérieur au montant TVA raisonnable. Merci de revoir la ligne de dépense, plafonner son montant, ou justifier la reventillation HT / TVA.",(IFERROR(VALUE(TRIM(SUBSTITUTE(AZ67,CHAR(160),""))),0))=0,"",(IFERROR(VALUE(TRIM(SUBSTITUTE(AW67,CHAR(160),""))),0))=(IFERROR(VALUE(TRIM(SUBSTITUTE(AZ67,CHAR(160),""))),0)),"OK",(IFERROR(VALUE(TRIM(SUBSTITUTE(AW67,CHAR(160),""))),0))&gt;(IFERROR(VALUE(TRIM(SUBSTITUTE(AZ67,CHAR(160),""))),0))," OK : Montant instruit inférieur au montant raisonnable.",TRUE,""))</f>
        <v/>
      </c>
      <c r="BC67" s="14" t="str" cm="1">
        <f t="array" ref="BC67">IF(
   OR(AZ67="",X67="",AX67="",V67="",AY67="",W67=""),
   "",
   _xlfn.IFS(
      (IFERROR(VALUE(TRIM(SUBSTITUTE(AZ67,CHAR(160),""))),0))=0,
         "Attention montant présenté entièrement écarté",
      (IFERROR(VALUE(TRIM(SUBSTITUTE(AZ67,CHAR(160),""))),0))&gt;
         (IFERROR(VALUE(TRIM(SUBSTITUTE(X67,CHAR(160),""))),0)),
         "KO : Le montant retenu TTC est supérieur au montant présenté TTC. Merci de revoir la ligne de dépense ou plafonner son montant.",
      (IFERROR(VALUE(TRIM(SUBSTITUTE(AX67,CHAR(160),""))),0))&gt;
         (IFERROR(VALUE(TRIM(SUBSTITUTE(V67,CHAR(160),""))),0)),
         "Attention : Le montant retenu HT est supérieur au montant HT présenté. Merci de revoir la ligne de dépense, plafonner son montant, ou justifier la reventilation HT / TVA.",
      (IFERROR(VALUE(TRIM(SUBSTITUTE(AY67,CHAR(160),""))),0))&gt;
         (IFERROR(VALUE(TRIM(SUBSTITUTE(W67,CHAR(160),""))),0)),
         "Attention : Le montant TVA retenu est supérieur au montant TVA présenté. Merci de revoir la ligne de dépense, plafonner son montant, ou justifier la reventilation HT / TVA.",
      (IFERROR(VALUE(TRIM(SUBSTITUTE(X67,CHAR(160),""))),0))=0,
         "",
      (IFERROR(VALUE(TRIM(SUBSTITUTE(AZ67,CHAR(160),""))),0))=
         (IFERROR(VALUE(TRIM(SUBSTITUTE(X67,CHAR(160),""))),0)),
         "OK",
      (IFERROR(VALUE(TRIM(SUBSTITUTE(AZ67,CHAR(160),""))),0))&lt;
         (IFERROR(VALUE(TRIM(SUBSTITUTE(X67,CHAR(160),""))),0)),
         "Attention : montant présenté partiellement écarté.",
      TRUE,
         ""
   )
)</f>
        <v/>
      </c>
      <c r="BD67" s="49" t="str">
        <f t="shared" si="46"/>
        <v/>
      </c>
      <c r="BE67" s="49" t="str">
        <f t="shared" si="47"/>
        <v/>
      </c>
      <c r="BF67" s="21" t="str">
        <f t="shared" si="48"/>
        <v/>
      </c>
    </row>
    <row r="68" spans="1:58" ht="15" customHeight="1">
      <c r="A68" s="345">
        <v>57</v>
      </c>
      <c r="B68" s="363"/>
      <c r="C68" s="6"/>
      <c r="D68" s="5"/>
      <c r="E68" s="5"/>
      <c r="F68" s="5"/>
      <c r="G68" s="24"/>
      <c r="H68" s="22"/>
      <c r="I68" s="23"/>
      <c r="J68" s="5"/>
      <c r="K68" s="11"/>
      <c r="L68" s="8"/>
      <c r="M68" s="7"/>
      <c r="N68" s="42" t="str">
        <f t="shared" si="29"/>
        <v/>
      </c>
      <c r="O68" s="9"/>
      <c r="P68" s="7"/>
      <c r="Q68" s="42" t="str">
        <f t="shared" si="30"/>
        <v/>
      </c>
      <c r="R68" s="10"/>
      <c r="S68" s="7"/>
      <c r="T68" s="43" t="str">
        <f t="shared" si="31"/>
        <v/>
      </c>
      <c r="U68" s="16"/>
      <c r="V68" s="68" t="str" cm="1">
        <f t="array" ref="V68">IF((_xlfn.IFS(TRIM(SUBSTITUTE(U68,CHAR(160),""))="Devis 1",IFERROR(VALUE(TRIM(SUBSTITUTE(L68,CHAR(160),""))),0),TRIM(SUBSTITUTE(U68,CHAR(160),""))="Devis 2",IFERROR(VALUE(TRIM(SUBSTITUTE(O68,CHAR(160),""))),0),TRIM(SUBSTITUTE(U68,CHAR(160),""))="Devis 3",IFERROR(VALUE(TRIM(SUBSTITUTE(R68,CHAR(160),""))),0),TRUE,0)*IFERROR(VALUE(TRIM(SUBSTITUTE(C68,CHAR(160),""))),0))=0,"",_xlfn.IFS(TRIM(SUBSTITUTE(U68,CHAR(160),""))="Devis 1",IFERROR(VALUE(TRIM(SUBSTITUTE(L68,CHAR(160),""))),0),TRIM(SUBSTITUTE(U68,CHAR(160),""))="Devis 2",IFERROR(VALUE(TRIM(SUBSTITUTE(O68,CHAR(160),""))),0),TRIM(SUBSTITUTE(U68,CHAR(160),""))="Devis 3",IFERROR(VALUE(TRIM(SUBSTITUTE(R68,CHAR(160),""))),0),TRUE,0)*IFERROR(VALUE(TRIM(SUBSTITUTE(C68,CHAR(160),""))),0))</f>
        <v/>
      </c>
      <c r="W68" s="66" t="str" cm="1">
        <f t="array" ref="W68">IF((_xlfn.IFS(TRIM(SUBSTITUTE(U68,CHAR(160),""))="Devis 1",IFERROR(VALUE(TRIM(SUBSTITUTE(M68,CHAR(160),""))),0),TRIM(SUBSTITUTE(U68,CHAR(160),""))="Devis 2",IFERROR(VALUE(TRIM(SUBSTITUTE(P68,CHAR(160),""))),0),TRIM(SUBSTITUTE(U68,CHAR(160),""))="Devis 3",IFERROR(VALUE(TRIM(SUBSTITUTE(S68,CHAR(160),""))),0),TRUE,0)*IFERROR(VALUE(TRIM(SUBSTITUTE(C68,CHAR(160),""))),0))=0,IF(V68&lt;&gt;"",0,""),_xlfn.IFS(TRIM(SUBSTITUTE(U68,CHAR(160),""))="Devis 1",IFERROR(VALUE(TRIM(SUBSTITUTE(M68,CHAR(160),""))),0),TRIM(SUBSTITUTE(U68,CHAR(160),""))="Devis 2",IFERROR(VALUE(TRIM(SUBSTITUTE(P68,CHAR(160),""))),0),TRIM(SUBSTITUTE(U68,CHAR(160),""))="Devis 3",IFERROR(VALUE(TRIM(SUBSTITUTE(S68,CHAR(160),""))),0),TRUE,0)*IFERROR(VALUE(TRIM(SUBSTITUTE(C68,CHAR(160),""))),0))</f>
        <v/>
      </c>
      <c r="X68" s="69" t="str">
        <f t="shared" si="32"/>
        <v/>
      </c>
      <c r="Y68" s="65"/>
      <c r="Z68" s="18" t="str">
        <f t="shared" si="49"/>
        <v/>
      </c>
      <c r="AA68" s="15" t="str">
        <f t="shared" si="50"/>
        <v/>
      </c>
      <c r="AB68" s="15" t="str">
        <f t="shared" si="51"/>
        <v/>
      </c>
      <c r="AC68" s="15" t="str">
        <f t="shared" si="52"/>
        <v/>
      </c>
      <c r="AD68" s="15" t="str">
        <f t="shared" si="53"/>
        <v/>
      </c>
      <c r="AE68" s="15" t="str">
        <f t="shared" si="54"/>
        <v/>
      </c>
      <c r="AF68" s="15" t="str">
        <f t="shared" si="55"/>
        <v/>
      </c>
      <c r="AG68" s="15" t="str">
        <f t="shared" si="56"/>
        <v/>
      </c>
      <c r="AH68" s="15" t="str">
        <f t="shared" si="38"/>
        <v/>
      </c>
      <c r="AI68" s="297" t="str">
        <f t="shared" si="59"/>
        <v/>
      </c>
      <c r="AJ68" s="45" t="str">
        <f t="shared" si="57"/>
        <v/>
      </c>
      <c r="AK68" s="20" t="str">
        <f t="shared" si="58"/>
        <v/>
      </c>
      <c r="AL68" s="42" t="str">
        <f t="shared" si="34"/>
        <v/>
      </c>
      <c r="AM68" s="46" t="str">
        <f t="shared" si="39"/>
        <v/>
      </c>
      <c r="AN68" s="20" t="str">
        <f t="shared" si="40"/>
        <v/>
      </c>
      <c r="AO68" s="42" t="str">
        <f t="shared" si="35"/>
        <v/>
      </c>
      <c r="AP68" s="47" t="str">
        <f t="shared" si="41"/>
        <v/>
      </c>
      <c r="AQ68" s="20" t="str">
        <f t="shared" si="42"/>
        <v/>
      </c>
      <c r="AR68" s="48" t="str">
        <f t="shared" si="36"/>
        <v/>
      </c>
      <c r="AS68" s="44" t="str">
        <f t="shared" si="43"/>
        <v/>
      </c>
      <c r="AT68" s="56"/>
      <c r="AU68" s="49" t="str">
        <f t="shared" si="44"/>
        <v/>
      </c>
      <c r="AV68" s="49" t="str">
        <f t="shared" si="45"/>
        <v/>
      </c>
      <c r="AW68" s="49" t="str">
        <f t="shared" si="37"/>
        <v/>
      </c>
      <c r="AX68" s="67" t="str" cm="1">
        <f t="array" ref="AX68">IF($AA68="","",IF((IFERROR(_xlfn.IFS($AS68="Devis 1",(IFERROR(VALUE(TRIM(SUBSTITUTE(AJ68,CHAR(160),""))),0)),$AS68="Devis 2",(IFERROR(VALUE(TRIM(SUBSTITUTE(AM68,CHAR(160),""))),0)),$AS68="Devis 3",(IFERROR(VALUE(TRIM(SUBSTITUTE(AP68,CHAR(160),""))),0))),0))*(IFERROR(VALUE(TRIM(SUBSTITUTE($AA68,CHAR(160),""))),0))=0,"",(IFERROR(_xlfn.IFS($AS68="Devis 1",(IFERROR(VALUE(TRIM(SUBSTITUTE(AJ68,CHAR(160),""))),0)),$AS68="Devis 2",(IFERROR(VALUE(TRIM(SUBSTITUTE(AM68,CHAR(160),""))),0)),$AS68="Devis 3",(IFERROR(VALUE(TRIM(SUBSTITUTE(AP68,CHAR(160),""))),0))),0))*(IFERROR(VALUE(TRIM(SUBSTITUTE($AA68,CHAR(160),""))),0))))</f>
        <v/>
      </c>
      <c r="AY68" s="67" t="str" cm="1">
        <f t="array" ref="AY68">IF($AA68="","",IF(IFERROR(_xlfn.IFS(TRIM(SUBSTITUTE($AS68,CHAR(160),""))="Devis 1",IFERROR(VALUE(TRIM(SUBSTITUTE(AK68,CHAR(160),""))),0),TRIM(SUBSTITUTE($AS68,CHAR(160),""))="Devis 2",IFERROR(VALUE(TRIM(SUBSTITUTE(AN68,CHAR(160),""))),0),TRIM(SUBSTITUTE($AS68,CHAR(160),""))="Devis 3",IFERROR(VALUE(TRIM(SUBSTITUTE(AQ68,CHAR(160),""))),0)),0)*IFERROR(VALUE(TRIM(SUBSTITUTE($AA68,CHAR(160),""))),0)=0,IF(AX68&lt;&gt;"",0,""),IFERROR(_xlfn.IFS(TRIM(SUBSTITUTE($AS68,CHAR(160),""))="Devis 1",IFERROR(VALUE(TRIM(SUBSTITUTE(AK68,CHAR(160),""))),0),TRIM(SUBSTITUTE($AS68,CHAR(160),""))="Devis 2",IFERROR(VALUE(TRIM(SUBSTITUTE(AN68,CHAR(160),""))),0),TRIM(SUBSTITUTE($AS68,CHAR(160),""))="Devis 3",IFERROR(VALUE(TRIM(SUBSTITUTE(AQ68,CHAR(160),""))),0)),0)*IFERROR(VALUE(TRIM(SUBSTITUTE($AA68,CHAR(160),""))),0)))</f>
        <v/>
      </c>
      <c r="AZ68" s="67" t="str" cm="1">
        <f t="array" ref="AZ68">IF($AA68="","",IF((IFERROR(_xlfn.IFS($AS68="Devis 1",(IFERROR(VALUE(TRIM(SUBSTITUTE(AL68,CHAR(160),""))),0)),$AS68="Devis 2",(IFERROR(VALUE(TRIM(SUBSTITUTE(AO68,CHAR(160),""))),0)),$AS68="Devis 3",(IFERROR(VALUE(TRIM(SUBSTITUTE(AR68,CHAR(160),""))),0))),0))*(IFERROR(VALUE(TRIM(SUBSTITUTE($AA68,CHAR(160),""))),0))=0,"",(IFERROR(_xlfn.IFS($AS68="Devis 1",(IFERROR(VALUE(TRIM(SUBSTITUTE(AL68,CHAR(160),""))),0)),$AS68="Devis 2",(IFERROR(VALUE(TRIM(SUBSTITUTE(AO68,CHAR(160),""))),0)),$AS68="Devis 3",(IFERROR(VALUE(TRIM(SUBSTITUTE(AR68,CHAR(160),""))),0))),0))*(IFERROR(VALUE(TRIM(SUBSTITUTE($AA68,CHAR(160),""))),0))))</f>
        <v/>
      </c>
      <c r="BA68" s="57"/>
      <c r="BB68" s="14" t="str" cm="1">
        <f t="array" ref="BB68">IF(OR(AZ68="",AW68="",AX68="",AU68="",AY68="",AV68=""),"",_xlfn.IFS((IFERROR(VALUE(TRIM(SUBSTITUTE(AZ68,CHAR(160),""))),0))&gt;(IFERROR(VALUE(TRIM(SUBSTITUTE(AW68,CHAR(160),""))),0)),"KO : Le montant retenu TTC est supérieur au montant raisonnable TTC. Merci de revoir la ligne de dépense ou plafonner son montant.",(IFERROR(VALUE(TRIM(SUBSTITUTE(AX68,CHAR(160),""))),0))&gt;(IFERROR(VALUE(TRIM(SUBSTITUTE(AU68,CHAR(160),""))),0)),"Attention : Le montant retenu HT est supérieur au montant HT raisonnable. Merci de revoir la ligne de dépense, plafonner son montant, ou justifier la reventillation HT / TVA.",(IFERROR(VALUE(TRIM(SUBSTITUTE(AY68,CHAR(160),""))),0))&gt;(IFERROR(VALUE(TRIM(SUBSTITUTE(AV68,CHAR(160),""))),0)),"Attention : Le montant TVA retenu est supérieur au montant TVA raisonnable. Merci de revoir la ligne de dépense, plafonner son montant, ou justifier la reventillation HT / TVA.",(IFERROR(VALUE(TRIM(SUBSTITUTE(AZ68,CHAR(160),""))),0))=0,"",(IFERROR(VALUE(TRIM(SUBSTITUTE(AW68,CHAR(160),""))),0))=(IFERROR(VALUE(TRIM(SUBSTITUTE(AZ68,CHAR(160),""))),0)),"OK",(IFERROR(VALUE(TRIM(SUBSTITUTE(AW68,CHAR(160),""))),0))&gt;(IFERROR(VALUE(TRIM(SUBSTITUTE(AZ68,CHAR(160),""))),0))," OK : Montant instruit inférieur au montant raisonnable.",TRUE,""))</f>
        <v/>
      </c>
      <c r="BC68" s="14" t="str" cm="1">
        <f t="array" ref="BC68">IF(
   OR(AZ68="",X68="",AX68="",V68="",AY68="",W68=""),
   "",
   _xlfn.IFS(
      (IFERROR(VALUE(TRIM(SUBSTITUTE(AZ68,CHAR(160),""))),0))=0,
         "Attention montant présenté entièrement écarté",
      (IFERROR(VALUE(TRIM(SUBSTITUTE(AZ68,CHAR(160),""))),0))&gt;
         (IFERROR(VALUE(TRIM(SUBSTITUTE(X68,CHAR(160),""))),0)),
         "KO : Le montant retenu TTC est supérieur au montant présenté TTC. Merci de revoir la ligne de dépense ou plafonner son montant.",
      (IFERROR(VALUE(TRIM(SUBSTITUTE(AX68,CHAR(160),""))),0))&gt;
         (IFERROR(VALUE(TRIM(SUBSTITUTE(V68,CHAR(160),""))),0)),
         "Attention : Le montant retenu HT est supérieur au montant HT présenté. Merci de revoir la ligne de dépense, plafonner son montant, ou justifier la reventilation HT / TVA.",
      (IFERROR(VALUE(TRIM(SUBSTITUTE(AY68,CHAR(160),""))),0))&gt;
         (IFERROR(VALUE(TRIM(SUBSTITUTE(W68,CHAR(160),""))),0)),
         "Attention : Le montant TVA retenu est supérieur au montant TVA présenté. Merci de revoir la ligne de dépense, plafonner son montant, ou justifier la reventilation HT / TVA.",
      (IFERROR(VALUE(TRIM(SUBSTITUTE(X68,CHAR(160),""))),0))=0,
         "",
      (IFERROR(VALUE(TRIM(SUBSTITUTE(AZ68,CHAR(160),""))),0))=
         (IFERROR(VALUE(TRIM(SUBSTITUTE(X68,CHAR(160),""))),0)),
         "OK",
      (IFERROR(VALUE(TRIM(SUBSTITUTE(AZ68,CHAR(160),""))),0))&lt;
         (IFERROR(VALUE(TRIM(SUBSTITUTE(X68,CHAR(160),""))),0)),
         "Attention : montant présenté partiellement écarté.",
      TRUE,
         ""
   )
)</f>
        <v/>
      </c>
      <c r="BD68" s="49" t="str">
        <f t="shared" si="46"/>
        <v/>
      </c>
      <c r="BE68" s="49" t="str">
        <f t="shared" si="47"/>
        <v/>
      </c>
      <c r="BF68" s="21" t="str">
        <f t="shared" si="48"/>
        <v/>
      </c>
    </row>
    <row r="69" spans="1:58" ht="15" customHeight="1">
      <c r="A69" s="345">
        <v>58</v>
      </c>
      <c r="B69" s="363"/>
      <c r="C69" s="6"/>
      <c r="D69" s="5"/>
      <c r="E69" s="5"/>
      <c r="F69" s="5"/>
      <c r="G69" s="24"/>
      <c r="H69" s="22"/>
      <c r="I69" s="23"/>
      <c r="J69" s="5"/>
      <c r="K69" s="11"/>
      <c r="L69" s="8"/>
      <c r="M69" s="7"/>
      <c r="N69" s="42" t="str">
        <f t="shared" si="29"/>
        <v/>
      </c>
      <c r="O69" s="9"/>
      <c r="P69" s="7"/>
      <c r="Q69" s="42" t="str">
        <f t="shared" si="30"/>
        <v/>
      </c>
      <c r="R69" s="10"/>
      <c r="S69" s="7"/>
      <c r="T69" s="43" t="str">
        <f t="shared" si="31"/>
        <v/>
      </c>
      <c r="U69" s="16"/>
      <c r="V69" s="68" t="str" cm="1">
        <f t="array" ref="V69">IF((_xlfn.IFS(TRIM(SUBSTITUTE(U69,CHAR(160),""))="Devis 1",IFERROR(VALUE(TRIM(SUBSTITUTE(L69,CHAR(160),""))),0),TRIM(SUBSTITUTE(U69,CHAR(160),""))="Devis 2",IFERROR(VALUE(TRIM(SUBSTITUTE(O69,CHAR(160),""))),0),TRIM(SUBSTITUTE(U69,CHAR(160),""))="Devis 3",IFERROR(VALUE(TRIM(SUBSTITUTE(R69,CHAR(160),""))),0),TRUE,0)*IFERROR(VALUE(TRIM(SUBSTITUTE(C69,CHAR(160),""))),0))=0,"",_xlfn.IFS(TRIM(SUBSTITUTE(U69,CHAR(160),""))="Devis 1",IFERROR(VALUE(TRIM(SUBSTITUTE(L69,CHAR(160),""))),0),TRIM(SUBSTITUTE(U69,CHAR(160),""))="Devis 2",IFERROR(VALUE(TRIM(SUBSTITUTE(O69,CHAR(160),""))),0),TRIM(SUBSTITUTE(U69,CHAR(160),""))="Devis 3",IFERROR(VALUE(TRIM(SUBSTITUTE(R69,CHAR(160),""))),0),TRUE,0)*IFERROR(VALUE(TRIM(SUBSTITUTE(C69,CHAR(160),""))),0))</f>
        <v/>
      </c>
      <c r="W69" s="66" t="str" cm="1">
        <f t="array" ref="W69">IF((_xlfn.IFS(TRIM(SUBSTITUTE(U69,CHAR(160),""))="Devis 1",IFERROR(VALUE(TRIM(SUBSTITUTE(M69,CHAR(160),""))),0),TRIM(SUBSTITUTE(U69,CHAR(160),""))="Devis 2",IFERROR(VALUE(TRIM(SUBSTITUTE(P69,CHAR(160),""))),0),TRIM(SUBSTITUTE(U69,CHAR(160),""))="Devis 3",IFERROR(VALUE(TRIM(SUBSTITUTE(S69,CHAR(160),""))),0),TRUE,0)*IFERROR(VALUE(TRIM(SUBSTITUTE(C69,CHAR(160),""))),0))=0,IF(V69&lt;&gt;"",0,""),_xlfn.IFS(TRIM(SUBSTITUTE(U69,CHAR(160),""))="Devis 1",IFERROR(VALUE(TRIM(SUBSTITUTE(M69,CHAR(160),""))),0),TRIM(SUBSTITUTE(U69,CHAR(160),""))="Devis 2",IFERROR(VALUE(TRIM(SUBSTITUTE(P69,CHAR(160),""))),0),TRIM(SUBSTITUTE(U69,CHAR(160),""))="Devis 3",IFERROR(VALUE(TRIM(SUBSTITUTE(S69,CHAR(160),""))),0),TRUE,0)*IFERROR(VALUE(TRIM(SUBSTITUTE(C69,CHAR(160),""))),0))</f>
        <v/>
      </c>
      <c r="X69" s="69" t="str">
        <f t="shared" si="32"/>
        <v/>
      </c>
      <c r="Y69" s="65"/>
      <c r="Z69" s="18" t="str">
        <f t="shared" si="49"/>
        <v/>
      </c>
      <c r="AA69" s="15" t="str">
        <f t="shared" si="50"/>
        <v/>
      </c>
      <c r="AB69" s="15" t="str">
        <f t="shared" si="51"/>
        <v/>
      </c>
      <c r="AC69" s="15" t="str">
        <f t="shared" si="52"/>
        <v/>
      </c>
      <c r="AD69" s="15" t="str">
        <f t="shared" si="53"/>
        <v/>
      </c>
      <c r="AE69" s="15" t="str">
        <f t="shared" si="54"/>
        <v/>
      </c>
      <c r="AF69" s="15" t="str">
        <f t="shared" si="55"/>
        <v/>
      </c>
      <c r="AG69" s="15" t="str">
        <f t="shared" si="56"/>
        <v/>
      </c>
      <c r="AH69" s="15" t="str">
        <f t="shared" si="38"/>
        <v/>
      </c>
      <c r="AI69" s="297" t="str">
        <f t="shared" si="59"/>
        <v/>
      </c>
      <c r="AJ69" s="45" t="str">
        <f t="shared" si="57"/>
        <v/>
      </c>
      <c r="AK69" s="20" t="str">
        <f t="shared" si="58"/>
        <v/>
      </c>
      <c r="AL69" s="42" t="str">
        <f t="shared" si="34"/>
        <v/>
      </c>
      <c r="AM69" s="46" t="str">
        <f t="shared" si="39"/>
        <v/>
      </c>
      <c r="AN69" s="20" t="str">
        <f t="shared" si="40"/>
        <v/>
      </c>
      <c r="AO69" s="42" t="str">
        <f t="shared" si="35"/>
        <v/>
      </c>
      <c r="AP69" s="47" t="str">
        <f t="shared" si="41"/>
        <v/>
      </c>
      <c r="AQ69" s="20" t="str">
        <f t="shared" si="42"/>
        <v/>
      </c>
      <c r="AR69" s="48" t="str">
        <f t="shared" si="36"/>
        <v/>
      </c>
      <c r="AS69" s="44" t="str">
        <f t="shared" si="43"/>
        <v/>
      </c>
      <c r="AT69" s="56"/>
      <c r="AU69" s="49" t="str">
        <f t="shared" si="44"/>
        <v/>
      </c>
      <c r="AV69" s="49" t="str">
        <f t="shared" si="45"/>
        <v/>
      </c>
      <c r="AW69" s="49" t="str">
        <f t="shared" si="37"/>
        <v/>
      </c>
      <c r="AX69" s="67" t="str" cm="1">
        <f t="array" ref="AX69">IF($AA69="","",IF((IFERROR(_xlfn.IFS($AS69="Devis 1",(IFERROR(VALUE(TRIM(SUBSTITUTE(AJ69,CHAR(160),""))),0)),$AS69="Devis 2",(IFERROR(VALUE(TRIM(SUBSTITUTE(AM69,CHAR(160),""))),0)),$AS69="Devis 3",(IFERROR(VALUE(TRIM(SUBSTITUTE(AP69,CHAR(160),""))),0))),0))*(IFERROR(VALUE(TRIM(SUBSTITUTE($AA69,CHAR(160),""))),0))=0,"",(IFERROR(_xlfn.IFS($AS69="Devis 1",(IFERROR(VALUE(TRIM(SUBSTITUTE(AJ69,CHAR(160),""))),0)),$AS69="Devis 2",(IFERROR(VALUE(TRIM(SUBSTITUTE(AM69,CHAR(160),""))),0)),$AS69="Devis 3",(IFERROR(VALUE(TRIM(SUBSTITUTE(AP69,CHAR(160),""))),0))),0))*(IFERROR(VALUE(TRIM(SUBSTITUTE($AA69,CHAR(160),""))),0))))</f>
        <v/>
      </c>
      <c r="AY69" s="67" t="str" cm="1">
        <f t="array" ref="AY69">IF($AA69="","",IF(IFERROR(_xlfn.IFS(TRIM(SUBSTITUTE($AS69,CHAR(160),""))="Devis 1",IFERROR(VALUE(TRIM(SUBSTITUTE(AK69,CHAR(160),""))),0),TRIM(SUBSTITUTE($AS69,CHAR(160),""))="Devis 2",IFERROR(VALUE(TRIM(SUBSTITUTE(AN69,CHAR(160),""))),0),TRIM(SUBSTITUTE($AS69,CHAR(160),""))="Devis 3",IFERROR(VALUE(TRIM(SUBSTITUTE(AQ69,CHAR(160),""))),0)),0)*IFERROR(VALUE(TRIM(SUBSTITUTE($AA69,CHAR(160),""))),0)=0,IF(AX69&lt;&gt;"",0,""),IFERROR(_xlfn.IFS(TRIM(SUBSTITUTE($AS69,CHAR(160),""))="Devis 1",IFERROR(VALUE(TRIM(SUBSTITUTE(AK69,CHAR(160),""))),0),TRIM(SUBSTITUTE($AS69,CHAR(160),""))="Devis 2",IFERROR(VALUE(TRIM(SUBSTITUTE(AN69,CHAR(160),""))),0),TRIM(SUBSTITUTE($AS69,CHAR(160),""))="Devis 3",IFERROR(VALUE(TRIM(SUBSTITUTE(AQ69,CHAR(160),""))),0)),0)*IFERROR(VALUE(TRIM(SUBSTITUTE($AA69,CHAR(160),""))),0)))</f>
        <v/>
      </c>
      <c r="AZ69" s="67" t="str" cm="1">
        <f t="array" ref="AZ69">IF($AA69="","",IF((IFERROR(_xlfn.IFS($AS69="Devis 1",(IFERROR(VALUE(TRIM(SUBSTITUTE(AL69,CHAR(160),""))),0)),$AS69="Devis 2",(IFERROR(VALUE(TRIM(SUBSTITUTE(AO69,CHAR(160),""))),0)),$AS69="Devis 3",(IFERROR(VALUE(TRIM(SUBSTITUTE(AR69,CHAR(160),""))),0))),0))*(IFERROR(VALUE(TRIM(SUBSTITUTE($AA69,CHAR(160),""))),0))=0,"",(IFERROR(_xlfn.IFS($AS69="Devis 1",(IFERROR(VALUE(TRIM(SUBSTITUTE(AL69,CHAR(160),""))),0)),$AS69="Devis 2",(IFERROR(VALUE(TRIM(SUBSTITUTE(AO69,CHAR(160),""))),0)),$AS69="Devis 3",(IFERROR(VALUE(TRIM(SUBSTITUTE(AR69,CHAR(160),""))),0))),0))*(IFERROR(VALUE(TRIM(SUBSTITUTE($AA69,CHAR(160),""))),0))))</f>
        <v/>
      </c>
      <c r="BA69" s="57"/>
      <c r="BB69" s="14" t="str" cm="1">
        <f t="array" ref="BB69">IF(OR(AZ69="",AW69="",AX69="",AU69="",AY69="",AV69=""),"",_xlfn.IFS((IFERROR(VALUE(TRIM(SUBSTITUTE(AZ69,CHAR(160),""))),0))&gt;(IFERROR(VALUE(TRIM(SUBSTITUTE(AW69,CHAR(160),""))),0)),"KO : Le montant retenu TTC est supérieur au montant raisonnable TTC. Merci de revoir la ligne de dépense ou plafonner son montant.",(IFERROR(VALUE(TRIM(SUBSTITUTE(AX69,CHAR(160),""))),0))&gt;(IFERROR(VALUE(TRIM(SUBSTITUTE(AU69,CHAR(160),""))),0)),"Attention : Le montant retenu HT est supérieur au montant HT raisonnable. Merci de revoir la ligne de dépense, plafonner son montant, ou justifier la reventillation HT / TVA.",(IFERROR(VALUE(TRIM(SUBSTITUTE(AY69,CHAR(160),""))),0))&gt;(IFERROR(VALUE(TRIM(SUBSTITUTE(AV69,CHAR(160),""))),0)),"Attention : Le montant TVA retenu est supérieur au montant TVA raisonnable. Merci de revoir la ligne de dépense, plafonner son montant, ou justifier la reventillation HT / TVA.",(IFERROR(VALUE(TRIM(SUBSTITUTE(AZ69,CHAR(160),""))),0))=0,"",(IFERROR(VALUE(TRIM(SUBSTITUTE(AW69,CHAR(160),""))),0))=(IFERROR(VALUE(TRIM(SUBSTITUTE(AZ69,CHAR(160),""))),0)),"OK",(IFERROR(VALUE(TRIM(SUBSTITUTE(AW69,CHAR(160),""))),0))&gt;(IFERROR(VALUE(TRIM(SUBSTITUTE(AZ69,CHAR(160),""))),0))," OK : Montant instruit inférieur au montant raisonnable.",TRUE,""))</f>
        <v/>
      </c>
      <c r="BC69" s="14" t="str" cm="1">
        <f t="array" ref="BC69">IF(
   OR(AZ69="",X69="",AX69="",V69="",AY69="",W69=""),
   "",
   _xlfn.IFS(
      (IFERROR(VALUE(TRIM(SUBSTITUTE(AZ69,CHAR(160),""))),0))=0,
         "Attention montant présenté entièrement écarté",
      (IFERROR(VALUE(TRIM(SUBSTITUTE(AZ69,CHAR(160),""))),0))&gt;
         (IFERROR(VALUE(TRIM(SUBSTITUTE(X69,CHAR(160),""))),0)),
         "KO : Le montant retenu TTC est supérieur au montant présenté TTC. Merci de revoir la ligne de dépense ou plafonner son montant.",
      (IFERROR(VALUE(TRIM(SUBSTITUTE(AX69,CHAR(160),""))),0))&gt;
         (IFERROR(VALUE(TRIM(SUBSTITUTE(V69,CHAR(160),""))),0)),
         "Attention : Le montant retenu HT est supérieur au montant HT présenté. Merci de revoir la ligne de dépense, plafonner son montant, ou justifier la reventilation HT / TVA.",
      (IFERROR(VALUE(TRIM(SUBSTITUTE(AY69,CHAR(160),""))),0))&gt;
         (IFERROR(VALUE(TRIM(SUBSTITUTE(W69,CHAR(160),""))),0)),
         "Attention : Le montant TVA retenu est supérieur au montant TVA présenté. Merci de revoir la ligne de dépense, plafonner son montant, ou justifier la reventilation HT / TVA.",
      (IFERROR(VALUE(TRIM(SUBSTITUTE(X69,CHAR(160),""))),0))=0,
         "",
      (IFERROR(VALUE(TRIM(SUBSTITUTE(AZ69,CHAR(160),""))),0))=
         (IFERROR(VALUE(TRIM(SUBSTITUTE(X69,CHAR(160),""))),0)),
         "OK",
      (IFERROR(VALUE(TRIM(SUBSTITUTE(AZ69,CHAR(160),""))),0))&lt;
         (IFERROR(VALUE(TRIM(SUBSTITUTE(X69,CHAR(160),""))),0)),
         "Attention : montant présenté partiellement écarté.",
      TRUE,
         ""
   )
)</f>
        <v/>
      </c>
      <c r="BD69" s="49" t="str">
        <f t="shared" si="46"/>
        <v/>
      </c>
      <c r="BE69" s="49" t="str">
        <f t="shared" si="47"/>
        <v/>
      </c>
      <c r="BF69" s="21" t="str">
        <f t="shared" si="48"/>
        <v/>
      </c>
    </row>
    <row r="70" spans="1:58" ht="15" customHeight="1">
      <c r="A70" s="345">
        <v>59</v>
      </c>
      <c r="B70" s="363"/>
      <c r="C70" s="6"/>
      <c r="D70" s="5"/>
      <c r="E70" s="5"/>
      <c r="F70" s="5"/>
      <c r="G70" s="24"/>
      <c r="H70" s="22"/>
      <c r="I70" s="23"/>
      <c r="J70" s="5"/>
      <c r="K70" s="11"/>
      <c r="L70" s="8"/>
      <c r="M70" s="7"/>
      <c r="N70" s="42" t="str">
        <f t="shared" si="29"/>
        <v/>
      </c>
      <c r="O70" s="9"/>
      <c r="P70" s="7"/>
      <c r="Q70" s="42" t="str">
        <f t="shared" si="30"/>
        <v/>
      </c>
      <c r="R70" s="10"/>
      <c r="S70" s="7"/>
      <c r="T70" s="43" t="str">
        <f t="shared" si="31"/>
        <v/>
      </c>
      <c r="U70" s="16"/>
      <c r="V70" s="68" t="str" cm="1">
        <f t="array" ref="V70">IF((_xlfn.IFS(TRIM(SUBSTITUTE(U70,CHAR(160),""))="Devis 1",IFERROR(VALUE(TRIM(SUBSTITUTE(L70,CHAR(160),""))),0),TRIM(SUBSTITUTE(U70,CHAR(160),""))="Devis 2",IFERROR(VALUE(TRIM(SUBSTITUTE(O70,CHAR(160),""))),0),TRIM(SUBSTITUTE(U70,CHAR(160),""))="Devis 3",IFERROR(VALUE(TRIM(SUBSTITUTE(R70,CHAR(160),""))),0),TRUE,0)*IFERROR(VALUE(TRIM(SUBSTITUTE(C70,CHAR(160),""))),0))=0,"",_xlfn.IFS(TRIM(SUBSTITUTE(U70,CHAR(160),""))="Devis 1",IFERROR(VALUE(TRIM(SUBSTITUTE(L70,CHAR(160),""))),0),TRIM(SUBSTITUTE(U70,CHAR(160),""))="Devis 2",IFERROR(VALUE(TRIM(SUBSTITUTE(O70,CHAR(160),""))),0),TRIM(SUBSTITUTE(U70,CHAR(160),""))="Devis 3",IFERROR(VALUE(TRIM(SUBSTITUTE(R70,CHAR(160),""))),0),TRUE,0)*IFERROR(VALUE(TRIM(SUBSTITUTE(C70,CHAR(160),""))),0))</f>
        <v/>
      </c>
      <c r="W70" s="66" t="str" cm="1">
        <f t="array" ref="W70">IF((_xlfn.IFS(TRIM(SUBSTITUTE(U70,CHAR(160),""))="Devis 1",IFERROR(VALUE(TRIM(SUBSTITUTE(M70,CHAR(160),""))),0),TRIM(SUBSTITUTE(U70,CHAR(160),""))="Devis 2",IFERROR(VALUE(TRIM(SUBSTITUTE(P70,CHAR(160),""))),0),TRIM(SUBSTITUTE(U70,CHAR(160),""))="Devis 3",IFERROR(VALUE(TRIM(SUBSTITUTE(S70,CHAR(160),""))),0),TRUE,0)*IFERROR(VALUE(TRIM(SUBSTITUTE(C70,CHAR(160),""))),0))=0,IF(V70&lt;&gt;"",0,""),_xlfn.IFS(TRIM(SUBSTITUTE(U70,CHAR(160),""))="Devis 1",IFERROR(VALUE(TRIM(SUBSTITUTE(M70,CHAR(160),""))),0),TRIM(SUBSTITUTE(U70,CHAR(160),""))="Devis 2",IFERROR(VALUE(TRIM(SUBSTITUTE(P70,CHAR(160),""))),0),TRIM(SUBSTITUTE(U70,CHAR(160),""))="Devis 3",IFERROR(VALUE(TRIM(SUBSTITUTE(S70,CHAR(160),""))),0),TRUE,0)*IFERROR(VALUE(TRIM(SUBSTITUTE(C70,CHAR(160),""))),0))</f>
        <v/>
      </c>
      <c r="X70" s="69" t="str">
        <f t="shared" si="32"/>
        <v/>
      </c>
      <c r="Y70" s="65"/>
      <c r="Z70" s="18" t="str">
        <f t="shared" si="49"/>
        <v/>
      </c>
      <c r="AA70" s="15" t="str">
        <f t="shared" si="50"/>
        <v/>
      </c>
      <c r="AB70" s="15" t="str">
        <f t="shared" si="51"/>
        <v/>
      </c>
      <c r="AC70" s="15" t="str">
        <f t="shared" si="52"/>
        <v/>
      </c>
      <c r="AD70" s="15" t="str">
        <f t="shared" si="53"/>
        <v/>
      </c>
      <c r="AE70" s="15" t="str">
        <f t="shared" si="54"/>
        <v/>
      </c>
      <c r="AF70" s="15" t="str">
        <f t="shared" si="55"/>
        <v/>
      </c>
      <c r="AG70" s="15" t="str">
        <f t="shared" si="56"/>
        <v/>
      </c>
      <c r="AH70" s="15" t="str">
        <f t="shared" si="38"/>
        <v/>
      </c>
      <c r="AI70" s="297" t="str">
        <f t="shared" si="59"/>
        <v/>
      </c>
      <c r="AJ70" s="45" t="str">
        <f t="shared" si="57"/>
        <v/>
      </c>
      <c r="AK70" s="20" t="str">
        <f t="shared" si="58"/>
        <v/>
      </c>
      <c r="AL70" s="42" t="str">
        <f t="shared" si="34"/>
        <v/>
      </c>
      <c r="AM70" s="46" t="str">
        <f t="shared" si="39"/>
        <v/>
      </c>
      <c r="AN70" s="20" t="str">
        <f t="shared" si="40"/>
        <v/>
      </c>
      <c r="AO70" s="42" t="str">
        <f t="shared" si="35"/>
        <v/>
      </c>
      <c r="AP70" s="47" t="str">
        <f t="shared" si="41"/>
        <v/>
      </c>
      <c r="AQ70" s="20" t="str">
        <f t="shared" si="42"/>
        <v/>
      </c>
      <c r="AR70" s="48" t="str">
        <f t="shared" si="36"/>
        <v/>
      </c>
      <c r="AS70" s="44" t="str">
        <f t="shared" si="43"/>
        <v/>
      </c>
      <c r="AT70" s="56"/>
      <c r="AU70" s="49" t="str">
        <f t="shared" si="44"/>
        <v/>
      </c>
      <c r="AV70" s="49" t="str">
        <f t="shared" si="45"/>
        <v/>
      </c>
      <c r="AW70" s="49" t="str">
        <f t="shared" si="37"/>
        <v/>
      </c>
      <c r="AX70" s="67" t="str" cm="1">
        <f t="array" ref="AX70">IF($AA70="","",IF((IFERROR(_xlfn.IFS($AS70="Devis 1",(IFERROR(VALUE(TRIM(SUBSTITUTE(AJ70,CHAR(160),""))),0)),$AS70="Devis 2",(IFERROR(VALUE(TRIM(SUBSTITUTE(AM70,CHAR(160),""))),0)),$AS70="Devis 3",(IFERROR(VALUE(TRIM(SUBSTITUTE(AP70,CHAR(160),""))),0))),0))*(IFERROR(VALUE(TRIM(SUBSTITUTE($AA70,CHAR(160),""))),0))=0,"",(IFERROR(_xlfn.IFS($AS70="Devis 1",(IFERROR(VALUE(TRIM(SUBSTITUTE(AJ70,CHAR(160),""))),0)),$AS70="Devis 2",(IFERROR(VALUE(TRIM(SUBSTITUTE(AM70,CHAR(160),""))),0)),$AS70="Devis 3",(IFERROR(VALUE(TRIM(SUBSTITUTE(AP70,CHAR(160),""))),0))),0))*(IFERROR(VALUE(TRIM(SUBSTITUTE($AA70,CHAR(160),""))),0))))</f>
        <v/>
      </c>
      <c r="AY70" s="67" t="str" cm="1">
        <f t="array" ref="AY70">IF($AA70="","",IF(IFERROR(_xlfn.IFS(TRIM(SUBSTITUTE($AS70,CHAR(160),""))="Devis 1",IFERROR(VALUE(TRIM(SUBSTITUTE(AK70,CHAR(160),""))),0),TRIM(SUBSTITUTE($AS70,CHAR(160),""))="Devis 2",IFERROR(VALUE(TRIM(SUBSTITUTE(AN70,CHAR(160),""))),0),TRIM(SUBSTITUTE($AS70,CHAR(160),""))="Devis 3",IFERROR(VALUE(TRIM(SUBSTITUTE(AQ70,CHAR(160),""))),0)),0)*IFERROR(VALUE(TRIM(SUBSTITUTE($AA70,CHAR(160),""))),0)=0,IF(AX70&lt;&gt;"",0,""),IFERROR(_xlfn.IFS(TRIM(SUBSTITUTE($AS70,CHAR(160),""))="Devis 1",IFERROR(VALUE(TRIM(SUBSTITUTE(AK70,CHAR(160),""))),0),TRIM(SUBSTITUTE($AS70,CHAR(160),""))="Devis 2",IFERROR(VALUE(TRIM(SUBSTITUTE(AN70,CHAR(160),""))),0),TRIM(SUBSTITUTE($AS70,CHAR(160),""))="Devis 3",IFERROR(VALUE(TRIM(SUBSTITUTE(AQ70,CHAR(160),""))),0)),0)*IFERROR(VALUE(TRIM(SUBSTITUTE($AA70,CHAR(160),""))),0)))</f>
        <v/>
      </c>
      <c r="AZ70" s="67" t="str" cm="1">
        <f t="array" ref="AZ70">IF($AA70="","",IF((IFERROR(_xlfn.IFS($AS70="Devis 1",(IFERROR(VALUE(TRIM(SUBSTITUTE(AL70,CHAR(160),""))),0)),$AS70="Devis 2",(IFERROR(VALUE(TRIM(SUBSTITUTE(AO70,CHAR(160),""))),0)),$AS70="Devis 3",(IFERROR(VALUE(TRIM(SUBSTITUTE(AR70,CHAR(160),""))),0))),0))*(IFERROR(VALUE(TRIM(SUBSTITUTE($AA70,CHAR(160),""))),0))=0,"",(IFERROR(_xlfn.IFS($AS70="Devis 1",(IFERROR(VALUE(TRIM(SUBSTITUTE(AL70,CHAR(160),""))),0)),$AS70="Devis 2",(IFERROR(VALUE(TRIM(SUBSTITUTE(AO70,CHAR(160),""))),0)),$AS70="Devis 3",(IFERROR(VALUE(TRIM(SUBSTITUTE(AR70,CHAR(160),""))),0))),0))*(IFERROR(VALUE(TRIM(SUBSTITUTE($AA70,CHAR(160),""))),0))))</f>
        <v/>
      </c>
      <c r="BA70" s="57"/>
      <c r="BB70" s="14" t="str" cm="1">
        <f t="array" ref="BB70">IF(OR(AZ70="",AW70="",AX70="",AU70="",AY70="",AV70=""),"",_xlfn.IFS((IFERROR(VALUE(TRIM(SUBSTITUTE(AZ70,CHAR(160),""))),0))&gt;(IFERROR(VALUE(TRIM(SUBSTITUTE(AW70,CHAR(160),""))),0)),"KO : Le montant retenu TTC est supérieur au montant raisonnable TTC. Merci de revoir la ligne de dépense ou plafonner son montant.",(IFERROR(VALUE(TRIM(SUBSTITUTE(AX70,CHAR(160),""))),0))&gt;(IFERROR(VALUE(TRIM(SUBSTITUTE(AU70,CHAR(160),""))),0)),"Attention : Le montant retenu HT est supérieur au montant HT raisonnable. Merci de revoir la ligne de dépense, plafonner son montant, ou justifier la reventillation HT / TVA.",(IFERROR(VALUE(TRIM(SUBSTITUTE(AY70,CHAR(160),""))),0))&gt;(IFERROR(VALUE(TRIM(SUBSTITUTE(AV70,CHAR(160),""))),0)),"Attention : Le montant TVA retenu est supérieur au montant TVA raisonnable. Merci de revoir la ligne de dépense, plafonner son montant, ou justifier la reventillation HT / TVA.",(IFERROR(VALUE(TRIM(SUBSTITUTE(AZ70,CHAR(160),""))),0))=0,"",(IFERROR(VALUE(TRIM(SUBSTITUTE(AW70,CHAR(160),""))),0))=(IFERROR(VALUE(TRIM(SUBSTITUTE(AZ70,CHAR(160),""))),0)),"OK",(IFERROR(VALUE(TRIM(SUBSTITUTE(AW70,CHAR(160),""))),0))&gt;(IFERROR(VALUE(TRIM(SUBSTITUTE(AZ70,CHAR(160),""))),0))," OK : Montant instruit inférieur au montant raisonnable.",TRUE,""))</f>
        <v/>
      </c>
      <c r="BC70" s="14" t="str" cm="1">
        <f t="array" ref="BC70">IF(
   OR(AZ70="",X70="",AX70="",V70="",AY70="",W70=""),
   "",
   _xlfn.IFS(
      (IFERROR(VALUE(TRIM(SUBSTITUTE(AZ70,CHAR(160),""))),0))=0,
         "Attention montant présenté entièrement écarté",
      (IFERROR(VALUE(TRIM(SUBSTITUTE(AZ70,CHAR(160),""))),0))&gt;
         (IFERROR(VALUE(TRIM(SUBSTITUTE(X70,CHAR(160),""))),0)),
         "KO : Le montant retenu TTC est supérieur au montant présenté TTC. Merci de revoir la ligne de dépense ou plafonner son montant.",
      (IFERROR(VALUE(TRIM(SUBSTITUTE(AX70,CHAR(160),""))),0))&gt;
         (IFERROR(VALUE(TRIM(SUBSTITUTE(V70,CHAR(160),""))),0)),
         "Attention : Le montant retenu HT est supérieur au montant HT présenté. Merci de revoir la ligne de dépense, plafonner son montant, ou justifier la reventilation HT / TVA.",
      (IFERROR(VALUE(TRIM(SUBSTITUTE(AY70,CHAR(160),""))),0))&gt;
         (IFERROR(VALUE(TRIM(SUBSTITUTE(W70,CHAR(160),""))),0)),
         "Attention : Le montant TVA retenu est supérieur au montant TVA présenté. Merci de revoir la ligne de dépense, plafonner son montant, ou justifier la reventilation HT / TVA.",
      (IFERROR(VALUE(TRIM(SUBSTITUTE(X70,CHAR(160),""))),0))=0,
         "",
      (IFERROR(VALUE(TRIM(SUBSTITUTE(AZ70,CHAR(160),""))),0))=
         (IFERROR(VALUE(TRIM(SUBSTITUTE(X70,CHAR(160),""))),0)),
         "OK",
      (IFERROR(VALUE(TRIM(SUBSTITUTE(AZ70,CHAR(160),""))),0))&lt;
         (IFERROR(VALUE(TRIM(SUBSTITUTE(X70,CHAR(160),""))),0)),
         "Attention : montant présenté partiellement écarté.",
      TRUE,
         ""
   )
)</f>
        <v/>
      </c>
      <c r="BD70" s="49" t="str">
        <f t="shared" si="46"/>
        <v/>
      </c>
      <c r="BE70" s="49" t="str">
        <f t="shared" si="47"/>
        <v/>
      </c>
      <c r="BF70" s="21" t="str">
        <f t="shared" si="48"/>
        <v/>
      </c>
    </row>
    <row r="71" spans="1:58" ht="15" customHeight="1">
      <c r="A71" s="345">
        <v>60</v>
      </c>
      <c r="B71" s="363"/>
      <c r="C71" s="6"/>
      <c r="D71" s="5"/>
      <c r="E71" s="5"/>
      <c r="F71" s="5"/>
      <c r="G71" s="24"/>
      <c r="H71" s="22"/>
      <c r="I71" s="23"/>
      <c r="J71" s="5"/>
      <c r="K71" s="11"/>
      <c r="L71" s="8"/>
      <c r="M71" s="7"/>
      <c r="N71" s="42" t="str">
        <f t="shared" si="29"/>
        <v/>
      </c>
      <c r="O71" s="9"/>
      <c r="P71" s="7"/>
      <c r="Q71" s="42" t="str">
        <f t="shared" si="30"/>
        <v/>
      </c>
      <c r="R71" s="10"/>
      <c r="S71" s="7"/>
      <c r="T71" s="43" t="str">
        <f t="shared" si="31"/>
        <v/>
      </c>
      <c r="U71" s="16"/>
      <c r="V71" s="68" t="str" cm="1">
        <f t="array" ref="V71">IF((_xlfn.IFS(TRIM(SUBSTITUTE(U71,CHAR(160),""))="Devis 1",IFERROR(VALUE(TRIM(SUBSTITUTE(L71,CHAR(160),""))),0),TRIM(SUBSTITUTE(U71,CHAR(160),""))="Devis 2",IFERROR(VALUE(TRIM(SUBSTITUTE(O71,CHAR(160),""))),0),TRIM(SUBSTITUTE(U71,CHAR(160),""))="Devis 3",IFERROR(VALUE(TRIM(SUBSTITUTE(R71,CHAR(160),""))),0),TRUE,0)*IFERROR(VALUE(TRIM(SUBSTITUTE(C71,CHAR(160),""))),0))=0,"",_xlfn.IFS(TRIM(SUBSTITUTE(U71,CHAR(160),""))="Devis 1",IFERROR(VALUE(TRIM(SUBSTITUTE(L71,CHAR(160),""))),0),TRIM(SUBSTITUTE(U71,CHAR(160),""))="Devis 2",IFERROR(VALUE(TRIM(SUBSTITUTE(O71,CHAR(160),""))),0),TRIM(SUBSTITUTE(U71,CHAR(160),""))="Devis 3",IFERROR(VALUE(TRIM(SUBSTITUTE(R71,CHAR(160),""))),0),TRUE,0)*IFERROR(VALUE(TRIM(SUBSTITUTE(C71,CHAR(160),""))),0))</f>
        <v/>
      </c>
      <c r="W71" s="66" t="str" cm="1">
        <f t="array" ref="W71">IF((_xlfn.IFS(TRIM(SUBSTITUTE(U71,CHAR(160),""))="Devis 1",IFERROR(VALUE(TRIM(SUBSTITUTE(M71,CHAR(160),""))),0),TRIM(SUBSTITUTE(U71,CHAR(160),""))="Devis 2",IFERROR(VALUE(TRIM(SUBSTITUTE(P71,CHAR(160),""))),0),TRIM(SUBSTITUTE(U71,CHAR(160),""))="Devis 3",IFERROR(VALUE(TRIM(SUBSTITUTE(S71,CHAR(160),""))),0),TRUE,0)*IFERROR(VALUE(TRIM(SUBSTITUTE(C71,CHAR(160),""))),0))=0,IF(V71&lt;&gt;"",0,""),_xlfn.IFS(TRIM(SUBSTITUTE(U71,CHAR(160),""))="Devis 1",IFERROR(VALUE(TRIM(SUBSTITUTE(M71,CHAR(160),""))),0),TRIM(SUBSTITUTE(U71,CHAR(160),""))="Devis 2",IFERROR(VALUE(TRIM(SUBSTITUTE(P71,CHAR(160),""))),0),TRIM(SUBSTITUTE(U71,CHAR(160),""))="Devis 3",IFERROR(VALUE(TRIM(SUBSTITUTE(S71,CHAR(160),""))),0),TRUE,0)*IFERROR(VALUE(TRIM(SUBSTITUTE(C71,CHAR(160),""))),0))</f>
        <v/>
      </c>
      <c r="X71" s="69" t="str">
        <f t="shared" si="32"/>
        <v/>
      </c>
      <c r="Y71" s="65"/>
      <c r="Z71" s="18" t="str">
        <f t="shared" si="49"/>
        <v/>
      </c>
      <c r="AA71" s="15" t="str">
        <f t="shared" si="50"/>
        <v/>
      </c>
      <c r="AB71" s="15" t="str">
        <f t="shared" si="51"/>
        <v/>
      </c>
      <c r="AC71" s="15" t="str">
        <f t="shared" si="52"/>
        <v/>
      </c>
      <c r="AD71" s="15" t="str">
        <f t="shared" si="53"/>
        <v/>
      </c>
      <c r="AE71" s="15" t="str">
        <f t="shared" si="54"/>
        <v/>
      </c>
      <c r="AF71" s="15" t="str">
        <f t="shared" si="55"/>
        <v/>
      </c>
      <c r="AG71" s="15" t="str">
        <f t="shared" si="56"/>
        <v/>
      </c>
      <c r="AH71" s="15" t="str">
        <f t="shared" si="38"/>
        <v/>
      </c>
      <c r="AI71" s="297" t="str">
        <f t="shared" si="59"/>
        <v/>
      </c>
      <c r="AJ71" s="45" t="str">
        <f t="shared" si="57"/>
        <v/>
      </c>
      <c r="AK71" s="20" t="str">
        <f t="shared" si="58"/>
        <v/>
      </c>
      <c r="AL71" s="42" t="str">
        <f t="shared" si="34"/>
        <v/>
      </c>
      <c r="AM71" s="46" t="str">
        <f t="shared" si="39"/>
        <v/>
      </c>
      <c r="AN71" s="20" t="str">
        <f t="shared" si="40"/>
        <v/>
      </c>
      <c r="AO71" s="42" t="str">
        <f t="shared" si="35"/>
        <v/>
      </c>
      <c r="AP71" s="47" t="str">
        <f t="shared" si="41"/>
        <v/>
      </c>
      <c r="AQ71" s="20" t="str">
        <f t="shared" si="42"/>
        <v/>
      </c>
      <c r="AR71" s="48" t="str">
        <f t="shared" si="36"/>
        <v/>
      </c>
      <c r="AS71" s="44" t="str">
        <f t="shared" si="43"/>
        <v/>
      </c>
      <c r="AT71" s="56"/>
      <c r="AU71" s="49" t="str">
        <f t="shared" si="44"/>
        <v/>
      </c>
      <c r="AV71" s="49" t="str">
        <f t="shared" si="45"/>
        <v/>
      </c>
      <c r="AW71" s="49" t="str">
        <f t="shared" si="37"/>
        <v/>
      </c>
      <c r="AX71" s="67" t="str" cm="1">
        <f t="array" ref="AX71">IF($AA71="","",IF((IFERROR(_xlfn.IFS($AS71="Devis 1",(IFERROR(VALUE(TRIM(SUBSTITUTE(AJ71,CHAR(160),""))),0)),$AS71="Devis 2",(IFERROR(VALUE(TRIM(SUBSTITUTE(AM71,CHAR(160),""))),0)),$AS71="Devis 3",(IFERROR(VALUE(TRIM(SUBSTITUTE(AP71,CHAR(160),""))),0))),0))*(IFERROR(VALUE(TRIM(SUBSTITUTE($AA71,CHAR(160),""))),0))=0,"",(IFERROR(_xlfn.IFS($AS71="Devis 1",(IFERROR(VALUE(TRIM(SUBSTITUTE(AJ71,CHAR(160),""))),0)),$AS71="Devis 2",(IFERROR(VALUE(TRIM(SUBSTITUTE(AM71,CHAR(160),""))),0)),$AS71="Devis 3",(IFERROR(VALUE(TRIM(SUBSTITUTE(AP71,CHAR(160),""))),0))),0))*(IFERROR(VALUE(TRIM(SUBSTITUTE($AA71,CHAR(160),""))),0))))</f>
        <v/>
      </c>
      <c r="AY71" s="67" t="str" cm="1">
        <f t="array" ref="AY71">IF($AA71="","",IF(IFERROR(_xlfn.IFS(TRIM(SUBSTITUTE($AS71,CHAR(160),""))="Devis 1",IFERROR(VALUE(TRIM(SUBSTITUTE(AK71,CHAR(160),""))),0),TRIM(SUBSTITUTE($AS71,CHAR(160),""))="Devis 2",IFERROR(VALUE(TRIM(SUBSTITUTE(AN71,CHAR(160),""))),0),TRIM(SUBSTITUTE($AS71,CHAR(160),""))="Devis 3",IFERROR(VALUE(TRIM(SUBSTITUTE(AQ71,CHAR(160),""))),0)),0)*IFERROR(VALUE(TRIM(SUBSTITUTE($AA71,CHAR(160),""))),0)=0,IF(AX71&lt;&gt;"",0,""),IFERROR(_xlfn.IFS(TRIM(SUBSTITUTE($AS71,CHAR(160),""))="Devis 1",IFERROR(VALUE(TRIM(SUBSTITUTE(AK71,CHAR(160),""))),0),TRIM(SUBSTITUTE($AS71,CHAR(160),""))="Devis 2",IFERROR(VALUE(TRIM(SUBSTITUTE(AN71,CHAR(160),""))),0),TRIM(SUBSTITUTE($AS71,CHAR(160),""))="Devis 3",IFERROR(VALUE(TRIM(SUBSTITUTE(AQ71,CHAR(160),""))),0)),0)*IFERROR(VALUE(TRIM(SUBSTITUTE($AA71,CHAR(160),""))),0)))</f>
        <v/>
      </c>
      <c r="AZ71" s="67" t="str" cm="1">
        <f t="array" ref="AZ71">IF($AA71="","",IF((IFERROR(_xlfn.IFS($AS71="Devis 1",(IFERROR(VALUE(TRIM(SUBSTITUTE(AL71,CHAR(160),""))),0)),$AS71="Devis 2",(IFERROR(VALUE(TRIM(SUBSTITUTE(AO71,CHAR(160),""))),0)),$AS71="Devis 3",(IFERROR(VALUE(TRIM(SUBSTITUTE(AR71,CHAR(160),""))),0))),0))*(IFERROR(VALUE(TRIM(SUBSTITUTE($AA71,CHAR(160),""))),0))=0,"",(IFERROR(_xlfn.IFS($AS71="Devis 1",(IFERROR(VALUE(TRIM(SUBSTITUTE(AL71,CHAR(160),""))),0)),$AS71="Devis 2",(IFERROR(VALUE(TRIM(SUBSTITUTE(AO71,CHAR(160),""))),0)),$AS71="Devis 3",(IFERROR(VALUE(TRIM(SUBSTITUTE(AR71,CHAR(160),""))),0))),0))*(IFERROR(VALUE(TRIM(SUBSTITUTE($AA71,CHAR(160),""))),0))))</f>
        <v/>
      </c>
      <c r="BA71" s="57"/>
      <c r="BB71" s="14" t="str" cm="1">
        <f t="array" ref="BB71">IF(OR(AZ71="",AW71="",AX71="",AU71="",AY71="",AV71=""),"",_xlfn.IFS((IFERROR(VALUE(TRIM(SUBSTITUTE(AZ71,CHAR(160),""))),0))&gt;(IFERROR(VALUE(TRIM(SUBSTITUTE(AW71,CHAR(160),""))),0)),"KO : Le montant retenu TTC est supérieur au montant raisonnable TTC. Merci de revoir la ligne de dépense ou plafonner son montant.",(IFERROR(VALUE(TRIM(SUBSTITUTE(AX71,CHAR(160),""))),0))&gt;(IFERROR(VALUE(TRIM(SUBSTITUTE(AU71,CHAR(160),""))),0)),"Attention : Le montant retenu HT est supérieur au montant HT raisonnable. Merci de revoir la ligne de dépense, plafonner son montant, ou justifier la reventillation HT / TVA.",(IFERROR(VALUE(TRIM(SUBSTITUTE(AY71,CHAR(160),""))),0))&gt;(IFERROR(VALUE(TRIM(SUBSTITUTE(AV71,CHAR(160),""))),0)),"Attention : Le montant TVA retenu est supérieur au montant TVA raisonnable. Merci de revoir la ligne de dépense, plafonner son montant, ou justifier la reventillation HT / TVA.",(IFERROR(VALUE(TRIM(SUBSTITUTE(AZ71,CHAR(160),""))),0))=0,"",(IFERROR(VALUE(TRIM(SUBSTITUTE(AW71,CHAR(160),""))),0))=(IFERROR(VALUE(TRIM(SUBSTITUTE(AZ71,CHAR(160),""))),0)),"OK",(IFERROR(VALUE(TRIM(SUBSTITUTE(AW71,CHAR(160),""))),0))&gt;(IFERROR(VALUE(TRIM(SUBSTITUTE(AZ71,CHAR(160),""))),0))," OK : Montant instruit inférieur au montant raisonnable.",TRUE,""))</f>
        <v/>
      </c>
      <c r="BC71" s="14" t="str" cm="1">
        <f t="array" ref="BC71">IF(
   OR(AZ71="",X71="",AX71="",V71="",AY71="",W71=""),
   "",
   _xlfn.IFS(
      (IFERROR(VALUE(TRIM(SUBSTITUTE(AZ71,CHAR(160),""))),0))=0,
         "Attention montant présenté entièrement écarté",
      (IFERROR(VALUE(TRIM(SUBSTITUTE(AZ71,CHAR(160),""))),0))&gt;
         (IFERROR(VALUE(TRIM(SUBSTITUTE(X71,CHAR(160),""))),0)),
         "KO : Le montant retenu TTC est supérieur au montant présenté TTC. Merci de revoir la ligne de dépense ou plafonner son montant.",
      (IFERROR(VALUE(TRIM(SUBSTITUTE(AX71,CHAR(160),""))),0))&gt;
         (IFERROR(VALUE(TRIM(SUBSTITUTE(V71,CHAR(160),""))),0)),
         "Attention : Le montant retenu HT est supérieur au montant HT présenté. Merci de revoir la ligne de dépense, plafonner son montant, ou justifier la reventilation HT / TVA.",
      (IFERROR(VALUE(TRIM(SUBSTITUTE(AY71,CHAR(160),""))),0))&gt;
         (IFERROR(VALUE(TRIM(SUBSTITUTE(W71,CHAR(160),""))),0)),
         "Attention : Le montant TVA retenu est supérieur au montant TVA présenté. Merci de revoir la ligne de dépense, plafonner son montant, ou justifier la reventilation HT / TVA.",
      (IFERROR(VALUE(TRIM(SUBSTITUTE(X71,CHAR(160),""))),0))=0,
         "",
      (IFERROR(VALUE(TRIM(SUBSTITUTE(AZ71,CHAR(160),""))),0))=
         (IFERROR(VALUE(TRIM(SUBSTITUTE(X71,CHAR(160),""))),0)),
         "OK",
      (IFERROR(VALUE(TRIM(SUBSTITUTE(AZ71,CHAR(160),""))),0))&lt;
         (IFERROR(VALUE(TRIM(SUBSTITUTE(X71,CHAR(160),""))),0)),
         "Attention : montant présenté partiellement écarté.",
      TRUE,
         ""
   )
)</f>
        <v/>
      </c>
      <c r="BD71" s="49" t="str">
        <f t="shared" si="46"/>
        <v/>
      </c>
      <c r="BE71" s="49" t="str">
        <f t="shared" si="47"/>
        <v/>
      </c>
      <c r="BF71" s="21" t="str">
        <f t="shared" si="48"/>
        <v/>
      </c>
    </row>
    <row r="72" spans="1:58" ht="15" customHeight="1">
      <c r="A72" s="345">
        <v>61</v>
      </c>
      <c r="B72" s="363"/>
      <c r="C72" s="6"/>
      <c r="D72" s="5"/>
      <c r="E72" s="5"/>
      <c r="F72" s="5"/>
      <c r="G72" s="24"/>
      <c r="H72" s="22"/>
      <c r="I72" s="23"/>
      <c r="J72" s="5"/>
      <c r="K72" s="11"/>
      <c r="L72" s="8"/>
      <c r="M72" s="7"/>
      <c r="N72" s="42" t="str">
        <f t="shared" si="29"/>
        <v/>
      </c>
      <c r="O72" s="9"/>
      <c r="P72" s="7"/>
      <c r="Q72" s="42" t="str">
        <f t="shared" si="30"/>
        <v/>
      </c>
      <c r="R72" s="10"/>
      <c r="S72" s="7"/>
      <c r="T72" s="43" t="str">
        <f t="shared" si="31"/>
        <v/>
      </c>
      <c r="U72" s="16"/>
      <c r="V72" s="68" t="str" cm="1">
        <f t="array" ref="V72">IF((_xlfn.IFS(TRIM(SUBSTITUTE(U72,CHAR(160),""))="Devis 1",IFERROR(VALUE(TRIM(SUBSTITUTE(L72,CHAR(160),""))),0),TRIM(SUBSTITUTE(U72,CHAR(160),""))="Devis 2",IFERROR(VALUE(TRIM(SUBSTITUTE(O72,CHAR(160),""))),0),TRIM(SUBSTITUTE(U72,CHAR(160),""))="Devis 3",IFERROR(VALUE(TRIM(SUBSTITUTE(R72,CHAR(160),""))),0),TRUE,0)*IFERROR(VALUE(TRIM(SUBSTITUTE(C72,CHAR(160),""))),0))=0,"",_xlfn.IFS(TRIM(SUBSTITUTE(U72,CHAR(160),""))="Devis 1",IFERROR(VALUE(TRIM(SUBSTITUTE(L72,CHAR(160),""))),0),TRIM(SUBSTITUTE(U72,CHAR(160),""))="Devis 2",IFERROR(VALUE(TRIM(SUBSTITUTE(O72,CHAR(160),""))),0),TRIM(SUBSTITUTE(U72,CHAR(160),""))="Devis 3",IFERROR(VALUE(TRIM(SUBSTITUTE(R72,CHAR(160),""))),0),TRUE,0)*IFERROR(VALUE(TRIM(SUBSTITUTE(C72,CHAR(160),""))),0))</f>
        <v/>
      </c>
      <c r="W72" s="66" t="str" cm="1">
        <f t="array" ref="W72">IF((_xlfn.IFS(TRIM(SUBSTITUTE(U72,CHAR(160),""))="Devis 1",IFERROR(VALUE(TRIM(SUBSTITUTE(M72,CHAR(160),""))),0),TRIM(SUBSTITUTE(U72,CHAR(160),""))="Devis 2",IFERROR(VALUE(TRIM(SUBSTITUTE(P72,CHAR(160),""))),0),TRIM(SUBSTITUTE(U72,CHAR(160),""))="Devis 3",IFERROR(VALUE(TRIM(SUBSTITUTE(S72,CHAR(160),""))),0),TRUE,0)*IFERROR(VALUE(TRIM(SUBSTITUTE(C72,CHAR(160),""))),0))=0,IF(V72&lt;&gt;"",0,""),_xlfn.IFS(TRIM(SUBSTITUTE(U72,CHAR(160),""))="Devis 1",IFERROR(VALUE(TRIM(SUBSTITUTE(M72,CHAR(160),""))),0),TRIM(SUBSTITUTE(U72,CHAR(160),""))="Devis 2",IFERROR(VALUE(TRIM(SUBSTITUTE(P72,CHAR(160),""))),0),TRIM(SUBSTITUTE(U72,CHAR(160),""))="Devis 3",IFERROR(VALUE(TRIM(SUBSTITUTE(S72,CHAR(160),""))),0),TRUE,0)*IFERROR(VALUE(TRIM(SUBSTITUTE(C72,CHAR(160),""))),0))</f>
        <v/>
      </c>
      <c r="X72" s="69" t="str">
        <f t="shared" si="32"/>
        <v/>
      </c>
      <c r="Y72" s="65"/>
      <c r="Z72" s="18" t="str">
        <f t="shared" si="49"/>
        <v/>
      </c>
      <c r="AA72" s="15" t="str">
        <f t="shared" si="50"/>
        <v/>
      </c>
      <c r="AB72" s="15" t="str">
        <f t="shared" si="51"/>
        <v/>
      </c>
      <c r="AC72" s="15" t="str">
        <f t="shared" si="52"/>
        <v/>
      </c>
      <c r="AD72" s="15" t="str">
        <f t="shared" si="53"/>
        <v/>
      </c>
      <c r="AE72" s="15" t="str">
        <f t="shared" si="54"/>
        <v/>
      </c>
      <c r="AF72" s="15" t="str">
        <f t="shared" si="55"/>
        <v/>
      </c>
      <c r="AG72" s="15" t="str">
        <f t="shared" si="56"/>
        <v/>
      </c>
      <c r="AH72" s="15" t="str">
        <f t="shared" si="38"/>
        <v/>
      </c>
      <c r="AI72" s="297" t="str">
        <f t="shared" si="59"/>
        <v/>
      </c>
      <c r="AJ72" s="45" t="str">
        <f t="shared" si="57"/>
        <v/>
      </c>
      <c r="AK72" s="20" t="str">
        <f t="shared" si="58"/>
        <v/>
      </c>
      <c r="AL72" s="42" t="str">
        <f t="shared" si="34"/>
        <v/>
      </c>
      <c r="AM72" s="46" t="str">
        <f t="shared" si="39"/>
        <v/>
      </c>
      <c r="AN72" s="20" t="str">
        <f t="shared" si="40"/>
        <v/>
      </c>
      <c r="AO72" s="42" t="str">
        <f t="shared" si="35"/>
        <v/>
      </c>
      <c r="AP72" s="47" t="str">
        <f t="shared" si="41"/>
        <v/>
      </c>
      <c r="AQ72" s="20" t="str">
        <f t="shared" si="42"/>
        <v/>
      </c>
      <c r="AR72" s="48" t="str">
        <f t="shared" si="36"/>
        <v/>
      </c>
      <c r="AS72" s="44" t="str">
        <f t="shared" si="43"/>
        <v/>
      </c>
      <c r="AT72" s="56"/>
      <c r="AU72" s="49" t="str">
        <f t="shared" si="44"/>
        <v/>
      </c>
      <c r="AV72" s="49" t="str">
        <f t="shared" si="45"/>
        <v/>
      </c>
      <c r="AW72" s="49" t="str">
        <f t="shared" si="37"/>
        <v/>
      </c>
      <c r="AX72" s="67" t="str" cm="1">
        <f t="array" ref="AX72">IF($AA72="","",IF((IFERROR(_xlfn.IFS($AS72="Devis 1",(IFERROR(VALUE(TRIM(SUBSTITUTE(AJ72,CHAR(160),""))),0)),$AS72="Devis 2",(IFERROR(VALUE(TRIM(SUBSTITUTE(AM72,CHAR(160),""))),0)),$AS72="Devis 3",(IFERROR(VALUE(TRIM(SUBSTITUTE(AP72,CHAR(160),""))),0))),0))*(IFERROR(VALUE(TRIM(SUBSTITUTE($AA72,CHAR(160),""))),0))=0,"",(IFERROR(_xlfn.IFS($AS72="Devis 1",(IFERROR(VALUE(TRIM(SUBSTITUTE(AJ72,CHAR(160),""))),0)),$AS72="Devis 2",(IFERROR(VALUE(TRIM(SUBSTITUTE(AM72,CHAR(160),""))),0)),$AS72="Devis 3",(IFERROR(VALUE(TRIM(SUBSTITUTE(AP72,CHAR(160),""))),0))),0))*(IFERROR(VALUE(TRIM(SUBSTITUTE($AA72,CHAR(160),""))),0))))</f>
        <v/>
      </c>
      <c r="AY72" s="67" t="str" cm="1">
        <f t="array" ref="AY72">IF($AA72="","",IF(IFERROR(_xlfn.IFS(TRIM(SUBSTITUTE($AS72,CHAR(160),""))="Devis 1",IFERROR(VALUE(TRIM(SUBSTITUTE(AK72,CHAR(160),""))),0),TRIM(SUBSTITUTE($AS72,CHAR(160),""))="Devis 2",IFERROR(VALUE(TRIM(SUBSTITUTE(AN72,CHAR(160),""))),0),TRIM(SUBSTITUTE($AS72,CHAR(160),""))="Devis 3",IFERROR(VALUE(TRIM(SUBSTITUTE(AQ72,CHAR(160),""))),0)),0)*IFERROR(VALUE(TRIM(SUBSTITUTE($AA72,CHAR(160),""))),0)=0,IF(AX72&lt;&gt;"",0,""),IFERROR(_xlfn.IFS(TRIM(SUBSTITUTE($AS72,CHAR(160),""))="Devis 1",IFERROR(VALUE(TRIM(SUBSTITUTE(AK72,CHAR(160),""))),0),TRIM(SUBSTITUTE($AS72,CHAR(160),""))="Devis 2",IFERROR(VALUE(TRIM(SUBSTITUTE(AN72,CHAR(160),""))),0),TRIM(SUBSTITUTE($AS72,CHAR(160),""))="Devis 3",IFERROR(VALUE(TRIM(SUBSTITUTE(AQ72,CHAR(160),""))),0)),0)*IFERROR(VALUE(TRIM(SUBSTITUTE($AA72,CHAR(160),""))),0)))</f>
        <v/>
      </c>
      <c r="AZ72" s="67" t="str" cm="1">
        <f t="array" ref="AZ72">IF($AA72="","",IF((IFERROR(_xlfn.IFS($AS72="Devis 1",(IFERROR(VALUE(TRIM(SUBSTITUTE(AL72,CHAR(160),""))),0)),$AS72="Devis 2",(IFERROR(VALUE(TRIM(SUBSTITUTE(AO72,CHAR(160),""))),0)),$AS72="Devis 3",(IFERROR(VALUE(TRIM(SUBSTITUTE(AR72,CHAR(160),""))),0))),0))*(IFERROR(VALUE(TRIM(SUBSTITUTE($AA72,CHAR(160),""))),0))=0,"",(IFERROR(_xlfn.IFS($AS72="Devis 1",(IFERROR(VALUE(TRIM(SUBSTITUTE(AL72,CHAR(160),""))),0)),$AS72="Devis 2",(IFERROR(VALUE(TRIM(SUBSTITUTE(AO72,CHAR(160),""))),0)),$AS72="Devis 3",(IFERROR(VALUE(TRIM(SUBSTITUTE(AR72,CHAR(160),""))),0))),0))*(IFERROR(VALUE(TRIM(SUBSTITUTE($AA72,CHAR(160),""))),0))))</f>
        <v/>
      </c>
      <c r="BA72" s="57"/>
      <c r="BB72" s="14" t="str" cm="1">
        <f t="array" ref="BB72">IF(OR(AZ72="",AW72="",AX72="",AU72="",AY72="",AV72=""),"",_xlfn.IFS((IFERROR(VALUE(TRIM(SUBSTITUTE(AZ72,CHAR(160),""))),0))&gt;(IFERROR(VALUE(TRIM(SUBSTITUTE(AW72,CHAR(160),""))),0)),"KO : Le montant retenu TTC est supérieur au montant raisonnable TTC. Merci de revoir la ligne de dépense ou plafonner son montant.",(IFERROR(VALUE(TRIM(SUBSTITUTE(AX72,CHAR(160),""))),0))&gt;(IFERROR(VALUE(TRIM(SUBSTITUTE(AU72,CHAR(160),""))),0)),"Attention : Le montant retenu HT est supérieur au montant HT raisonnable. Merci de revoir la ligne de dépense, plafonner son montant, ou justifier la reventillation HT / TVA.",(IFERROR(VALUE(TRIM(SUBSTITUTE(AY72,CHAR(160),""))),0))&gt;(IFERROR(VALUE(TRIM(SUBSTITUTE(AV72,CHAR(160),""))),0)),"Attention : Le montant TVA retenu est supérieur au montant TVA raisonnable. Merci de revoir la ligne de dépense, plafonner son montant, ou justifier la reventillation HT / TVA.",(IFERROR(VALUE(TRIM(SUBSTITUTE(AZ72,CHAR(160),""))),0))=0,"",(IFERROR(VALUE(TRIM(SUBSTITUTE(AW72,CHAR(160),""))),0))=(IFERROR(VALUE(TRIM(SUBSTITUTE(AZ72,CHAR(160),""))),0)),"OK",(IFERROR(VALUE(TRIM(SUBSTITUTE(AW72,CHAR(160),""))),0))&gt;(IFERROR(VALUE(TRIM(SUBSTITUTE(AZ72,CHAR(160),""))),0))," OK : Montant instruit inférieur au montant raisonnable.",TRUE,""))</f>
        <v/>
      </c>
      <c r="BC72" s="14" t="str" cm="1">
        <f t="array" ref="BC72">IF(
   OR(AZ72="",X72="",AX72="",V72="",AY72="",W72=""),
   "",
   _xlfn.IFS(
      (IFERROR(VALUE(TRIM(SUBSTITUTE(AZ72,CHAR(160),""))),0))=0,
         "Attention montant présenté entièrement écarté",
      (IFERROR(VALUE(TRIM(SUBSTITUTE(AZ72,CHAR(160),""))),0))&gt;
         (IFERROR(VALUE(TRIM(SUBSTITUTE(X72,CHAR(160),""))),0)),
         "KO : Le montant retenu TTC est supérieur au montant présenté TTC. Merci de revoir la ligne de dépense ou plafonner son montant.",
      (IFERROR(VALUE(TRIM(SUBSTITUTE(AX72,CHAR(160),""))),0))&gt;
         (IFERROR(VALUE(TRIM(SUBSTITUTE(V72,CHAR(160),""))),0)),
         "Attention : Le montant retenu HT est supérieur au montant HT présenté. Merci de revoir la ligne de dépense, plafonner son montant, ou justifier la reventilation HT / TVA.",
      (IFERROR(VALUE(TRIM(SUBSTITUTE(AY72,CHAR(160),""))),0))&gt;
         (IFERROR(VALUE(TRIM(SUBSTITUTE(W72,CHAR(160),""))),0)),
         "Attention : Le montant TVA retenu est supérieur au montant TVA présenté. Merci de revoir la ligne de dépense, plafonner son montant, ou justifier la reventilation HT / TVA.",
      (IFERROR(VALUE(TRIM(SUBSTITUTE(X72,CHAR(160),""))),0))=0,
         "",
      (IFERROR(VALUE(TRIM(SUBSTITUTE(AZ72,CHAR(160),""))),0))=
         (IFERROR(VALUE(TRIM(SUBSTITUTE(X72,CHAR(160),""))),0)),
         "OK",
      (IFERROR(VALUE(TRIM(SUBSTITUTE(AZ72,CHAR(160),""))),0))&lt;
         (IFERROR(VALUE(TRIM(SUBSTITUTE(X72,CHAR(160),""))),0)),
         "Attention : montant présenté partiellement écarté.",
      TRUE,
         ""
   )
)</f>
        <v/>
      </c>
      <c r="BD72" s="49" t="str">
        <f t="shared" si="46"/>
        <v/>
      </c>
      <c r="BE72" s="49" t="str">
        <f t="shared" si="47"/>
        <v/>
      </c>
      <c r="BF72" s="21" t="str">
        <f t="shared" si="48"/>
        <v/>
      </c>
    </row>
    <row r="73" spans="1:58" ht="15" customHeight="1">
      <c r="A73" s="345">
        <v>62</v>
      </c>
      <c r="B73" s="363"/>
      <c r="C73" s="6"/>
      <c r="D73" s="5"/>
      <c r="E73" s="5"/>
      <c r="F73" s="5"/>
      <c r="G73" s="24"/>
      <c r="H73" s="22"/>
      <c r="I73" s="23"/>
      <c r="J73" s="5"/>
      <c r="K73" s="11"/>
      <c r="L73" s="8"/>
      <c r="M73" s="7"/>
      <c r="N73" s="42" t="str">
        <f t="shared" si="29"/>
        <v/>
      </c>
      <c r="O73" s="9"/>
      <c r="P73" s="7"/>
      <c r="Q73" s="42" t="str">
        <f t="shared" si="30"/>
        <v/>
      </c>
      <c r="R73" s="10"/>
      <c r="S73" s="7"/>
      <c r="T73" s="43" t="str">
        <f t="shared" si="31"/>
        <v/>
      </c>
      <c r="U73" s="16"/>
      <c r="V73" s="68" t="str" cm="1">
        <f t="array" ref="V73">IF((_xlfn.IFS(TRIM(SUBSTITUTE(U73,CHAR(160),""))="Devis 1",IFERROR(VALUE(TRIM(SUBSTITUTE(L73,CHAR(160),""))),0),TRIM(SUBSTITUTE(U73,CHAR(160),""))="Devis 2",IFERROR(VALUE(TRIM(SUBSTITUTE(O73,CHAR(160),""))),0),TRIM(SUBSTITUTE(U73,CHAR(160),""))="Devis 3",IFERROR(VALUE(TRIM(SUBSTITUTE(R73,CHAR(160),""))),0),TRUE,0)*IFERROR(VALUE(TRIM(SUBSTITUTE(C73,CHAR(160),""))),0))=0,"",_xlfn.IFS(TRIM(SUBSTITUTE(U73,CHAR(160),""))="Devis 1",IFERROR(VALUE(TRIM(SUBSTITUTE(L73,CHAR(160),""))),0),TRIM(SUBSTITUTE(U73,CHAR(160),""))="Devis 2",IFERROR(VALUE(TRIM(SUBSTITUTE(O73,CHAR(160),""))),0),TRIM(SUBSTITUTE(U73,CHAR(160),""))="Devis 3",IFERROR(VALUE(TRIM(SUBSTITUTE(R73,CHAR(160),""))),0),TRUE,0)*IFERROR(VALUE(TRIM(SUBSTITUTE(C73,CHAR(160),""))),0))</f>
        <v/>
      </c>
      <c r="W73" s="66" t="str" cm="1">
        <f t="array" ref="W73">IF((_xlfn.IFS(TRIM(SUBSTITUTE(U73,CHAR(160),""))="Devis 1",IFERROR(VALUE(TRIM(SUBSTITUTE(M73,CHAR(160),""))),0),TRIM(SUBSTITUTE(U73,CHAR(160),""))="Devis 2",IFERROR(VALUE(TRIM(SUBSTITUTE(P73,CHAR(160),""))),0),TRIM(SUBSTITUTE(U73,CHAR(160),""))="Devis 3",IFERROR(VALUE(TRIM(SUBSTITUTE(S73,CHAR(160),""))),0),TRUE,0)*IFERROR(VALUE(TRIM(SUBSTITUTE(C73,CHAR(160),""))),0))=0,IF(V73&lt;&gt;"",0,""),_xlfn.IFS(TRIM(SUBSTITUTE(U73,CHAR(160),""))="Devis 1",IFERROR(VALUE(TRIM(SUBSTITUTE(M73,CHAR(160),""))),0),TRIM(SUBSTITUTE(U73,CHAR(160),""))="Devis 2",IFERROR(VALUE(TRIM(SUBSTITUTE(P73,CHAR(160),""))),0),TRIM(SUBSTITUTE(U73,CHAR(160),""))="Devis 3",IFERROR(VALUE(TRIM(SUBSTITUTE(S73,CHAR(160),""))),0),TRUE,0)*IFERROR(VALUE(TRIM(SUBSTITUTE(C73,CHAR(160),""))),0))</f>
        <v/>
      </c>
      <c r="X73" s="69" t="str">
        <f t="shared" si="32"/>
        <v/>
      </c>
      <c r="Y73" s="65"/>
      <c r="Z73" s="18" t="str">
        <f t="shared" si="49"/>
        <v/>
      </c>
      <c r="AA73" s="15" t="str">
        <f t="shared" si="50"/>
        <v/>
      </c>
      <c r="AB73" s="15" t="str">
        <f t="shared" si="51"/>
        <v/>
      </c>
      <c r="AC73" s="15" t="str">
        <f t="shared" si="52"/>
        <v/>
      </c>
      <c r="AD73" s="15" t="str">
        <f t="shared" si="53"/>
        <v/>
      </c>
      <c r="AE73" s="15" t="str">
        <f t="shared" si="54"/>
        <v/>
      </c>
      <c r="AF73" s="15" t="str">
        <f t="shared" si="55"/>
        <v/>
      </c>
      <c r="AG73" s="15" t="str">
        <f t="shared" si="56"/>
        <v/>
      </c>
      <c r="AH73" s="15" t="str">
        <f t="shared" si="38"/>
        <v/>
      </c>
      <c r="AI73" s="297" t="str">
        <f t="shared" si="59"/>
        <v/>
      </c>
      <c r="AJ73" s="45" t="str">
        <f t="shared" si="57"/>
        <v/>
      </c>
      <c r="AK73" s="20" t="str">
        <f t="shared" si="58"/>
        <v/>
      </c>
      <c r="AL73" s="42" t="str">
        <f t="shared" si="34"/>
        <v/>
      </c>
      <c r="AM73" s="46" t="str">
        <f t="shared" si="39"/>
        <v/>
      </c>
      <c r="AN73" s="20" t="str">
        <f t="shared" si="40"/>
        <v/>
      </c>
      <c r="AO73" s="42" t="str">
        <f t="shared" si="35"/>
        <v/>
      </c>
      <c r="AP73" s="47" t="str">
        <f t="shared" si="41"/>
        <v/>
      </c>
      <c r="AQ73" s="20" t="str">
        <f t="shared" si="42"/>
        <v/>
      </c>
      <c r="AR73" s="48" t="str">
        <f t="shared" si="36"/>
        <v/>
      </c>
      <c r="AS73" s="44" t="str">
        <f t="shared" si="43"/>
        <v/>
      </c>
      <c r="AT73" s="56"/>
      <c r="AU73" s="49" t="str">
        <f t="shared" si="44"/>
        <v/>
      </c>
      <c r="AV73" s="49" t="str">
        <f t="shared" si="45"/>
        <v/>
      </c>
      <c r="AW73" s="49" t="str">
        <f t="shared" si="37"/>
        <v/>
      </c>
      <c r="AX73" s="67" t="str" cm="1">
        <f t="array" ref="AX73">IF($AA73="","",IF((IFERROR(_xlfn.IFS($AS73="Devis 1",(IFERROR(VALUE(TRIM(SUBSTITUTE(AJ73,CHAR(160),""))),0)),$AS73="Devis 2",(IFERROR(VALUE(TRIM(SUBSTITUTE(AM73,CHAR(160),""))),0)),$AS73="Devis 3",(IFERROR(VALUE(TRIM(SUBSTITUTE(AP73,CHAR(160),""))),0))),0))*(IFERROR(VALUE(TRIM(SUBSTITUTE($AA73,CHAR(160),""))),0))=0,"",(IFERROR(_xlfn.IFS($AS73="Devis 1",(IFERROR(VALUE(TRIM(SUBSTITUTE(AJ73,CHAR(160),""))),0)),$AS73="Devis 2",(IFERROR(VALUE(TRIM(SUBSTITUTE(AM73,CHAR(160),""))),0)),$AS73="Devis 3",(IFERROR(VALUE(TRIM(SUBSTITUTE(AP73,CHAR(160),""))),0))),0))*(IFERROR(VALUE(TRIM(SUBSTITUTE($AA73,CHAR(160),""))),0))))</f>
        <v/>
      </c>
      <c r="AY73" s="67" t="str" cm="1">
        <f t="array" ref="AY73">IF($AA73="","",IF(IFERROR(_xlfn.IFS(TRIM(SUBSTITUTE($AS73,CHAR(160),""))="Devis 1",IFERROR(VALUE(TRIM(SUBSTITUTE(AK73,CHAR(160),""))),0),TRIM(SUBSTITUTE($AS73,CHAR(160),""))="Devis 2",IFERROR(VALUE(TRIM(SUBSTITUTE(AN73,CHAR(160),""))),0),TRIM(SUBSTITUTE($AS73,CHAR(160),""))="Devis 3",IFERROR(VALUE(TRIM(SUBSTITUTE(AQ73,CHAR(160),""))),0)),0)*IFERROR(VALUE(TRIM(SUBSTITUTE($AA73,CHAR(160),""))),0)=0,IF(AX73&lt;&gt;"",0,""),IFERROR(_xlfn.IFS(TRIM(SUBSTITUTE($AS73,CHAR(160),""))="Devis 1",IFERROR(VALUE(TRIM(SUBSTITUTE(AK73,CHAR(160),""))),0),TRIM(SUBSTITUTE($AS73,CHAR(160),""))="Devis 2",IFERROR(VALUE(TRIM(SUBSTITUTE(AN73,CHAR(160),""))),0),TRIM(SUBSTITUTE($AS73,CHAR(160),""))="Devis 3",IFERROR(VALUE(TRIM(SUBSTITUTE(AQ73,CHAR(160),""))),0)),0)*IFERROR(VALUE(TRIM(SUBSTITUTE($AA73,CHAR(160),""))),0)))</f>
        <v/>
      </c>
      <c r="AZ73" s="67" t="str" cm="1">
        <f t="array" ref="AZ73">IF($AA73="","",IF((IFERROR(_xlfn.IFS($AS73="Devis 1",(IFERROR(VALUE(TRIM(SUBSTITUTE(AL73,CHAR(160),""))),0)),$AS73="Devis 2",(IFERROR(VALUE(TRIM(SUBSTITUTE(AO73,CHAR(160),""))),0)),$AS73="Devis 3",(IFERROR(VALUE(TRIM(SUBSTITUTE(AR73,CHAR(160),""))),0))),0))*(IFERROR(VALUE(TRIM(SUBSTITUTE($AA73,CHAR(160),""))),0))=0,"",(IFERROR(_xlfn.IFS($AS73="Devis 1",(IFERROR(VALUE(TRIM(SUBSTITUTE(AL73,CHAR(160),""))),0)),$AS73="Devis 2",(IFERROR(VALUE(TRIM(SUBSTITUTE(AO73,CHAR(160),""))),0)),$AS73="Devis 3",(IFERROR(VALUE(TRIM(SUBSTITUTE(AR73,CHAR(160),""))),0))),0))*(IFERROR(VALUE(TRIM(SUBSTITUTE($AA73,CHAR(160),""))),0))))</f>
        <v/>
      </c>
      <c r="BA73" s="57"/>
      <c r="BB73" s="14" t="str" cm="1">
        <f t="array" ref="BB73">IF(OR(AZ73="",AW73="",AX73="",AU73="",AY73="",AV73=""),"",_xlfn.IFS((IFERROR(VALUE(TRIM(SUBSTITUTE(AZ73,CHAR(160),""))),0))&gt;(IFERROR(VALUE(TRIM(SUBSTITUTE(AW73,CHAR(160),""))),0)),"KO : Le montant retenu TTC est supérieur au montant raisonnable TTC. Merci de revoir la ligne de dépense ou plafonner son montant.",(IFERROR(VALUE(TRIM(SUBSTITUTE(AX73,CHAR(160),""))),0))&gt;(IFERROR(VALUE(TRIM(SUBSTITUTE(AU73,CHAR(160),""))),0)),"Attention : Le montant retenu HT est supérieur au montant HT raisonnable. Merci de revoir la ligne de dépense, plafonner son montant, ou justifier la reventillation HT / TVA.",(IFERROR(VALUE(TRIM(SUBSTITUTE(AY73,CHAR(160),""))),0))&gt;(IFERROR(VALUE(TRIM(SUBSTITUTE(AV73,CHAR(160),""))),0)),"Attention : Le montant TVA retenu est supérieur au montant TVA raisonnable. Merci de revoir la ligne de dépense, plafonner son montant, ou justifier la reventillation HT / TVA.",(IFERROR(VALUE(TRIM(SUBSTITUTE(AZ73,CHAR(160),""))),0))=0,"",(IFERROR(VALUE(TRIM(SUBSTITUTE(AW73,CHAR(160),""))),0))=(IFERROR(VALUE(TRIM(SUBSTITUTE(AZ73,CHAR(160),""))),0)),"OK",(IFERROR(VALUE(TRIM(SUBSTITUTE(AW73,CHAR(160),""))),0))&gt;(IFERROR(VALUE(TRIM(SUBSTITUTE(AZ73,CHAR(160),""))),0))," OK : Montant instruit inférieur au montant raisonnable.",TRUE,""))</f>
        <v/>
      </c>
      <c r="BC73" s="14" t="str" cm="1">
        <f t="array" ref="BC73">IF(
   OR(AZ73="",X73="",AX73="",V73="",AY73="",W73=""),
   "",
   _xlfn.IFS(
      (IFERROR(VALUE(TRIM(SUBSTITUTE(AZ73,CHAR(160),""))),0))=0,
         "Attention montant présenté entièrement écarté",
      (IFERROR(VALUE(TRIM(SUBSTITUTE(AZ73,CHAR(160),""))),0))&gt;
         (IFERROR(VALUE(TRIM(SUBSTITUTE(X73,CHAR(160),""))),0)),
         "KO : Le montant retenu TTC est supérieur au montant présenté TTC. Merci de revoir la ligne de dépense ou plafonner son montant.",
      (IFERROR(VALUE(TRIM(SUBSTITUTE(AX73,CHAR(160),""))),0))&gt;
         (IFERROR(VALUE(TRIM(SUBSTITUTE(V73,CHAR(160),""))),0)),
         "Attention : Le montant retenu HT est supérieur au montant HT présenté. Merci de revoir la ligne de dépense, plafonner son montant, ou justifier la reventilation HT / TVA.",
      (IFERROR(VALUE(TRIM(SUBSTITUTE(AY73,CHAR(160),""))),0))&gt;
         (IFERROR(VALUE(TRIM(SUBSTITUTE(W73,CHAR(160),""))),0)),
         "Attention : Le montant TVA retenu est supérieur au montant TVA présenté. Merci de revoir la ligne de dépense, plafonner son montant, ou justifier la reventilation HT / TVA.",
      (IFERROR(VALUE(TRIM(SUBSTITUTE(X73,CHAR(160),""))),0))=0,
         "",
      (IFERROR(VALUE(TRIM(SUBSTITUTE(AZ73,CHAR(160),""))),0))=
         (IFERROR(VALUE(TRIM(SUBSTITUTE(X73,CHAR(160),""))),0)),
         "OK",
      (IFERROR(VALUE(TRIM(SUBSTITUTE(AZ73,CHAR(160),""))),0))&lt;
         (IFERROR(VALUE(TRIM(SUBSTITUTE(X73,CHAR(160),""))),0)),
         "Attention : montant présenté partiellement écarté.",
      TRUE,
         ""
   )
)</f>
        <v/>
      </c>
      <c r="BD73" s="49" t="str">
        <f t="shared" si="46"/>
        <v/>
      </c>
      <c r="BE73" s="49" t="str">
        <f t="shared" si="47"/>
        <v/>
      </c>
      <c r="BF73" s="21" t="str">
        <f t="shared" si="48"/>
        <v/>
      </c>
    </row>
    <row r="74" spans="1:58" ht="15" customHeight="1">
      <c r="A74" s="345">
        <v>63</v>
      </c>
      <c r="B74" s="363"/>
      <c r="C74" s="6"/>
      <c r="D74" s="5"/>
      <c r="E74" s="5"/>
      <c r="F74" s="5"/>
      <c r="G74" s="24"/>
      <c r="H74" s="22"/>
      <c r="I74" s="23"/>
      <c r="J74" s="5"/>
      <c r="K74" s="11"/>
      <c r="L74" s="8"/>
      <c r="M74" s="7"/>
      <c r="N74" s="42" t="str">
        <f t="shared" si="29"/>
        <v/>
      </c>
      <c r="O74" s="9"/>
      <c r="P74" s="7"/>
      <c r="Q74" s="42" t="str">
        <f t="shared" si="30"/>
        <v/>
      </c>
      <c r="R74" s="10"/>
      <c r="S74" s="7"/>
      <c r="T74" s="43" t="str">
        <f t="shared" si="31"/>
        <v/>
      </c>
      <c r="U74" s="16"/>
      <c r="V74" s="68" t="str" cm="1">
        <f t="array" ref="V74">IF((_xlfn.IFS(TRIM(SUBSTITUTE(U74,CHAR(160),""))="Devis 1",IFERROR(VALUE(TRIM(SUBSTITUTE(L74,CHAR(160),""))),0),TRIM(SUBSTITUTE(U74,CHAR(160),""))="Devis 2",IFERROR(VALUE(TRIM(SUBSTITUTE(O74,CHAR(160),""))),0),TRIM(SUBSTITUTE(U74,CHAR(160),""))="Devis 3",IFERROR(VALUE(TRIM(SUBSTITUTE(R74,CHAR(160),""))),0),TRUE,0)*IFERROR(VALUE(TRIM(SUBSTITUTE(C74,CHAR(160),""))),0))=0,"",_xlfn.IFS(TRIM(SUBSTITUTE(U74,CHAR(160),""))="Devis 1",IFERROR(VALUE(TRIM(SUBSTITUTE(L74,CHAR(160),""))),0),TRIM(SUBSTITUTE(U74,CHAR(160),""))="Devis 2",IFERROR(VALUE(TRIM(SUBSTITUTE(O74,CHAR(160),""))),0),TRIM(SUBSTITUTE(U74,CHAR(160),""))="Devis 3",IFERROR(VALUE(TRIM(SUBSTITUTE(R74,CHAR(160),""))),0),TRUE,0)*IFERROR(VALUE(TRIM(SUBSTITUTE(C74,CHAR(160),""))),0))</f>
        <v/>
      </c>
      <c r="W74" s="66" t="str" cm="1">
        <f t="array" ref="W74">IF((_xlfn.IFS(TRIM(SUBSTITUTE(U74,CHAR(160),""))="Devis 1",IFERROR(VALUE(TRIM(SUBSTITUTE(M74,CHAR(160),""))),0),TRIM(SUBSTITUTE(U74,CHAR(160),""))="Devis 2",IFERROR(VALUE(TRIM(SUBSTITUTE(P74,CHAR(160),""))),0),TRIM(SUBSTITUTE(U74,CHAR(160),""))="Devis 3",IFERROR(VALUE(TRIM(SUBSTITUTE(S74,CHAR(160),""))),0),TRUE,0)*IFERROR(VALUE(TRIM(SUBSTITUTE(C74,CHAR(160),""))),0))=0,IF(V74&lt;&gt;"",0,""),_xlfn.IFS(TRIM(SUBSTITUTE(U74,CHAR(160),""))="Devis 1",IFERROR(VALUE(TRIM(SUBSTITUTE(M74,CHAR(160),""))),0),TRIM(SUBSTITUTE(U74,CHAR(160),""))="Devis 2",IFERROR(VALUE(TRIM(SUBSTITUTE(P74,CHAR(160),""))),0),TRIM(SUBSTITUTE(U74,CHAR(160),""))="Devis 3",IFERROR(VALUE(TRIM(SUBSTITUTE(S74,CHAR(160),""))),0),TRUE,0)*IFERROR(VALUE(TRIM(SUBSTITUTE(C74,CHAR(160),""))),0))</f>
        <v/>
      </c>
      <c r="X74" s="69" t="str">
        <f t="shared" si="32"/>
        <v/>
      </c>
      <c r="Y74" s="65"/>
      <c r="Z74" s="18" t="str">
        <f t="shared" si="49"/>
        <v/>
      </c>
      <c r="AA74" s="15" t="str">
        <f t="shared" si="50"/>
        <v/>
      </c>
      <c r="AB74" s="15" t="str">
        <f t="shared" si="51"/>
        <v/>
      </c>
      <c r="AC74" s="15" t="str">
        <f t="shared" si="52"/>
        <v/>
      </c>
      <c r="AD74" s="15" t="str">
        <f t="shared" si="53"/>
        <v/>
      </c>
      <c r="AE74" s="15" t="str">
        <f t="shared" si="54"/>
        <v/>
      </c>
      <c r="AF74" s="15" t="str">
        <f t="shared" si="55"/>
        <v/>
      </c>
      <c r="AG74" s="15" t="str">
        <f t="shared" si="56"/>
        <v/>
      </c>
      <c r="AH74" s="15" t="str">
        <f t="shared" si="38"/>
        <v/>
      </c>
      <c r="AI74" s="297" t="str">
        <f t="shared" si="59"/>
        <v/>
      </c>
      <c r="AJ74" s="45" t="str">
        <f t="shared" si="57"/>
        <v/>
      </c>
      <c r="AK74" s="20" t="str">
        <f t="shared" si="58"/>
        <v/>
      </c>
      <c r="AL74" s="42" t="str">
        <f t="shared" si="34"/>
        <v/>
      </c>
      <c r="AM74" s="46" t="str">
        <f t="shared" si="39"/>
        <v/>
      </c>
      <c r="AN74" s="20" t="str">
        <f t="shared" si="40"/>
        <v/>
      </c>
      <c r="AO74" s="42" t="str">
        <f t="shared" si="35"/>
        <v/>
      </c>
      <c r="AP74" s="47" t="str">
        <f t="shared" si="41"/>
        <v/>
      </c>
      <c r="AQ74" s="20" t="str">
        <f t="shared" si="42"/>
        <v/>
      </c>
      <c r="AR74" s="48" t="str">
        <f t="shared" si="36"/>
        <v/>
      </c>
      <c r="AS74" s="44" t="str">
        <f t="shared" si="43"/>
        <v/>
      </c>
      <c r="AT74" s="56"/>
      <c r="AU74" s="49" t="str">
        <f t="shared" si="44"/>
        <v/>
      </c>
      <c r="AV74" s="49" t="str">
        <f t="shared" si="45"/>
        <v/>
      </c>
      <c r="AW74" s="49" t="str">
        <f t="shared" si="37"/>
        <v/>
      </c>
      <c r="AX74" s="67" t="str" cm="1">
        <f t="array" ref="AX74">IF($AA74="","",IF((IFERROR(_xlfn.IFS($AS74="Devis 1",(IFERROR(VALUE(TRIM(SUBSTITUTE(AJ74,CHAR(160),""))),0)),$AS74="Devis 2",(IFERROR(VALUE(TRIM(SUBSTITUTE(AM74,CHAR(160),""))),0)),$AS74="Devis 3",(IFERROR(VALUE(TRIM(SUBSTITUTE(AP74,CHAR(160),""))),0))),0))*(IFERROR(VALUE(TRIM(SUBSTITUTE($AA74,CHAR(160),""))),0))=0,"",(IFERROR(_xlfn.IFS($AS74="Devis 1",(IFERROR(VALUE(TRIM(SUBSTITUTE(AJ74,CHAR(160),""))),0)),$AS74="Devis 2",(IFERROR(VALUE(TRIM(SUBSTITUTE(AM74,CHAR(160),""))),0)),$AS74="Devis 3",(IFERROR(VALUE(TRIM(SUBSTITUTE(AP74,CHAR(160),""))),0))),0))*(IFERROR(VALUE(TRIM(SUBSTITUTE($AA74,CHAR(160),""))),0))))</f>
        <v/>
      </c>
      <c r="AY74" s="67" t="str" cm="1">
        <f t="array" ref="AY74">IF($AA74="","",IF(IFERROR(_xlfn.IFS(TRIM(SUBSTITUTE($AS74,CHAR(160),""))="Devis 1",IFERROR(VALUE(TRIM(SUBSTITUTE(AK74,CHAR(160),""))),0),TRIM(SUBSTITUTE($AS74,CHAR(160),""))="Devis 2",IFERROR(VALUE(TRIM(SUBSTITUTE(AN74,CHAR(160),""))),0),TRIM(SUBSTITUTE($AS74,CHAR(160),""))="Devis 3",IFERROR(VALUE(TRIM(SUBSTITUTE(AQ74,CHAR(160),""))),0)),0)*IFERROR(VALUE(TRIM(SUBSTITUTE($AA74,CHAR(160),""))),0)=0,IF(AX74&lt;&gt;"",0,""),IFERROR(_xlfn.IFS(TRIM(SUBSTITUTE($AS74,CHAR(160),""))="Devis 1",IFERROR(VALUE(TRIM(SUBSTITUTE(AK74,CHAR(160),""))),0),TRIM(SUBSTITUTE($AS74,CHAR(160),""))="Devis 2",IFERROR(VALUE(TRIM(SUBSTITUTE(AN74,CHAR(160),""))),0),TRIM(SUBSTITUTE($AS74,CHAR(160),""))="Devis 3",IFERROR(VALUE(TRIM(SUBSTITUTE(AQ74,CHAR(160),""))),0)),0)*IFERROR(VALUE(TRIM(SUBSTITUTE($AA74,CHAR(160),""))),0)))</f>
        <v/>
      </c>
      <c r="AZ74" s="67" t="str" cm="1">
        <f t="array" ref="AZ74">IF($AA74="","",IF((IFERROR(_xlfn.IFS($AS74="Devis 1",(IFERROR(VALUE(TRIM(SUBSTITUTE(AL74,CHAR(160),""))),0)),$AS74="Devis 2",(IFERROR(VALUE(TRIM(SUBSTITUTE(AO74,CHAR(160),""))),0)),$AS74="Devis 3",(IFERROR(VALUE(TRIM(SUBSTITUTE(AR74,CHAR(160),""))),0))),0))*(IFERROR(VALUE(TRIM(SUBSTITUTE($AA74,CHAR(160),""))),0))=0,"",(IFERROR(_xlfn.IFS($AS74="Devis 1",(IFERROR(VALUE(TRIM(SUBSTITUTE(AL74,CHAR(160),""))),0)),$AS74="Devis 2",(IFERROR(VALUE(TRIM(SUBSTITUTE(AO74,CHAR(160),""))),0)),$AS74="Devis 3",(IFERROR(VALUE(TRIM(SUBSTITUTE(AR74,CHAR(160),""))),0))),0))*(IFERROR(VALUE(TRIM(SUBSTITUTE($AA74,CHAR(160),""))),0))))</f>
        <v/>
      </c>
      <c r="BA74" s="57"/>
      <c r="BB74" s="14" t="str" cm="1">
        <f t="array" ref="BB74">IF(OR(AZ74="",AW74="",AX74="",AU74="",AY74="",AV74=""),"",_xlfn.IFS((IFERROR(VALUE(TRIM(SUBSTITUTE(AZ74,CHAR(160),""))),0))&gt;(IFERROR(VALUE(TRIM(SUBSTITUTE(AW74,CHAR(160),""))),0)),"KO : Le montant retenu TTC est supérieur au montant raisonnable TTC. Merci de revoir la ligne de dépense ou plafonner son montant.",(IFERROR(VALUE(TRIM(SUBSTITUTE(AX74,CHAR(160),""))),0))&gt;(IFERROR(VALUE(TRIM(SUBSTITUTE(AU74,CHAR(160),""))),0)),"Attention : Le montant retenu HT est supérieur au montant HT raisonnable. Merci de revoir la ligne de dépense, plafonner son montant, ou justifier la reventillation HT / TVA.",(IFERROR(VALUE(TRIM(SUBSTITUTE(AY74,CHAR(160),""))),0))&gt;(IFERROR(VALUE(TRIM(SUBSTITUTE(AV74,CHAR(160),""))),0)),"Attention : Le montant TVA retenu est supérieur au montant TVA raisonnable. Merci de revoir la ligne de dépense, plafonner son montant, ou justifier la reventillation HT / TVA.",(IFERROR(VALUE(TRIM(SUBSTITUTE(AZ74,CHAR(160),""))),0))=0,"",(IFERROR(VALUE(TRIM(SUBSTITUTE(AW74,CHAR(160),""))),0))=(IFERROR(VALUE(TRIM(SUBSTITUTE(AZ74,CHAR(160),""))),0)),"OK",(IFERROR(VALUE(TRIM(SUBSTITUTE(AW74,CHAR(160),""))),0))&gt;(IFERROR(VALUE(TRIM(SUBSTITUTE(AZ74,CHAR(160),""))),0))," OK : Montant instruit inférieur au montant raisonnable.",TRUE,""))</f>
        <v/>
      </c>
      <c r="BC74" s="14" t="str" cm="1">
        <f t="array" ref="BC74">IF(
   OR(AZ74="",X74="",AX74="",V74="",AY74="",W74=""),
   "",
   _xlfn.IFS(
      (IFERROR(VALUE(TRIM(SUBSTITUTE(AZ74,CHAR(160),""))),0))=0,
         "Attention montant présenté entièrement écarté",
      (IFERROR(VALUE(TRIM(SUBSTITUTE(AZ74,CHAR(160),""))),0))&gt;
         (IFERROR(VALUE(TRIM(SUBSTITUTE(X74,CHAR(160),""))),0)),
         "KO : Le montant retenu TTC est supérieur au montant présenté TTC. Merci de revoir la ligne de dépense ou plafonner son montant.",
      (IFERROR(VALUE(TRIM(SUBSTITUTE(AX74,CHAR(160),""))),0))&gt;
         (IFERROR(VALUE(TRIM(SUBSTITUTE(V74,CHAR(160),""))),0)),
         "Attention : Le montant retenu HT est supérieur au montant HT présenté. Merci de revoir la ligne de dépense, plafonner son montant, ou justifier la reventilation HT / TVA.",
      (IFERROR(VALUE(TRIM(SUBSTITUTE(AY74,CHAR(160),""))),0))&gt;
         (IFERROR(VALUE(TRIM(SUBSTITUTE(W74,CHAR(160),""))),0)),
         "Attention : Le montant TVA retenu est supérieur au montant TVA présenté. Merci de revoir la ligne de dépense, plafonner son montant, ou justifier la reventilation HT / TVA.",
      (IFERROR(VALUE(TRIM(SUBSTITUTE(X74,CHAR(160),""))),0))=0,
         "",
      (IFERROR(VALUE(TRIM(SUBSTITUTE(AZ74,CHAR(160),""))),0))=
         (IFERROR(VALUE(TRIM(SUBSTITUTE(X74,CHAR(160),""))),0)),
         "OK",
      (IFERROR(VALUE(TRIM(SUBSTITUTE(AZ74,CHAR(160),""))),0))&lt;
         (IFERROR(VALUE(TRIM(SUBSTITUTE(X74,CHAR(160),""))),0)),
         "Attention : montant présenté partiellement écarté.",
      TRUE,
         ""
   )
)</f>
        <v/>
      </c>
      <c r="BD74" s="49" t="str">
        <f t="shared" si="46"/>
        <v/>
      </c>
      <c r="BE74" s="49" t="str">
        <f t="shared" si="47"/>
        <v/>
      </c>
      <c r="BF74" s="21" t="str">
        <f t="shared" si="48"/>
        <v/>
      </c>
    </row>
    <row r="75" spans="1:58" ht="15" customHeight="1">
      <c r="A75" s="345">
        <v>64</v>
      </c>
      <c r="B75" s="363"/>
      <c r="C75" s="6"/>
      <c r="D75" s="5"/>
      <c r="E75" s="5"/>
      <c r="F75" s="5"/>
      <c r="G75" s="24"/>
      <c r="H75" s="22"/>
      <c r="I75" s="23"/>
      <c r="J75" s="5"/>
      <c r="K75" s="11"/>
      <c r="L75" s="8"/>
      <c r="M75" s="7"/>
      <c r="N75" s="42" t="str">
        <f t="shared" si="29"/>
        <v/>
      </c>
      <c r="O75" s="9"/>
      <c r="P75" s="7"/>
      <c r="Q75" s="42" t="str">
        <f t="shared" si="30"/>
        <v/>
      </c>
      <c r="R75" s="10"/>
      <c r="S75" s="7"/>
      <c r="T75" s="43" t="str">
        <f t="shared" si="31"/>
        <v/>
      </c>
      <c r="U75" s="16"/>
      <c r="V75" s="68" t="str" cm="1">
        <f t="array" ref="V75">IF((_xlfn.IFS(TRIM(SUBSTITUTE(U75,CHAR(160),""))="Devis 1",IFERROR(VALUE(TRIM(SUBSTITUTE(L75,CHAR(160),""))),0),TRIM(SUBSTITUTE(U75,CHAR(160),""))="Devis 2",IFERROR(VALUE(TRIM(SUBSTITUTE(O75,CHAR(160),""))),0),TRIM(SUBSTITUTE(U75,CHAR(160),""))="Devis 3",IFERROR(VALUE(TRIM(SUBSTITUTE(R75,CHAR(160),""))),0),TRUE,0)*IFERROR(VALUE(TRIM(SUBSTITUTE(C75,CHAR(160),""))),0))=0,"",_xlfn.IFS(TRIM(SUBSTITUTE(U75,CHAR(160),""))="Devis 1",IFERROR(VALUE(TRIM(SUBSTITUTE(L75,CHAR(160),""))),0),TRIM(SUBSTITUTE(U75,CHAR(160),""))="Devis 2",IFERROR(VALUE(TRIM(SUBSTITUTE(O75,CHAR(160),""))),0),TRIM(SUBSTITUTE(U75,CHAR(160),""))="Devis 3",IFERROR(VALUE(TRIM(SUBSTITUTE(R75,CHAR(160),""))),0),TRUE,0)*IFERROR(VALUE(TRIM(SUBSTITUTE(C75,CHAR(160),""))),0))</f>
        <v/>
      </c>
      <c r="W75" s="66" t="str" cm="1">
        <f t="array" ref="W75">IF((_xlfn.IFS(TRIM(SUBSTITUTE(U75,CHAR(160),""))="Devis 1",IFERROR(VALUE(TRIM(SUBSTITUTE(M75,CHAR(160),""))),0),TRIM(SUBSTITUTE(U75,CHAR(160),""))="Devis 2",IFERROR(VALUE(TRIM(SUBSTITUTE(P75,CHAR(160),""))),0),TRIM(SUBSTITUTE(U75,CHAR(160),""))="Devis 3",IFERROR(VALUE(TRIM(SUBSTITUTE(S75,CHAR(160),""))),0),TRUE,0)*IFERROR(VALUE(TRIM(SUBSTITUTE(C75,CHAR(160),""))),0))=0,IF(V75&lt;&gt;"",0,""),_xlfn.IFS(TRIM(SUBSTITUTE(U75,CHAR(160),""))="Devis 1",IFERROR(VALUE(TRIM(SUBSTITUTE(M75,CHAR(160),""))),0),TRIM(SUBSTITUTE(U75,CHAR(160),""))="Devis 2",IFERROR(VALUE(TRIM(SUBSTITUTE(P75,CHAR(160),""))),0),TRIM(SUBSTITUTE(U75,CHAR(160),""))="Devis 3",IFERROR(VALUE(TRIM(SUBSTITUTE(S75,CHAR(160),""))),0),TRUE,0)*IFERROR(VALUE(TRIM(SUBSTITUTE(C75,CHAR(160),""))),0))</f>
        <v/>
      </c>
      <c r="X75" s="69" t="str">
        <f t="shared" si="32"/>
        <v/>
      </c>
      <c r="Y75" s="65"/>
      <c r="Z75" s="18" t="str">
        <f t="shared" si="49"/>
        <v/>
      </c>
      <c r="AA75" s="15" t="str">
        <f t="shared" si="50"/>
        <v/>
      </c>
      <c r="AB75" s="15" t="str">
        <f t="shared" si="51"/>
        <v/>
      </c>
      <c r="AC75" s="15" t="str">
        <f t="shared" si="52"/>
        <v/>
      </c>
      <c r="AD75" s="15" t="str">
        <f t="shared" si="53"/>
        <v/>
      </c>
      <c r="AE75" s="15" t="str">
        <f t="shared" si="54"/>
        <v/>
      </c>
      <c r="AF75" s="15" t="str">
        <f t="shared" si="55"/>
        <v/>
      </c>
      <c r="AG75" s="15" t="str">
        <f t="shared" si="56"/>
        <v/>
      </c>
      <c r="AH75" s="15" t="str">
        <f t="shared" si="38"/>
        <v/>
      </c>
      <c r="AI75" s="297" t="str">
        <f t="shared" si="59"/>
        <v/>
      </c>
      <c r="AJ75" s="45" t="str">
        <f t="shared" si="57"/>
        <v/>
      </c>
      <c r="AK75" s="20" t="str">
        <f t="shared" si="58"/>
        <v/>
      </c>
      <c r="AL75" s="42" t="str">
        <f t="shared" si="34"/>
        <v/>
      </c>
      <c r="AM75" s="46" t="str">
        <f t="shared" ref="AM75:AM111" si="60">IF(O75="","",O75)</f>
        <v/>
      </c>
      <c r="AN75" s="20" t="str">
        <f t="shared" ref="AN75:AN111" si="61">IF(P75="","",P75)</f>
        <v/>
      </c>
      <c r="AO75" s="42" t="str">
        <f t="shared" si="35"/>
        <v/>
      </c>
      <c r="AP75" s="47" t="str">
        <f t="shared" ref="AP75:AP111" si="62">IF(R75="","",R75)</f>
        <v/>
      </c>
      <c r="AQ75" s="20" t="str">
        <f t="shared" ref="AQ75:AQ111" si="63">IF(S75="","",S75)</f>
        <v/>
      </c>
      <c r="AR75" s="48" t="str">
        <f t="shared" si="36"/>
        <v/>
      </c>
      <c r="AS75" s="44" t="str">
        <f t="shared" ref="AS75:AS111" si="64">IF(U75="","",U75)</f>
        <v/>
      </c>
      <c r="AT75" s="56"/>
      <c r="AU75" s="49" t="str">
        <f t="shared" ref="AU75:AU111" si="65">IF((1.15*MIN(IF((IFERROR(VALUE(TRIM(SUBSTITUTE(AJ75,CHAR(160),""))),0))=0,1E+30,(IFERROR(VALUE(TRIM(SUBSTITUTE(AJ75,CHAR(160),""))),0))),IF((IFERROR(VALUE(TRIM(SUBSTITUTE(AM75,CHAR(160),""))),0))=0,1E+30,(IFERROR(VALUE(TRIM(SUBSTITUTE(AM75,CHAR(160),""))),0))),IF((IFERROR(VALUE(TRIM(SUBSTITUTE(AP75,CHAR(160),""))),0))=0,1E+30,(IFERROR(VALUE(TRIM(SUBSTITUTE(AP75,CHAR(160),""))),0))))*(IFERROR(VALUE(TRIM(SUBSTITUTE(AA75,CHAR(160),""))),0)))=0,"",(1.15*MIN(IF((IFERROR(VALUE(TRIM(SUBSTITUTE(AJ75,CHAR(160),""))),0))=0,1E+30,(IFERROR(VALUE(TRIM(SUBSTITUTE(AJ75,CHAR(160),""))),0))),IF((IFERROR(VALUE(TRIM(SUBSTITUTE(AM75,CHAR(160),""))),0))=0,1E+30,(IFERROR(VALUE(TRIM(SUBSTITUTE(AM75,CHAR(160),""))),0))),IF((IFERROR(VALUE(TRIM(SUBSTITUTE(AP75,CHAR(160),""))),0))=0,1E+30,(IFERROR(VALUE(TRIM(SUBSTITUTE(AP75,CHAR(160),""))),0))))*(IFERROR(VALUE(TRIM(SUBSTITUTE(AA75,CHAR(160),""))),0))))</f>
        <v/>
      </c>
      <c r="AV75" s="49" t="str">
        <f t="shared" ref="AV75:AV106" si="66">IF(AU75="","",IF(AND(IFERROR(VALUE(TRIM(SUBSTITUTE(AK75,CHAR(160),""))),0)=0,IFERROR(VALUE(TRIM(SUBSTITUTE(AN75,CHAR(160),""))),0)=0,IFERROR(VALUE(TRIM(SUBSTITUTE(AQ75,CHAR(160),""))),0)=0),0,1.15*MIN(IF(IFERROR(VALUE(TRIM(SUBSTITUTE(AK75,CHAR(160),""))),0)=0,1E+30,IFERROR(VALUE(TRIM(SUBSTITUTE(AK75,CHAR(160),""))),0)),IF(IFERROR(VALUE(TRIM(SUBSTITUTE(AN75,CHAR(160),""))),0)=0,1E+30,IFERROR(VALUE(TRIM(SUBSTITUTE(AN75,CHAR(160),""))),0)),IF(IFERROR(VALUE(TRIM(SUBSTITUTE(AQ75,CHAR(160),""))),0)=0,1E+30,IFERROR(VALUE(TRIM(SUBSTITUTE(AQ75,CHAR(160),""))),0)))*IFERROR(VALUE(TRIM(SUBSTITUTE(AA75,CHAR(160),""))),0)))</f>
        <v/>
      </c>
      <c r="AW75" s="49" t="str">
        <f t="shared" si="37"/>
        <v/>
      </c>
      <c r="AX75" s="67" t="str" cm="1">
        <f t="array" ref="AX75">IF($AA75="","",IF((IFERROR(_xlfn.IFS($AS75="Devis 1",(IFERROR(VALUE(TRIM(SUBSTITUTE(AJ75,CHAR(160),""))),0)),$AS75="Devis 2",(IFERROR(VALUE(TRIM(SUBSTITUTE(AM75,CHAR(160),""))),0)),$AS75="Devis 3",(IFERROR(VALUE(TRIM(SUBSTITUTE(AP75,CHAR(160),""))),0))),0))*(IFERROR(VALUE(TRIM(SUBSTITUTE($AA75,CHAR(160),""))),0))=0,"",(IFERROR(_xlfn.IFS($AS75="Devis 1",(IFERROR(VALUE(TRIM(SUBSTITUTE(AJ75,CHAR(160),""))),0)),$AS75="Devis 2",(IFERROR(VALUE(TRIM(SUBSTITUTE(AM75,CHAR(160),""))),0)),$AS75="Devis 3",(IFERROR(VALUE(TRIM(SUBSTITUTE(AP75,CHAR(160),""))),0))),0))*(IFERROR(VALUE(TRIM(SUBSTITUTE($AA75,CHAR(160),""))),0))))</f>
        <v/>
      </c>
      <c r="AY75" s="67" t="str" cm="1">
        <f t="array" ref="AY75">IF($AA75="","",IF(IFERROR(_xlfn.IFS(TRIM(SUBSTITUTE($AS75,CHAR(160),""))="Devis 1",IFERROR(VALUE(TRIM(SUBSTITUTE(AK75,CHAR(160),""))),0),TRIM(SUBSTITUTE($AS75,CHAR(160),""))="Devis 2",IFERROR(VALUE(TRIM(SUBSTITUTE(AN75,CHAR(160),""))),0),TRIM(SUBSTITUTE($AS75,CHAR(160),""))="Devis 3",IFERROR(VALUE(TRIM(SUBSTITUTE(AQ75,CHAR(160),""))),0)),0)*IFERROR(VALUE(TRIM(SUBSTITUTE($AA75,CHAR(160),""))),0)=0,IF(AX75&lt;&gt;"",0,""),IFERROR(_xlfn.IFS(TRIM(SUBSTITUTE($AS75,CHAR(160),""))="Devis 1",IFERROR(VALUE(TRIM(SUBSTITUTE(AK75,CHAR(160),""))),0),TRIM(SUBSTITUTE($AS75,CHAR(160),""))="Devis 2",IFERROR(VALUE(TRIM(SUBSTITUTE(AN75,CHAR(160),""))),0),TRIM(SUBSTITUTE($AS75,CHAR(160),""))="Devis 3",IFERROR(VALUE(TRIM(SUBSTITUTE(AQ75,CHAR(160),""))),0)),0)*IFERROR(VALUE(TRIM(SUBSTITUTE($AA75,CHAR(160),""))),0)))</f>
        <v/>
      </c>
      <c r="AZ75" s="67" t="str" cm="1">
        <f t="array" ref="AZ75">IF($AA75="","",IF((IFERROR(_xlfn.IFS($AS75="Devis 1",(IFERROR(VALUE(TRIM(SUBSTITUTE(AL75,CHAR(160),""))),0)),$AS75="Devis 2",(IFERROR(VALUE(TRIM(SUBSTITUTE(AO75,CHAR(160),""))),0)),$AS75="Devis 3",(IFERROR(VALUE(TRIM(SUBSTITUTE(AR75,CHAR(160),""))),0))),0))*(IFERROR(VALUE(TRIM(SUBSTITUTE($AA75,CHAR(160),""))),0))=0,"",(IFERROR(_xlfn.IFS($AS75="Devis 1",(IFERROR(VALUE(TRIM(SUBSTITUTE(AL75,CHAR(160),""))),0)),$AS75="Devis 2",(IFERROR(VALUE(TRIM(SUBSTITUTE(AO75,CHAR(160),""))),0)),$AS75="Devis 3",(IFERROR(VALUE(TRIM(SUBSTITUTE(AR75,CHAR(160),""))),0))),0))*(IFERROR(VALUE(TRIM(SUBSTITUTE($AA75,CHAR(160),""))),0))))</f>
        <v/>
      </c>
      <c r="BA75" s="57"/>
      <c r="BB75" s="14" t="str" cm="1">
        <f t="array" ref="BB75">IF(OR(AZ75="",AW75="",AX75="",AU75="",AY75="",AV75=""),"",_xlfn.IFS((IFERROR(VALUE(TRIM(SUBSTITUTE(AZ75,CHAR(160),""))),0))&gt;(IFERROR(VALUE(TRIM(SUBSTITUTE(AW75,CHAR(160),""))),0)),"KO : Le montant retenu TTC est supérieur au montant raisonnable TTC. Merci de revoir la ligne de dépense ou plafonner son montant.",(IFERROR(VALUE(TRIM(SUBSTITUTE(AX75,CHAR(160),""))),0))&gt;(IFERROR(VALUE(TRIM(SUBSTITUTE(AU75,CHAR(160),""))),0)),"Attention : Le montant retenu HT est supérieur au montant HT raisonnable. Merci de revoir la ligne de dépense, plafonner son montant, ou justifier la reventillation HT / TVA.",(IFERROR(VALUE(TRIM(SUBSTITUTE(AY75,CHAR(160),""))),0))&gt;(IFERROR(VALUE(TRIM(SUBSTITUTE(AV75,CHAR(160),""))),0)),"Attention : Le montant TVA retenu est supérieur au montant TVA raisonnable. Merci de revoir la ligne de dépense, plafonner son montant, ou justifier la reventillation HT / TVA.",(IFERROR(VALUE(TRIM(SUBSTITUTE(AZ75,CHAR(160),""))),0))=0,"",(IFERROR(VALUE(TRIM(SUBSTITUTE(AW75,CHAR(160),""))),0))=(IFERROR(VALUE(TRIM(SUBSTITUTE(AZ75,CHAR(160),""))),0)),"OK",(IFERROR(VALUE(TRIM(SUBSTITUTE(AW75,CHAR(160),""))),0))&gt;(IFERROR(VALUE(TRIM(SUBSTITUTE(AZ75,CHAR(160),""))),0))," OK : Montant instruit inférieur au montant raisonnable.",TRUE,""))</f>
        <v/>
      </c>
      <c r="BC75" s="14" t="str" cm="1">
        <f t="array" ref="BC75">IF(
   OR(AZ75="",X75="",AX75="",V75="",AY75="",W75=""),
   "",
   _xlfn.IFS(
      (IFERROR(VALUE(TRIM(SUBSTITUTE(AZ75,CHAR(160),""))),0))=0,
         "Attention montant présenté entièrement écarté",
      (IFERROR(VALUE(TRIM(SUBSTITUTE(AZ75,CHAR(160),""))),0))&gt;
         (IFERROR(VALUE(TRIM(SUBSTITUTE(X75,CHAR(160),""))),0)),
         "KO : Le montant retenu TTC est supérieur au montant présenté TTC. Merci de revoir la ligne de dépense ou plafonner son montant.",
      (IFERROR(VALUE(TRIM(SUBSTITUTE(AX75,CHAR(160),""))),0))&gt;
         (IFERROR(VALUE(TRIM(SUBSTITUTE(V75,CHAR(160),""))),0)),
         "Attention : Le montant retenu HT est supérieur au montant HT présenté. Merci de revoir la ligne de dépense, plafonner son montant, ou justifier la reventilation HT / TVA.",
      (IFERROR(VALUE(TRIM(SUBSTITUTE(AY75,CHAR(160),""))),0))&gt;
         (IFERROR(VALUE(TRIM(SUBSTITUTE(W75,CHAR(160),""))),0)),
         "Attention : Le montant TVA retenu est supérieur au montant TVA présenté. Merci de revoir la ligne de dépense, plafonner son montant, ou justifier la reventilation HT / TVA.",
      (IFERROR(VALUE(TRIM(SUBSTITUTE(X75,CHAR(160),""))),0))=0,
         "",
      (IFERROR(VALUE(TRIM(SUBSTITUTE(AZ75,CHAR(160),""))),0))=
         (IFERROR(VALUE(TRIM(SUBSTITUTE(X75,CHAR(160),""))),0)),
         "OK",
      (IFERROR(VALUE(TRIM(SUBSTITUTE(AZ75,CHAR(160),""))),0))&lt;
         (IFERROR(VALUE(TRIM(SUBSTITUTE(X75,CHAR(160),""))),0)),
         "Attention : montant présenté partiellement écarté.",
      TRUE,
         ""
   )
)</f>
        <v/>
      </c>
      <c r="BD75" s="49" t="str">
        <f t="shared" ref="BD75:BD111" si="67">IF(OR(V75="",AX75=""),"",(IFERROR(VALUE(TRIM(SUBSTITUTE(V75,CHAR(160),""))),0))-(IFERROR(VALUE(TRIM(SUBSTITUTE(AX75,CHAR(160),""))),0)))</f>
        <v/>
      </c>
      <c r="BE75" s="49" t="str">
        <f t="shared" ref="BE75:BE111" si="68">IF(OR(W75="",AY75=""),"",(IFERROR(VALUE(TRIM(SUBSTITUTE(W75,CHAR(160),""))),0))-(IFERROR(VALUE(TRIM(SUBSTITUTE(AY75,CHAR(160),""))),0)))</f>
        <v/>
      </c>
      <c r="BF75" s="21" t="str">
        <f t="shared" ref="BF75:BF111" si="69">IF(OR(X75="",AZ75=""),"",(IFERROR(VALUE(TRIM(SUBSTITUTE(X75,CHAR(160),""))),0))-(IFERROR(VALUE(TRIM(SUBSTITUTE(AZ75,CHAR(160),""))),0)))</f>
        <v/>
      </c>
    </row>
    <row r="76" spans="1:58" ht="15" customHeight="1">
      <c r="A76" s="345">
        <v>65</v>
      </c>
      <c r="B76" s="363"/>
      <c r="C76" s="6"/>
      <c r="D76" s="5"/>
      <c r="E76" s="5"/>
      <c r="F76" s="5"/>
      <c r="G76" s="24"/>
      <c r="H76" s="22"/>
      <c r="I76" s="23"/>
      <c r="J76" s="5"/>
      <c r="K76" s="11"/>
      <c r="L76" s="8"/>
      <c r="M76" s="7"/>
      <c r="N76" s="42" t="str">
        <f t="shared" si="29"/>
        <v/>
      </c>
      <c r="O76" s="9"/>
      <c r="P76" s="7"/>
      <c r="Q76" s="42" t="str">
        <f t="shared" si="30"/>
        <v/>
      </c>
      <c r="R76" s="10"/>
      <c r="S76" s="7"/>
      <c r="T76" s="43" t="str">
        <f t="shared" si="31"/>
        <v/>
      </c>
      <c r="U76" s="16"/>
      <c r="V76" s="68" t="str" cm="1">
        <f t="array" ref="V76">IF((_xlfn.IFS(TRIM(SUBSTITUTE(U76,CHAR(160),""))="Devis 1",IFERROR(VALUE(TRIM(SUBSTITUTE(L76,CHAR(160),""))),0),TRIM(SUBSTITUTE(U76,CHAR(160),""))="Devis 2",IFERROR(VALUE(TRIM(SUBSTITUTE(O76,CHAR(160),""))),0),TRIM(SUBSTITUTE(U76,CHAR(160),""))="Devis 3",IFERROR(VALUE(TRIM(SUBSTITUTE(R76,CHAR(160),""))),0),TRUE,0)*IFERROR(VALUE(TRIM(SUBSTITUTE(C76,CHAR(160),""))),0))=0,"",_xlfn.IFS(TRIM(SUBSTITUTE(U76,CHAR(160),""))="Devis 1",IFERROR(VALUE(TRIM(SUBSTITUTE(L76,CHAR(160),""))),0),TRIM(SUBSTITUTE(U76,CHAR(160),""))="Devis 2",IFERROR(VALUE(TRIM(SUBSTITUTE(O76,CHAR(160),""))),0),TRIM(SUBSTITUTE(U76,CHAR(160),""))="Devis 3",IFERROR(VALUE(TRIM(SUBSTITUTE(R76,CHAR(160),""))),0),TRUE,0)*IFERROR(VALUE(TRIM(SUBSTITUTE(C76,CHAR(160),""))),0))</f>
        <v/>
      </c>
      <c r="W76" s="66" t="str" cm="1">
        <f t="array" ref="W76">IF((_xlfn.IFS(TRIM(SUBSTITUTE(U76,CHAR(160),""))="Devis 1",IFERROR(VALUE(TRIM(SUBSTITUTE(M76,CHAR(160),""))),0),TRIM(SUBSTITUTE(U76,CHAR(160),""))="Devis 2",IFERROR(VALUE(TRIM(SUBSTITUTE(P76,CHAR(160),""))),0),TRIM(SUBSTITUTE(U76,CHAR(160),""))="Devis 3",IFERROR(VALUE(TRIM(SUBSTITUTE(S76,CHAR(160),""))),0),TRUE,0)*IFERROR(VALUE(TRIM(SUBSTITUTE(C76,CHAR(160),""))),0))=0,IF(V76&lt;&gt;"",0,""),_xlfn.IFS(TRIM(SUBSTITUTE(U76,CHAR(160),""))="Devis 1",IFERROR(VALUE(TRIM(SUBSTITUTE(M76,CHAR(160),""))),0),TRIM(SUBSTITUTE(U76,CHAR(160),""))="Devis 2",IFERROR(VALUE(TRIM(SUBSTITUTE(P76,CHAR(160),""))),0),TRIM(SUBSTITUTE(U76,CHAR(160),""))="Devis 3",IFERROR(VALUE(TRIM(SUBSTITUTE(S76,CHAR(160),""))),0),TRUE,0)*IFERROR(VALUE(TRIM(SUBSTITUTE(C76,CHAR(160),""))),0))</f>
        <v/>
      </c>
      <c r="X76" s="69" t="str">
        <f t="shared" si="32"/>
        <v/>
      </c>
      <c r="Y76" s="65"/>
      <c r="Z76" s="18" t="str">
        <f t="shared" ref="Z76:Z111" si="70">IF(B76="","",B76)</f>
        <v/>
      </c>
      <c r="AA76" s="15" t="str">
        <f t="shared" ref="AA76:AA111" si="71">IF(C76="","",C76)</f>
        <v/>
      </c>
      <c r="AB76" s="15" t="str">
        <f t="shared" ref="AB76:AB111" si="72">IF(D76="","",D76)</f>
        <v/>
      </c>
      <c r="AC76" s="15" t="str">
        <f t="shared" ref="AC76:AC111" si="73">IF(E76="","",E76)</f>
        <v/>
      </c>
      <c r="AD76" s="15" t="str">
        <f t="shared" ref="AD76:AD111" si="74">IF(F76="","",F76)</f>
        <v/>
      </c>
      <c r="AE76" s="15" t="str">
        <f t="shared" ref="AE76:AE111" si="75">IF(G76="","",G76)</f>
        <v/>
      </c>
      <c r="AF76" s="15" t="str">
        <f t="shared" ref="AF76:AF111" si="76">IF(H76="","",H76)</f>
        <v/>
      </c>
      <c r="AG76" s="15" t="str">
        <f t="shared" ref="AG76:AG111" si="77">IF(I76="","",I76)</f>
        <v/>
      </c>
      <c r="AH76" s="15" t="str">
        <f t="shared" si="38"/>
        <v/>
      </c>
      <c r="AI76" s="297" t="str">
        <f t="shared" si="59"/>
        <v/>
      </c>
      <c r="AJ76" s="45" t="str">
        <f t="shared" ref="AJ76:AJ111" si="78">IF(L76="","",L76)</f>
        <v/>
      </c>
      <c r="AK76" s="20" t="str">
        <f t="shared" ref="AK76:AK111" si="79">IF(M76="","",M76)</f>
        <v/>
      </c>
      <c r="AL76" s="42" t="str">
        <f t="shared" si="34"/>
        <v/>
      </c>
      <c r="AM76" s="46" t="str">
        <f t="shared" si="60"/>
        <v/>
      </c>
      <c r="AN76" s="20" t="str">
        <f t="shared" si="61"/>
        <v/>
      </c>
      <c r="AO76" s="42" t="str">
        <f t="shared" si="35"/>
        <v/>
      </c>
      <c r="AP76" s="47" t="str">
        <f t="shared" si="62"/>
        <v/>
      </c>
      <c r="AQ76" s="20" t="str">
        <f t="shared" si="63"/>
        <v/>
      </c>
      <c r="AR76" s="48" t="str">
        <f t="shared" si="36"/>
        <v/>
      </c>
      <c r="AS76" s="44" t="str">
        <f t="shared" si="64"/>
        <v/>
      </c>
      <c r="AT76" s="56"/>
      <c r="AU76" s="49" t="str">
        <f t="shared" si="65"/>
        <v/>
      </c>
      <c r="AV76" s="49" t="str">
        <f t="shared" si="66"/>
        <v/>
      </c>
      <c r="AW76" s="49" t="str">
        <f t="shared" si="37"/>
        <v/>
      </c>
      <c r="AX76" s="67" t="str" cm="1">
        <f t="array" ref="AX76">IF($AA76="","",IF((IFERROR(_xlfn.IFS($AS76="Devis 1",(IFERROR(VALUE(TRIM(SUBSTITUTE(AJ76,CHAR(160),""))),0)),$AS76="Devis 2",(IFERROR(VALUE(TRIM(SUBSTITUTE(AM76,CHAR(160),""))),0)),$AS76="Devis 3",(IFERROR(VALUE(TRIM(SUBSTITUTE(AP76,CHAR(160),""))),0))),0))*(IFERROR(VALUE(TRIM(SUBSTITUTE($AA76,CHAR(160),""))),0))=0,"",(IFERROR(_xlfn.IFS($AS76="Devis 1",(IFERROR(VALUE(TRIM(SUBSTITUTE(AJ76,CHAR(160),""))),0)),$AS76="Devis 2",(IFERROR(VALUE(TRIM(SUBSTITUTE(AM76,CHAR(160),""))),0)),$AS76="Devis 3",(IFERROR(VALUE(TRIM(SUBSTITUTE(AP76,CHAR(160),""))),0))),0))*(IFERROR(VALUE(TRIM(SUBSTITUTE($AA76,CHAR(160),""))),0))))</f>
        <v/>
      </c>
      <c r="AY76" s="67" t="str" cm="1">
        <f t="array" ref="AY76">IF($AA76="","",IF(IFERROR(_xlfn.IFS(TRIM(SUBSTITUTE($AS76,CHAR(160),""))="Devis 1",IFERROR(VALUE(TRIM(SUBSTITUTE(AK76,CHAR(160),""))),0),TRIM(SUBSTITUTE($AS76,CHAR(160),""))="Devis 2",IFERROR(VALUE(TRIM(SUBSTITUTE(AN76,CHAR(160),""))),0),TRIM(SUBSTITUTE($AS76,CHAR(160),""))="Devis 3",IFERROR(VALUE(TRIM(SUBSTITUTE(AQ76,CHAR(160),""))),0)),0)*IFERROR(VALUE(TRIM(SUBSTITUTE($AA76,CHAR(160),""))),0)=0,IF(AX76&lt;&gt;"",0,""),IFERROR(_xlfn.IFS(TRIM(SUBSTITUTE($AS76,CHAR(160),""))="Devis 1",IFERROR(VALUE(TRIM(SUBSTITUTE(AK76,CHAR(160),""))),0),TRIM(SUBSTITUTE($AS76,CHAR(160),""))="Devis 2",IFERROR(VALUE(TRIM(SUBSTITUTE(AN76,CHAR(160),""))),0),TRIM(SUBSTITUTE($AS76,CHAR(160),""))="Devis 3",IFERROR(VALUE(TRIM(SUBSTITUTE(AQ76,CHAR(160),""))),0)),0)*IFERROR(VALUE(TRIM(SUBSTITUTE($AA76,CHAR(160),""))),0)))</f>
        <v/>
      </c>
      <c r="AZ76" s="67" t="str" cm="1">
        <f t="array" ref="AZ76">IF($AA76="","",IF((IFERROR(_xlfn.IFS($AS76="Devis 1",(IFERROR(VALUE(TRIM(SUBSTITUTE(AL76,CHAR(160),""))),0)),$AS76="Devis 2",(IFERROR(VALUE(TRIM(SUBSTITUTE(AO76,CHAR(160),""))),0)),$AS76="Devis 3",(IFERROR(VALUE(TRIM(SUBSTITUTE(AR76,CHAR(160),""))),0))),0))*(IFERROR(VALUE(TRIM(SUBSTITUTE($AA76,CHAR(160),""))),0))=0,"",(IFERROR(_xlfn.IFS($AS76="Devis 1",(IFERROR(VALUE(TRIM(SUBSTITUTE(AL76,CHAR(160),""))),0)),$AS76="Devis 2",(IFERROR(VALUE(TRIM(SUBSTITUTE(AO76,CHAR(160),""))),0)),$AS76="Devis 3",(IFERROR(VALUE(TRIM(SUBSTITUTE(AR76,CHAR(160),""))),0))),0))*(IFERROR(VALUE(TRIM(SUBSTITUTE($AA76,CHAR(160),""))),0))))</f>
        <v/>
      </c>
      <c r="BA76" s="57"/>
      <c r="BB76" s="14" t="str" cm="1">
        <f t="array" ref="BB76">IF(OR(AZ76="",AW76="",AX76="",AU76="",AY76="",AV76=""),"",_xlfn.IFS((IFERROR(VALUE(TRIM(SUBSTITUTE(AZ76,CHAR(160),""))),0))&gt;(IFERROR(VALUE(TRIM(SUBSTITUTE(AW76,CHAR(160),""))),0)),"KO : Le montant retenu TTC est supérieur au montant raisonnable TTC. Merci de revoir la ligne de dépense ou plafonner son montant.",(IFERROR(VALUE(TRIM(SUBSTITUTE(AX76,CHAR(160),""))),0))&gt;(IFERROR(VALUE(TRIM(SUBSTITUTE(AU76,CHAR(160),""))),0)),"Attention : Le montant retenu HT est supérieur au montant HT raisonnable. Merci de revoir la ligne de dépense, plafonner son montant, ou justifier la reventillation HT / TVA.",(IFERROR(VALUE(TRIM(SUBSTITUTE(AY76,CHAR(160),""))),0))&gt;(IFERROR(VALUE(TRIM(SUBSTITUTE(AV76,CHAR(160),""))),0)),"Attention : Le montant TVA retenu est supérieur au montant TVA raisonnable. Merci de revoir la ligne de dépense, plafonner son montant, ou justifier la reventillation HT / TVA.",(IFERROR(VALUE(TRIM(SUBSTITUTE(AZ76,CHAR(160),""))),0))=0,"",(IFERROR(VALUE(TRIM(SUBSTITUTE(AW76,CHAR(160),""))),0))=(IFERROR(VALUE(TRIM(SUBSTITUTE(AZ76,CHAR(160),""))),0)),"OK",(IFERROR(VALUE(TRIM(SUBSTITUTE(AW76,CHAR(160),""))),0))&gt;(IFERROR(VALUE(TRIM(SUBSTITUTE(AZ76,CHAR(160),""))),0))," OK : Montant instruit inférieur au montant raisonnable.",TRUE,""))</f>
        <v/>
      </c>
      <c r="BC76" s="14" t="str" cm="1">
        <f t="array" ref="BC76">IF(
   OR(AZ76="",X76="",AX76="",V76="",AY76="",W76=""),
   "",
   _xlfn.IFS(
      (IFERROR(VALUE(TRIM(SUBSTITUTE(AZ76,CHAR(160),""))),0))=0,
         "Attention montant présenté entièrement écarté",
      (IFERROR(VALUE(TRIM(SUBSTITUTE(AZ76,CHAR(160),""))),0))&gt;
         (IFERROR(VALUE(TRIM(SUBSTITUTE(X76,CHAR(160),""))),0)),
         "KO : Le montant retenu TTC est supérieur au montant présenté TTC. Merci de revoir la ligne de dépense ou plafonner son montant.",
      (IFERROR(VALUE(TRIM(SUBSTITUTE(AX76,CHAR(160),""))),0))&gt;
         (IFERROR(VALUE(TRIM(SUBSTITUTE(V76,CHAR(160),""))),0)),
         "Attention : Le montant retenu HT est supérieur au montant HT présenté. Merci de revoir la ligne de dépense, plafonner son montant, ou justifier la reventilation HT / TVA.",
      (IFERROR(VALUE(TRIM(SUBSTITUTE(AY76,CHAR(160),""))),0))&gt;
         (IFERROR(VALUE(TRIM(SUBSTITUTE(W76,CHAR(160),""))),0)),
         "Attention : Le montant TVA retenu est supérieur au montant TVA présenté. Merci de revoir la ligne de dépense, plafonner son montant, ou justifier la reventilation HT / TVA.",
      (IFERROR(VALUE(TRIM(SUBSTITUTE(X76,CHAR(160),""))),0))=0,
         "",
      (IFERROR(VALUE(TRIM(SUBSTITUTE(AZ76,CHAR(160),""))),0))=
         (IFERROR(VALUE(TRIM(SUBSTITUTE(X76,CHAR(160),""))),0)),
         "OK",
      (IFERROR(VALUE(TRIM(SUBSTITUTE(AZ76,CHAR(160),""))),0))&lt;
         (IFERROR(VALUE(TRIM(SUBSTITUTE(X76,CHAR(160),""))),0)),
         "Attention : montant présenté partiellement écarté.",
      TRUE,
         ""
   )
)</f>
        <v/>
      </c>
      <c r="BD76" s="49" t="str">
        <f t="shared" si="67"/>
        <v/>
      </c>
      <c r="BE76" s="49" t="str">
        <f t="shared" si="68"/>
        <v/>
      </c>
      <c r="BF76" s="21" t="str">
        <f t="shared" si="69"/>
        <v/>
      </c>
    </row>
    <row r="77" spans="1:58" ht="15" customHeight="1">
      <c r="A77" s="345">
        <v>66</v>
      </c>
      <c r="B77" s="363"/>
      <c r="C77" s="6"/>
      <c r="D77" s="5"/>
      <c r="E77" s="5"/>
      <c r="F77" s="5"/>
      <c r="G77" s="24"/>
      <c r="H77" s="22"/>
      <c r="I77" s="23"/>
      <c r="J77" s="5"/>
      <c r="K77" s="11"/>
      <c r="L77" s="8"/>
      <c r="M77" s="7"/>
      <c r="N77" s="42" t="str">
        <f t="shared" ref="N77:N111" si="80">IF(OR(L77="", M77=""), "", IFERROR(VALUE(TRIM(SUBSTITUTE(L77,CHAR(160),""))),0) + IFERROR(VALUE(TRIM(SUBSTITUTE(M77,CHAR(160),""))),0))</f>
        <v/>
      </c>
      <c r="O77" s="9"/>
      <c r="P77" s="7"/>
      <c r="Q77" s="42" t="str">
        <f t="shared" ref="Q77:Q111" si="81">IF(OR(O77="", P77=""), "", IFERROR(VALUE(TRIM(SUBSTITUTE(O77,CHAR(160),""))),0) + IFERROR(VALUE(TRIM(SUBSTITUTE(P77,CHAR(160),""))),0))</f>
        <v/>
      </c>
      <c r="R77" s="10"/>
      <c r="S77" s="7"/>
      <c r="T77" s="43" t="str">
        <f t="shared" ref="T77:T111" si="82">IF(OR(R77="", S77=""), "", IFERROR(VALUE(TRIM(SUBSTITUTE(R77,CHAR(160),""))),0) + IFERROR(VALUE(TRIM(SUBSTITUTE(S77,CHAR(160),""))),0))</f>
        <v/>
      </c>
      <c r="U77" s="16"/>
      <c r="V77" s="68" t="str" cm="1">
        <f t="array" ref="V77">IF((_xlfn.IFS(TRIM(SUBSTITUTE(U77,CHAR(160),""))="Devis 1",IFERROR(VALUE(TRIM(SUBSTITUTE(L77,CHAR(160),""))),0),TRIM(SUBSTITUTE(U77,CHAR(160),""))="Devis 2",IFERROR(VALUE(TRIM(SUBSTITUTE(O77,CHAR(160),""))),0),TRIM(SUBSTITUTE(U77,CHAR(160),""))="Devis 3",IFERROR(VALUE(TRIM(SUBSTITUTE(R77,CHAR(160),""))),0),TRUE,0)*IFERROR(VALUE(TRIM(SUBSTITUTE(C77,CHAR(160),""))),0))=0,"",_xlfn.IFS(TRIM(SUBSTITUTE(U77,CHAR(160),""))="Devis 1",IFERROR(VALUE(TRIM(SUBSTITUTE(L77,CHAR(160),""))),0),TRIM(SUBSTITUTE(U77,CHAR(160),""))="Devis 2",IFERROR(VALUE(TRIM(SUBSTITUTE(O77,CHAR(160),""))),0),TRIM(SUBSTITUTE(U77,CHAR(160),""))="Devis 3",IFERROR(VALUE(TRIM(SUBSTITUTE(R77,CHAR(160),""))),0),TRUE,0)*IFERROR(VALUE(TRIM(SUBSTITUTE(C77,CHAR(160),""))),0))</f>
        <v/>
      </c>
      <c r="W77" s="66" t="str" cm="1">
        <f t="array" ref="W77">IF((_xlfn.IFS(TRIM(SUBSTITUTE(U77,CHAR(160),""))="Devis 1",IFERROR(VALUE(TRIM(SUBSTITUTE(M77,CHAR(160),""))),0),TRIM(SUBSTITUTE(U77,CHAR(160),""))="Devis 2",IFERROR(VALUE(TRIM(SUBSTITUTE(P77,CHAR(160),""))),0),TRIM(SUBSTITUTE(U77,CHAR(160),""))="Devis 3",IFERROR(VALUE(TRIM(SUBSTITUTE(S77,CHAR(160),""))),0),TRUE,0)*IFERROR(VALUE(TRIM(SUBSTITUTE(C77,CHAR(160),""))),0))=0,IF(V77&lt;&gt;"",0,""),_xlfn.IFS(TRIM(SUBSTITUTE(U77,CHAR(160),""))="Devis 1",IFERROR(VALUE(TRIM(SUBSTITUTE(M77,CHAR(160),""))),0),TRIM(SUBSTITUTE(U77,CHAR(160),""))="Devis 2",IFERROR(VALUE(TRIM(SUBSTITUTE(P77,CHAR(160),""))),0),TRIM(SUBSTITUTE(U77,CHAR(160),""))="Devis 3",IFERROR(VALUE(TRIM(SUBSTITUTE(S77,CHAR(160),""))),0),TRUE,0)*IFERROR(VALUE(TRIM(SUBSTITUTE(C77,CHAR(160),""))),0))</f>
        <v/>
      </c>
      <c r="X77" s="69" t="str">
        <f t="shared" ref="X77:X111" si="83">IF(OR(V77="", W77=""), "", IFERROR(VALUE(TRIM(SUBSTITUTE(V77,CHAR(160),""))),0) + IFERROR(VALUE(TRIM(SUBSTITUTE(W77,CHAR(160),""))),0))</f>
        <v/>
      </c>
      <c r="Y77" s="65"/>
      <c r="Z77" s="18" t="str">
        <f t="shared" si="70"/>
        <v/>
      </c>
      <c r="AA77" s="15" t="str">
        <f t="shared" si="71"/>
        <v/>
      </c>
      <c r="AB77" s="15" t="str">
        <f t="shared" si="72"/>
        <v/>
      </c>
      <c r="AC77" s="15" t="str">
        <f t="shared" si="73"/>
        <v/>
      </c>
      <c r="AD77" s="15" t="str">
        <f t="shared" si="74"/>
        <v/>
      </c>
      <c r="AE77" s="15" t="str">
        <f t="shared" si="75"/>
        <v/>
      </c>
      <c r="AF77" s="15" t="str">
        <f t="shared" si="76"/>
        <v/>
      </c>
      <c r="AG77" s="15" t="str">
        <f t="shared" si="77"/>
        <v/>
      </c>
      <c r="AH77" s="15" t="str">
        <f t="shared" si="38"/>
        <v/>
      </c>
      <c r="AI77" s="297" t="str">
        <f t="shared" ref="AI77:AI111" si="84">IF(K77="","",K77)</f>
        <v/>
      </c>
      <c r="AJ77" s="45" t="str">
        <f t="shared" si="78"/>
        <v/>
      </c>
      <c r="AK77" s="20" t="str">
        <f t="shared" si="79"/>
        <v/>
      </c>
      <c r="AL77" s="42" t="str">
        <f t="shared" ref="AL77:AL111" si="85">IF(OR(AJ77="", AK77=""), "", IFERROR(VALUE(TRIM(SUBSTITUTE(AJ77,CHAR(160),""))),0) + IFERROR(VALUE(TRIM(SUBSTITUTE(AK77,CHAR(160),""))),0))</f>
        <v/>
      </c>
      <c r="AM77" s="46" t="str">
        <f t="shared" si="60"/>
        <v/>
      </c>
      <c r="AN77" s="20" t="str">
        <f t="shared" si="61"/>
        <v/>
      </c>
      <c r="AO77" s="42" t="str">
        <f t="shared" ref="AO77:AO111" si="86">IF(OR(AM77="",AN77=""),"",IFERROR(VALUE(TRIM(SUBSTITUTE(AM77,CHAR(160),""))),0)+IFERROR(VALUE(TRIM(SUBSTITUTE(AN77,CHAR(160),""))),0))</f>
        <v/>
      </c>
      <c r="AP77" s="47" t="str">
        <f t="shared" si="62"/>
        <v/>
      </c>
      <c r="AQ77" s="20" t="str">
        <f t="shared" si="63"/>
        <v/>
      </c>
      <c r="AR77" s="48" t="str">
        <f t="shared" ref="AR77:AR111" si="87">IF(OR(AP77="",AQ77=""),"",IFERROR(VALUE(TRIM(SUBSTITUTE(AP77,CHAR(160),""))),0)+IFERROR(VALUE(TRIM(SUBSTITUTE(AQ77,CHAR(160),""))),0))</f>
        <v/>
      </c>
      <c r="AS77" s="44" t="str">
        <f t="shared" si="64"/>
        <v/>
      </c>
      <c r="AT77" s="56"/>
      <c r="AU77" s="49" t="str">
        <f t="shared" si="65"/>
        <v/>
      </c>
      <c r="AV77" s="49" t="str">
        <f t="shared" si="66"/>
        <v/>
      </c>
      <c r="AW77" s="49" t="str">
        <f t="shared" ref="AW77:AW111" si="88">IF(AU77="","",AU77+AV77)</f>
        <v/>
      </c>
      <c r="AX77" s="67" t="str" cm="1">
        <f t="array" ref="AX77">IF($AA77="","",IF((IFERROR(_xlfn.IFS($AS77="Devis 1",(IFERROR(VALUE(TRIM(SUBSTITUTE(AJ77,CHAR(160),""))),0)),$AS77="Devis 2",(IFERROR(VALUE(TRIM(SUBSTITUTE(AM77,CHAR(160),""))),0)),$AS77="Devis 3",(IFERROR(VALUE(TRIM(SUBSTITUTE(AP77,CHAR(160),""))),0))),0))*(IFERROR(VALUE(TRIM(SUBSTITUTE($AA77,CHAR(160),""))),0))=0,"",(IFERROR(_xlfn.IFS($AS77="Devis 1",(IFERROR(VALUE(TRIM(SUBSTITUTE(AJ77,CHAR(160),""))),0)),$AS77="Devis 2",(IFERROR(VALUE(TRIM(SUBSTITUTE(AM77,CHAR(160),""))),0)),$AS77="Devis 3",(IFERROR(VALUE(TRIM(SUBSTITUTE(AP77,CHAR(160),""))),0))),0))*(IFERROR(VALUE(TRIM(SUBSTITUTE($AA77,CHAR(160),""))),0))))</f>
        <v/>
      </c>
      <c r="AY77" s="67" t="str" cm="1">
        <f t="array" ref="AY77">IF($AA77="","",IF(IFERROR(_xlfn.IFS(TRIM(SUBSTITUTE($AS77,CHAR(160),""))="Devis 1",IFERROR(VALUE(TRIM(SUBSTITUTE(AK77,CHAR(160),""))),0),TRIM(SUBSTITUTE($AS77,CHAR(160),""))="Devis 2",IFERROR(VALUE(TRIM(SUBSTITUTE(AN77,CHAR(160),""))),0),TRIM(SUBSTITUTE($AS77,CHAR(160),""))="Devis 3",IFERROR(VALUE(TRIM(SUBSTITUTE(AQ77,CHAR(160),""))),0)),0)*IFERROR(VALUE(TRIM(SUBSTITUTE($AA77,CHAR(160),""))),0)=0,IF(AX77&lt;&gt;"",0,""),IFERROR(_xlfn.IFS(TRIM(SUBSTITUTE($AS77,CHAR(160),""))="Devis 1",IFERROR(VALUE(TRIM(SUBSTITUTE(AK77,CHAR(160),""))),0),TRIM(SUBSTITUTE($AS77,CHAR(160),""))="Devis 2",IFERROR(VALUE(TRIM(SUBSTITUTE(AN77,CHAR(160),""))),0),TRIM(SUBSTITUTE($AS77,CHAR(160),""))="Devis 3",IFERROR(VALUE(TRIM(SUBSTITUTE(AQ77,CHAR(160),""))),0)),0)*IFERROR(VALUE(TRIM(SUBSTITUTE($AA77,CHAR(160),""))),0)))</f>
        <v/>
      </c>
      <c r="AZ77" s="67" t="str" cm="1">
        <f t="array" ref="AZ77">IF($AA77="","",IF((IFERROR(_xlfn.IFS($AS77="Devis 1",(IFERROR(VALUE(TRIM(SUBSTITUTE(AL77,CHAR(160),""))),0)),$AS77="Devis 2",(IFERROR(VALUE(TRIM(SUBSTITUTE(AO77,CHAR(160),""))),0)),$AS77="Devis 3",(IFERROR(VALUE(TRIM(SUBSTITUTE(AR77,CHAR(160),""))),0))),0))*(IFERROR(VALUE(TRIM(SUBSTITUTE($AA77,CHAR(160),""))),0))=0,"",(IFERROR(_xlfn.IFS($AS77="Devis 1",(IFERROR(VALUE(TRIM(SUBSTITUTE(AL77,CHAR(160),""))),0)),$AS77="Devis 2",(IFERROR(VALUE(TRIM(SUBSTITUTE(AO77,CHAR(160),""))),0)),$AS77="Devis 3",(IFERROR(VALUE(TRIM(SUBSTITUTE(AR77,CHAR(160),""))),0))),0))*(IFERROR(VALUE(TRIM(SUBSTITUTE($AA77,CHAR(160),""))),0))))</f>
        <v/>
      </c>
      <c r="BA77" s="57"/>
      <c r="BB77" s="14" t="str" cm="1">
        <f t="array" ref="BB77">IF(OR(AZ77="",AW77="",AX77="",AU77="",AY77="",AV77=""),"",_xlfn.IFS((IFERROR(VALUE(TRIM(SUBSTITUTE(AZ77,CHAR(160),""))),0))&gt;(IFERROR(VALUE(TRIM(SUBSTITUTE(AW77,CHAR(160),""))),0)),"KO : Le montant retenu TTC est supérieur au montant raisonnable TTC. Merci de revoir la ligne de dépense ou plafonner son montant.",(IFERROR(VALUE(TRIM(SUBSTITUTE(AX77,CHAR(160),""))),0))&gt;(IFERROR(VALUE(TRIM(SUBSTITUTE(AU77,CHAR(160),""))),0)),"Attention : Le montant retenu HT est supérieur au montant HT raisonnable. Merci de revoir la ligne de dépense, plafonner son montant, ou justifier la reventillation HT / TVA.",(IFERROR(VALUE(TRIM(SUBSTITUTE(AY77,CHAR(160),""))),0))&gt;(IFERROR(VALUE(TRIM(SUBSTITUTE(AV77,CHAR(160),""))),0)),"Attention : Le montant TVA retenu est supérieur au montant TVA raisonnable. Merci de revoir la ligne de dépense, plafonner son montant, ou justifier la reventillation HT / TVA.",(IFERROR(VALUE(TRIM(SUBSTITUTE(AZ77,CHAR(160),""))),0))=0,"",(IFERROR(VALUE(TRIM(SUBSTITUTE(AW77,CHAR(160),""))),0))=(IFERROR(VALUE(TRIM(SUBSTITUTE(AZ77,CHAR(160),""))),0)),"OK",(IFERROR(VALUE(TRIM(SUBSTITUTE(AW77,CHAR(160),""))),0))&gt;(IFERROR(VALUE(TRIM(SUBSTITUTE(AZ77,CHAR(160),""))),0))," OK : Montant instruit inférieur au montant raisonnable.",TRUE,""))</f>
        <v/>
      </c>
      <c r="BC77" s="14" t="str" cm="1">
        <f t="array" ref="BC77">IF(
   OR(AZ77="",X77="",AX77="",V77="",AY77="",W77=""),
   "",
   _xlfn.IFS(
      (IFERROR(VALUE(TRIM(SUBSTITUTE(AZ77,CHAR(160),""))),0))=0,
         "Attention montant présenté entièrement écarté",
      (IFERROR(VALUE(TRIM(SUBSTITUTE(AZ77,CHAR(160),""))),0))&gt;
         (IFERROR(VALUE(TRIM(SUBSTITUTE(X77,CHAR(160),""))),0)),
         "KO : Le montant retenu TTC est supérieur au montant présenté TTC. Merci de revoir la ligne de dépense ou plafonner son montant.",
      (IFERROR(VALUE(TRIM(SUBSTITUTE(AX77,CHAR(160),""))),0))&gt;
         (IFERROR(VALUE(TRIM(SUBSTITUTE(V77,CHAR(160),""))),0)),
         "Attention : Le montant retenu HT est supérieur au montant HT présenté. Merci de revoir la ligne de dépense, plafonner son montant, ou justifier la reventilation HT / TVA.",
      (IFERROR(VALUE(TRIM(SUBSTITUTE(AY77,CHAR(160),""))),0))&gt;
         (IFERROR(VALUE(TRIM(SUBSTITUTE(W77,CHAR(160),""))),0)),
         "Attention : Le montant TVA retenu est supérieur au montant TVA présenté. Merci de revoir la ligne de dépense, plafonner son montant, ou justifier la reventilation HT / TVA.",
      (IFERROR(VALUE(TRIM(SUBSTITUTE(X77,CHAR(160),""))),0))=0,
         "",
      (IFERROR(VALUE(TRIM(SUBSTITUTE(AZ77,CHAR(160),""))),0))=
         (IFERROR(VALUE(TRIM(SUBSTITUTE(X77,CHAR(160),""))),0)),
         "OK",
      (IFERROR(VALUE(TRIM(SUBSTITUTE(AZ77,CHAR(160),""))),0))&lt;
         (IFERROR(VALUE(TRIM(SUBSTITUTE(X77,CHAR(160),""))),0)),
         "Attention : montant présenté partiellement écarté.",
      TRUE,
         ""
   )
)</f>
        <v/>
      </c>
      <c r="BD77" s="49" t="str">
        <f t="shared" si="67"/>
        <v/>
      </c>
      <c r="BE77" s="49" t="str">
        <f t="shared" si="68"/>
        <v/>
      </c>
      <c r="BF77" s="21" t="str">
        <f t="shared" si="69"/>
        <v/>
      </c>
    </row>
    <row r="78" spans="1:58" ht="15" customHeight="1">
      <c r="A78" s="345">
        <v>67</v>
      </c>
      <c r="B78" s="363"/>
      <c r="C78" s="6"/>
      <c r="D78" s="5"/>
      <c r="E78" s="5"/>
      <c r="F78" s="5"/>
      <c r="G78" s="24"/>
      <c r="H78" s="22"/>
      <c r="I78" s="23"/>
      <c r="J78" s="5"/>
      <c r="K78" s="11"/>
      <c r="L78" s="8"/>
      <c r="M78" s="7"/>
      <c r="N78" s="42" t="str">
        <f t="shared" si="80"/>
        <v/>
      </c>
      <c r="O78" s="9"/>
      <c r="P78" s="7"/>
      <c r="Q78" s="42" t="str">
        <f t="shared" si="81"/>
        <v/>
      </c>
      <c r="R78" s="10"/>
      <c r="S78" s="7"/>
      <c r="T78" s="43" t="str">
        <f t="shared" si="82"/>
        <v/>
      </c>
      <c r="U78" s="16"/>
      <c r="V78" s="68" t="str" cm="1">
        <f t="array" ref="V78">IF((_xlfn.IFS(TRIM(SUBSTITUTE(U78,CHAR(160),""))="Devis 1",IFERROR(VALUE(TRIM(SUBSTITUTE(L78,CHAR(160),""))),0),TRIM(SUBSTITUTE(U78,CHAR(160),""))="Devis 2",IFERROR(VALUE(TRIM(SUBSTITUTE(O78,CHAR(160),""))),0),TRIM(SUBSTITUTE(U78,CHAR(160),""))="Devis 3",IFERROR(VALUE(TRIM(SUBSTITUTE(R78,CHAR(160),""))),0),TRUE,0)*IFERROR(VALUE(TRIM(SUBSTITUTE(C78,CHAR(160),""))),0))=0,"",_xlfn.IFS(TRIM(SUBSTITUTE(U78,CHAR(160),""))="Devis 1",IFERROR(VALUE(TRIM(SUBSTITUTE(L78,CHAR(160),""))),0),TRIM(SUBSTITUTE(U78,CHAR(160),""))="Devis 2",IFERROR(VALUE(TRIM(SUBSTITUTE(O78,CHAR(160),""))),0),TRIM(SUBSTITUTE(U78,CHAR(160),""))="Devis 3",IFERROR(VALUE(TRIM(SUBSTITUTE(R78,CHAR(160),""))),0),TRUE,0)*IFERROR(VALUE(TRIM(SUBSTITUTE(C78,CHAR(160),""))),0))</f>
        <v/>
      </c>
      <c r="W78" s="66" t="str" cm="1">
        <f t="array" ref="W78">IF((_xlfn.IFS(TRIM(SUBSTITUTE(U78,CHAR(160),""))="Devis 1",IFERROR(VALUE(TRIM(SUBSTITUTE(M78,CHAR(160),""))),0),TRIM(SUBSTITUTE(U78,CHAR(160),""))="Devis 2",IFERROR(VALUE(TRIM(SUBSTITUTE(P78,CHAR(160),""))),0),TRIM(SUBSTITUTE(U78,CHAR(160),""))="Devis 3",IFERROR(VALUE(TRIM(SUBSTITUTE(S78,CHAR(160),""))),0),TRUE,0)*IFERROR(VALUE(TRIM(SUBSTITUTE(C78,CHAR(160),""))),0))=0,IF(V78&lt;&gt;"",0,""),_xlfn.IFS(TRIM(SUBSTITUTE(U78,CHAR(160),""))="Devis 1",IFERROR(VALUE(TRIM(SUBSTITUTE(M78,CHAR(160),""))),0),TRIM(SUBSTITUTE(U78,CHAR(160),""))="Devis 2",IFERROR(VALUE(TRIM(SUBSTITUTE(P78,CHAR(160),""))),0),TRIM(SUBSTITUTE(U78,CHAR(160),""))="Devis 3",IFERROR(VALUE(TRIM(SUBSTITUTE(S78,CHAR(160),""))),0),TRUE,0)*IFERROR(VALUE(TRIM(SUBSTITUTE(C78,CHAR(160),""))),0))</f>
        <v/>
      </c>
      <c r="X78" s="69" t="str">
        <f t="shared" si="83"/>
        <v/>
      </c>
      <c r="Y78" s="65"/>
      <c r="Z78" s="18" t="str">
        <f t="shared" si="70"/>
        <v/>
      </c>
      <c r="AA78" s="15" t="str">
        <f t="shared" si="71"/>
        <v/>
      </c>
      <c r="AB78" s="15" t="str">
        <f t="shared" si="72"/>
        <v/>
      </c>
      <c r="AC78" s="15" t="str">
        <f t="shared" si="73"/>
        <v/>
      </c>
      <c r="AD78" s="15" t="str">
        <f t="shared" si="74"/>
        <v/>
      </c>
      <c r="AE78" s="15" t="str">
        <f t="shared" si="75"/>
        <v/>
      </c>
      <c r="AF78" s="15" t="str">
        <f t="shared" si="76"/>
        <v/>
      </c>
      <c r="AG78" s="15" t="str">
        <f t="shared" si="77"/>
        <v/>
      </c>
      <c r="AH78" s="15" t="str">
        <f t="shared" si="38"/>
        <v/>
      </c>
      <c r="AI78" s="297" t="str">
        <f t="shared" si="84"/>
        <v/>
      </c>
      <c r="AJ78" s="45" t="str">
        <f t="shared" si="78"/>
        <v/>
      </c>
      <c r="AK78" s="20" t="str">
        <f t="shared" si="79"/>
        <v/>
      </c>
      <c r="AL78" s="42" t="str">
        <f t="shared" si="85"/>
        <v/>
      </c>
      <c r="AM78" s="46" t="str">
        <f t="shared" si="60"/>
        <v/>
      </c>
      <c r="AN78" s="20" t="str">
        <f t="shared" si="61"/>
        <v/>
      </c>
      <c r="AO78" s="42" t="str">
        <f t="shared" si="86"/>
        <v/>
      </c>
      <c r="AP78" s="47" t="str">
        <f t="shared" si="62"/>
        <v/>
      </c>
      <c r="AQ78" s="20" t="str">
        <f t="shared" si="63"/>
        <v/>
      </c>
      <c r="AR78" s="48" t="str">
        <f t="shared" si="87"/>
        <v/>
      </c>
      <c r="AS78" s="44" t="str">
        <f t="shared" si="64"/>
        <v/>
      </c>
      <c r="AT78" s="56"/>
      <c r="AU78" s="49" t="str">
        <f t="shared" si="65"/>
        <v/>
      </c>
      <c r="AV78" s="49" t="str">
        <f t="shared" si="66"/>
        <v/>
      </c>
      <c r="AW78" s="49" t="str">
        <f t="shared" si="88"/>
        <v/>
      </c>
      <c r="AX78" s="67" t="str" cm="1">
        <f t="array" ref="AX78">IF($AA78="","",IF((IFERROR(_xlfn.IFS($AS78="Devis 1",(IFERROR(VALUE(TRIM(SUBSTITUTE(AJ78,CHAR(160),""))),0)),$AS78="Devis 2",(IFERROR(VALUE(TRIM(SUBSTITUTE(AM78,CHAR(160),""))),0)),$AS78="Devis 3",(IFERROR(VALUE(TRIM(SUBSTITUTE(AP78,CHAR(160),""))),0))),0))*(IFERROR(VALUE(TRIM(SUBSTITUTE($AA78,CHAR(160),""))),0))=0,"",(IFERROR(_xlfn.IFS($AS78="Devis 1",(IFERROR(VALUE(TRIM(SUBSTITUTE(AJ78,CHAR(160),""))),0)),$AS78="Devis 2",(IFERROR(VALUE(TRIM(SUBSTITUTE(AM78,CHAR(160),""))),0)),$AS78="Devis 3",(IFERROR(VALUE(TRIM(SUBSTITUTE(AP78,CHAR(160),""))),0))),0))*(IFERROR(VALUE(TRIM(SUBSTITUTE($AA78,CHAR(160),""))),0))))</f>
        <v/>
      </c>
      <c r="AY78" s="67" t="str" cm="1">
        <f t="array" ref="AY78">IF($AA78="","",IF(IFERROR(_xlfn.IFS(TRIM(SUBSTITUTE($AS78,CHAR(160),""))="Devis 1",IFERROR(VALUE(TRIM(SUBSTITUTE(AK78,CHAR(160),""))),0),TRIM(SUBSTITUTE($AS78,CHAR(160),""))="Devis 2",IFERROR(VALUE(TRIM(SUBSTITUTE(AN78,CHAR(160),""))),0),TRIM(SUBSTITUTE($AS78,CHAR(160),""))="Devis 3",IFERROR(VALUE(TRIM(SUBSTITUTE(AQ78,CHAR(160),""))),0)),0)*IFERROR(VALUE(TRIM(SUBSTITUTE($AA78,CHAR(160),""))),0)=0,IF(AX78&lt;&gt;"",0,""),IFERROR(_xlfn.IFS(TRIM(SUBSTITUTE($AS78,CHAR(160),""))="Devis 1",IFERROR(VALUE(TRIM(SUBSTITUTE(AK78,CHAR(160),""))),0),TRIM(SUBSTITUTE($AS78,CHAR(160),""))="Devis 2",IFERROR(VALUE(TRIM(SUBSTITUTE(AN78,CHAR(160),""))),0),TRIM(SUBSTITUTE($AS78,CHAR(160),""))="Devis 3",IFERROR(VALUE(TRIM(SUBSTITUTE(AQ78,CHAR(160),""))),0)),0)*IFERROR(VALUE(TRIM(SUBSTITUTE($AA78,CHAR(160),""))),0)))</f>
        <v/>
      </c>
      <c r="AZ78" s="67" t="str" cm="1">
        <f t="array" ref="AZ78">IF($AA78="","",IF((IFERROR(_xlfn.IFS($AS78="Devis 1",(IFERROR(VALUE(TRIM(SUBSTITUTE(AL78,CHAR(160),""))),0)),$AS78="Devis 2",(IFERROR(VALUE(TRIM(SUBSTITUTE(AO78,CHAR(160),""))),0)),$AS78="Devis 3",(IFERROR(VALUE(TRIM(SUBSTITUTE(AR78,CHAR(160),""))),0))),0))*(IFERROR(VALUE(TRIM(SUBSTITUTE($AA78,CHAR(160),""))),0))=0,"",(IFERROR(_xlfn.IFS($AS78="Devis 1",(IFERROR(VALUE(TRIM(SUBSTITUTE(AL78,CHAR(160),""))),0)),$AS78="Devis 2",(IFERROR(VALUE(TRIM(SUBSTITUTE(AO78,CHAR(160),""))),0)),$AS78="Devis 3",(IFERROR(VALUE(TRIM(SUBSTITUTE(AR78,CHAR(160),""))),0))),0))*(IFERROR(VALUE(TRIM(SUBSTITUTE($AA78,CHAR(160),""))),0))))</f>
        <v/>
      </c>
      <c r="BA78" s="57"/>
      <c r="BB78" s="14" t="str" cm="1">
        <f t="array" ref="BB78">IF(OR(AZ78="",AW78="",AX78="",AU78="",AY78="",AV78=""),"",_xlfn.IFS((IFERROR(VALUE(TRIM(SUBSTITUTE(AZ78,CHAR(160),""))),0))&gt;(IFERROR(VALUE(TRIM(SUBSTITUTE(AW78,CHAR(160),""))),0)),"KO : Le montant retenu TTC est supérieur au montant raisonnable TTC. Merci de revoir la ligne de dépense ou plafonner son montant.",(IFERROR(VALUE(TRIM(SUBSTITUTE(AX78,CHAR(160),""))),0))&gt;(IFERROR(VALUE(TRIM(SUBSTITUTE(AU78,CHAR(160),""))),0)),"Attention : Le montant retenu HT est supérieur au montant HT raisonnable. Merci de revoir la ligne de dépense, plafonner son montant, ou justifier la reventillation HT / TVA.",(IFERROR(VALUE(TRIM(SUBSTITUTE(AY78,CHAR(160),""))),0))&gt;(IFERROR(VALUE(TRIM(SUBSTITUTE(AV78,CHAR(160),""))),0)),"Attention : Le montant TVA retenu est supérieur au montant TVA raisonnable. Merci de revoir la ligne de dépense, plafonner son montant, ou justifier la reventillation HT / TVA.",(IFERROR(VALUE(TRIM(SUBSTITUTE(AZ78,CHAR(160),""))),0))=0,"",(IFERROR(VALUE(TRIM(SUBSTITUTE(AW78,CHAR(160),""))),0))=(IFERROR(VALUE(TRIM(SUBSTITUTE(AZ78,CHAR(160),""))),0)),"OK",(IFERROR(VALUE(TRIM(SUBSTITUTE(AW78,CHAR(160),""))),0))&gt;(IFERROR(VALUE(TRIM(SUBSTITUTE(AZ78,CHAR(160),""))),0))," OK : Montant instruit inférieur au montant raisonnable.",TRUE,""))</f>
        <v/>
      </c>
      <c r="BC78" s="14" t="str" cm="1">
        <f t="array" ref="BC78">IF(
   OR(AZ78="",X78="",AX78="",V78="",AY78="",W78=""),
   "",
   _xlfn.IFS(
      (IFERROR(VALUE(TRIM(SUBSTITUTE(AZ78,CHAR(160),""))),0))=0,
         "Attention montant présenté entièrement écarté",
      (IFERROR(VALUE(TRIM(SUBSTITUTE(AZ78,CHAR(160),""))),0))&gt;
         (IFERROR(VALUE(TRIM(SUBSTITUTE(X78,CHAR(160),""))),0)),
         "KO : Le montant retenu TTC est supérieur au montant présenté TTC. Merci de revoir la ligne de dépense ou plafonner son montant.",
      (IFERROR(VALUE(TRIM(SUBSTITUTE(AX78,CHAR(160),""))),0))&gt;
         (IFERROR(VALUE(TRIM(SUBSTITUTE(V78,CHAR(160),""))),0)),
         "Attention : Le montant retenu HT est supérieur au montant HT présenté. Merci de revoir la ligne de dépense, plafonner son montant, ou justifier la reventilation HT / TVA.",
      (IFERROR(VALUE(TRIM(SUBSTITUTE(AY78,CHAR(160),""))),0))&gt;
         (IFERROR(VALUE(TRIM(SUBSTITUTE(W78,CHAR(160),""))),0)),
         "Attention : Le montant TVA retenu est supérieur au montant TVA présenté. Merci de revoir la ligne de dépense, plafonner son montant, ou justifier la reventilation HT / TVA.",
      (IFERROR(VALUE(TRIM(SUBSTITUTE(X78,CHAR(160),""))),0))=0,
         "",
      (IFERROR(VALUE(TRIM(SUBSTITUTE(AZ78,CHAR(160),""))),0))=
         (IFERROR(VALUE(TRIM(SUBSTITUTE(X78,CHAR(160),""))),0)),
         "OK",
      (IFERROR(VALUE(TRIM(SUBSTITUTE(AZ78,CHAR(160),""))),0))&lt;
         (IFERROR(VALUE(TRIM(SUBSTITUTE(X78,CHAR(160),""))),0)),
         "Attention : montant présenté partiellement écarté.",
      TRUE,
         ""
   )
)</f>
        <v/>
      </c>
      <c r="BD78" s="49" t="str">
        <f t="shared" si="67"/>
        <v/>
      </c>
      <c r="BE78" s="49" t="str">
        <f t="shared" si="68"/>
        <v/>
      </c>
      <c r="BF78" s="21" t="str">
        <f t="shared" si="69"/>
        <v/>
      </c>
    </row>
    <row r="79" spans="1:58" ht="15" customHeight="1">
      <c r="A79" s="345">
        <v>68</v>
      </c>
      <c r="B79" s="363"/>
      <c r="C79" s="6"/>
      <c r="D79" s="5"/>
      <c r="E79" s="5"/>
      <c r="F79" s="5"/>
      <c r="G79" s="24"/>
      <c r="H79" s="22"/>
      <c r="I79" s="23"/>
      <c r="J79" s="5"/>
      <c r="K79" s="11"/>
      <c r="L79" s="8"/>
      <c r="M79" s="7"/>
      <c r="N79" s="42" t="str">
        <f t="shared" si="80"/>
        <v/>
      </c>
      <c r="O79" s="9"/>
      <c r="P79" s="7"/>
      <c r="Q79" s="42" t="str">
        <f t="shared" si="81"/>
        <v/>
      </c>
      <c r="R79" s="10"/>
      <c r="S79" s="7"/>
      <c r="T79" s="43" t="str">
        <f t="shared" si="82"/>
        <v/>
      </c>
      <c r="U79" s="16"/>
      <c r="V79" s="68" t="str" cm="1">
        <f t="array" ref="V79">IF((_xlfn.IFS(TRIM(SUBSTITUTE(U79,CHAR(160),""))="Devis 1",IFERROR(VALUE(TRIM(SUBSTITUTE(L79,CHAR(160),""))),0),TRIM(SUBSTITUTE(U79,CHAR(160),""))="Devis 2",IFERROR(VALUE(TRIM(SUBSTITUTE(O79,CHAR(160),""))),0),TRIM(SUBSTITUTE(U79,CHAR(160),""))="Devis 3",IFERROR(VALUE(TRIM(SUBSTITUTE(R79,CHAR(160),""))),0),TRUE,0)*IFERROR(VALUE(TRIM(SUBSTITUTE(C79,CHAR(160),""))),0))=0,"",_xlfn.IFS(TRIM(SUBSTITUTE(U79,CHAR(160),""))="Devis 1",IFERROR(VALUE(TRIM(SUBSTITUTE(L79,CHAR(160),""))),0),TRIM(SUBSTITUTE(U79,CHAR(160),""))="Devis 2",IFERROR(VALUE(TRIM(SUBSTITUTE(O79,CHAR(160),""))),0),TRIM(SUBSTITUTE(U79,CHAR(160),""))="Devis 3",IFERROR(VALUE(TRIM(SUBSTITUTE(R79,CHAR(160),""))),0),TRUE,0)*IFERROR(VALUE(TRIM(SUBSTITUTE(C79,CHAR(160),""))),0))</f>
        <v/>
      </c>
      <c r="W79" s="66" t="str" cm="1">
        <f t="array" ref="W79">IF((_xlfn.IFS(TRIM(SUBSTITUTE(U79,CHAR(160),""))="Devis 1",IFERROR(VALUE(TRIM(SUBSTITUTE(M79,CHAR(160),""))),0),TRIM(SUBSTITUTE(U79,CHAR(160),""))="Devis 2",IFERROR(VALUE(TRIM(SUBSTITUTE(P79,CHAR(160),""))),0),TRIM(SUBSTITUTE(U79,CHAR(160),""))="Devis 3",IFERROR(VALUE(TRIM(SUBSTITUTE(S79,CHAR(160),""))),0),TRUE,0)*IFERROR(VALUE(TRIM(SUBSTITUTE(C79,CHAR(160),""))),0))=0,IF(V79&lt;&gt;"",0,""),_xlfn.IFS(TRIM(SUBSTITUTE(U79,CHAR(160),""))="Devis 1",IFERROR(VALUE(TRIM(SUBSTITUTE(M79,CHAR(160),""))),0),TRIM(SUBSTITUTE(U79,CHAR(160),""))="Devis 2",IFERROR(VALUE(TRIM(SUBSTITUTE(P79,CHAR(160),""))),0),TRIM(SUBSTITUTE(U79,CHAR(160),""))="Devis 3",IFERROR(VALUE(TRIM(SUBSTITUTE(S79,CHAR(160),""))),0),TRUE,0)*IFERROR(VALUE(TRIM(SUBSTITUTE(C79,CHAR(160),""))),0))</f>
        <v/>
      </c>
      <c r="X79" s="69" t="str">
        <f t="shared" si="83"/>
        <v/>
      </c>
      <c r="Y79" s="65"/>
      <c r="Z79" s="18" t="str">
        <f t="shared" si="70"/>
        <v/>
      </c>
      <c r="AA79" s="15" t="str">
        <f t="shared" si="71"/>
        <v/>
      </c>
      <c r="AB79" s="15" t="str">
        <f t="shared" si="72"/>
        <v/>
      </c>
      <c r="AC79" s="15" t="str">
        <f t="shared" si="73"/>
        <v/>
      </c>
      <c r="AD79" s="15" t="str">
        <f t="shared" si="74"/>
        <v/>
      </c>
      <c r="AE79" s="15" t="str">
        <f t="shared" si="75"/>
        <v/>
      </c>
      <c r="AF79" s="15" t="str">
        <f t="shared" si="76"/>
        <v/>
      </c>
      <c r="AG79" s="15" t="str">
        <f t="shared" si="77"/>
        <v/>
      </c>
      <c r="AH79" s="15" t="str">
        <f t="shared" si="38"/>
        <v/>
      </c>
      <c r="AI79" s="297" t="str">
        <f t="shared" si="84"/>
        <v/>
      </c>
      <c r="AJ79" s="45" t="str">
        <f t="shared" si="78"/>
        <v/>
      </c>
      <c r="AK79" s="20" t="str">
        <f t="shared" si="79"/>
        <v/>
      </c>
      <c r="AL79" s="42" t="str">
        <f t="shared" si="85"/>
        <v/>
      </c>
      <c r="AM79" s="46" t="str">
        <f t="shared" si="60"/>
        <v/>
      </c>
      <c r="AN79" s="20" t="str">
        <f t="shared" si="61"/>
        <v/>
      </c>
      <c r="AO79" s="42" t="str">
        <f t="shared" si="86"/>
        <v/>
      </c>
      <c r="AP79" s="47" t="str">
        <f t="shared" si="62"/>
        <v/>
      </c>
      <c r="AQ79" s="20" t="str">
        <f t="shared" si="63"/>
        <v/>
      </c>
      <c r="AR79" s="48" t="str">
        <f t="shared" si="87"/>
        <v/>
      </c>
      <c r="AS79" s="44" t="str">
        <f t="shared" si="64"/>
        <v/>
      </c>
      <c r="AT79" s="56"/>
      <c r="AU79" s="49" t="str">
        <f t="shared" si="65"/>
        <v/>
      </c>
      <c r="AV79" s="49" t="str">
        <f t="shared" si="66"/>
        <v/>
      </c>
      <c r="AW79" s="49" t="str">
        <f t="shared" si="88"/>
        <v/>
      </c>
      <c r="AX79" s="67" t="str" cm="1">
        <f t="array" ref="AX79">IF($AA79="","",IF((IFERROR(_xlfn.IFS($AS79="Devis 1",(IFERROR(VALUE(TRIM(SUBSTITUTE(AJ79,CHAR(160),""))),0)),$AS79="Devis 2",(IFERROR(VALUE(TRIM(SUBSTITUTE(AM79,CHAR(160),""))),0)),$AS79="Devis 3",(IFERROR(VALUE(TRIM(SUBSTITUTE(AP79,CHAR(160),""))),0))),0))*(IFERROR(VALUE(TRIM(SUBSTITUTE($AA79,CHAR(160),""))),0))=0,"",(IFERROR(_xlfn.IFS($AS79="Devis 1",(IFERROR(VALUE(TRIM(SUBSTITUTE(AJ79,CHAR(160),""))),0)),$AS79="Devis 2",(IFERROR(VALUE(TRIM(SUBSTITUTE(AM79,CHAR(160),""))),0)),$AS79="Devis 3",(IFERROR(VALUE(TRIM(SUBSTITUTE(AP79,CHAR(160),""))),0))),0))*(IFERROR(VALUE(TRIM(SUBSTITUTE($AA79,CHAR(160),""))),0))))</f>
        <v/>
      </c>
      <c r="AY79" s="67" t="str" cm="1">
        <f t="array" ref="AY79">IF($AA79="","",IF(IFERROR(_xlfn.IFS(TRIM(SUBSTITUTE($AS79,CHAR(160),""))="Devis 1",IFERROR(VALUE(TRIM(SUBSTITUTE(AK79,CHAR(160),""))),0),TRIM(SUBSTITUTE($AS79,CHAR(160),""))="Devis 2",IFERROR(VALUE(TRIM(SUBSTITUTE(AN79,CHAR(160),""))),0),TRIM(SUBSTITUTE($AS79,CHAR(160),""))="Devis 3",IFERROR(VALUE(TRIM(SUBSTITUTE(AQ79,CHAR(160),""))),0)),0)*IFERROR(VALUE(TRIM(SUBSTITUTE($AA79,CHAR(160),""))),0)=0,IF(AX79&lt;&gt;"",0,""),IFERROR(_xlfn.IFS(TRIM(SUBSTITUTE($AS79,CHAR(160),""))="Devis 1",IFERROR(VALUE(TRIM(SUBSTITUTE(AK79,CHAR(160),""))),0),TRIM(SUBSTITUTE($AS79,CHAR(160),""))="Devis 2",IFERROR(VALUE(TRIM(SUBSTITUTE(AN79,CHAR(160),""))),0),TRIM(SUBSTITUTE($AS79,CHAR(160),""))="Devis 3",IFERROR(VALUE(TRIM(SUBSTITUTE(AQ79,CHAR(160),""))),0)),0)*IFERROR(VALUE(TRIM(SUBSTITUTE($AA79,CHAR(160),""))),0)))</f>
        <v/>
      </c>
      <c r="AZ79" s="67" t="str" cm="1">
        <f t="array" ref="AZ79">IF($AA79="","",IF((IFERROR(_xlfn.IFS($AS79="Devis 1",(IFERROR(VALUE(TRIM(SUBSTITUTE(AL79,CHAR(160),""))),0)),$AS79="Devis 2",(IFERROR(VALUE(TRIM(SUBSTITUTE(AO79,CHAR(160),""))),0)),$AS79="Devis 3",(IFERROR(VALUE(TRIM(SUBSTITUTE(AR79,CHAR(160),""))),0))),0))*(IFERROR(VALUE(TRIM(SUBSTITUTE($AA79,CHAR(160),""))),0))=0,"",(IFERROR(_xlfn.IFS($AS79="Devis 1",(IFERROR(VALUE(TRIM(SUBSTITUTE(AL79,CHAR(160),""))),0)),$AS79="Devis 2",(IFERROR(VALUE(TRIM(SUBSTITUTE(AO79,CHAR(160),""))),0)),$AS79="Devis 3",(IFERROR(VALUE(TRIM(SUBSTITUTE(AR79,CHAR(160),""))),0))),0))*(IFERROR(VALUE(TRIM(SUBSTITUTE($AA79,CHAR(160),""))),0))))</f>
        <v/>
      </c>
      <c r="BA79" s="57"/>
      <c r="BB79" s="14" t="str" cm="1">
        <f t="array" ref="BB79">IF(OR(AZ79="",AW79="",AX79="",AU79="",AY79="",AV79=""),"",_xlfn.IFS((IFERROR(VALUE(TRIM(SUBSTITUTE(AZ79,CHAR(160),""))),0))&gt;(IFERROR(VALUE(TRIM(SUBSTITUTE(AW79,CHAR(160),""))),0)),"KO : Le montant retenu TTC est supérieur au montant raisonnable TTC. Merci de revoir la ligne de dépense ou plafonner son montant.",(IFERROR(VALUE(TRIM(SUBSTITUTE(AX79,CHAR(160),""))),0))&gt;(IFERROR(VALUE(TRIM(SUBSTITUTE(AU79,CHAR(160),""))),0)),"Attention : Le montant retenu HT est supérieur au montant HT raisonnable. Merci de revoir la ligne de dépense, plafonner son montant, ou justifier la reventillation HT / TVA.",(IFERROR(VALUE(TRIM(SUBSTITUTE(AY79,CHAR(160),""))),0))&gt;(IFERROR(VALUE(TRIM(SUBSTITUTE(AV79,CHAR(160),""))),0)),"Attention : Le montant TVA retenu est supérieur au montant TVA raisonnable. Merci de revoir la ligne de dépense, plafonner son montant, ou justifier la reventillation HT / TVA.",(IFERROR(VALUE(TRIM(SUBSTITUTE(AZ79,CHAR(160),""))),0))=0,"",(IFERROR(VALUE(TRIM(SUBSTITUTE(AW79,CHAR(160),""))),0))=(IFERROR(VALUE(TRIM(SUBSTITUTE(AZ79,CHAR(160),""))),0)),"OK",(IFERROR(VALUE(TRIM(SUBSTITUTE(AW79,CHAR(160),""))),0))&gt;(IFERROR(VALUE(TRIM(SUBSTITUTE(AZ79,CHAR(160),""))),0))," OK : Montant instruit inférieur au montant raisonnable.",TRUE,""))</f>
        <v/>
      </c>
      <c r="BC79" s="14" t="str" cm="1">
        <f t="array" ref="BC79">IF(
   OR(AZ79="",X79="",AX79="",V79="",AY79="",W79=""),
   "",
   _xlfn.IFS(
      (IFERROR(VALUE(TRIM(SUBSTITUTE(AZ79,CHAR(160),""))),0))=0,
         "Attention montant présenté entièrement écarté",
      (IFERROR(VALUE(TRIM(SUBSTITUTE(AZ79,CHAR(160),""))),0))&gt;
         (IFERROR(VALUE(TRIM(SUBSTITUTE(X79,CHAR(160),""))),0)),
         "KO : Le montant retenu TTC est supérieur au montant présenté TTC. Merci de revoir la ligne de dépense ou plafonner son montant.",
      (IFERROR(VALUE(TRIM(SUBSTITUTE(AX79,CHAR(160),""))),0))&gt;
         (IFERROR(VALUE(TRIM(SUBSTITUTE(V79,CHAR(160),""))),0)),
         "Attention : Le montant retenu HT est supérieur au montant HT présenté. Merci de revoir la ligne de dépense, plafonner son montant, ou justifier la reventilation HT / TVA.",
      (IFERROR(VALUE(TRIM(SUBSTITUTE(AY79,CHAR(160),""))),0))&gt;
         (IFERROR(VALUE(TRIM(SUBSTITUTE(W79,CHAR(160),""))),0)),
         "Attention : Le montant TVA retenu est supérieur au montant TVA présenté. Merci de revoir la ligne de dépense, plafonner son montant, ou justifier la reventilation HT / TVA.",
      (IFERROR(VALUE(TRIM(SUBSTITUTE(X79,CHAR(160),""))),0))=0,
         "",
      (IFERROR(VALUE(TRIM(SUBSTITUTE(AZ79,CHAR(160),""))),0))=
         (IFERROR(VALUE(TRIM(SUBSTITUTE(X79,CHAR(160),""))),0)),
         "OK",
      (IFERROR(VALUE(TRIM(SUBSTITUTE(AZ79,CHAR(160),""))),0))&lt;
         (IFERROR(VALUE(TRIM(SUBSTITUTE(X79,CHAR(160),""))),0)),
         "Attention : montant présenté partiellement écarté.",
      TRUE,
         ""
   )
)</f>
        <v/>
      </c>
      <c r="BD79" s="49" t="str">
        <f t="shared" si="67"/>
        <v/>
      </c>
      <c r="BE79" s="49" t="str">
        <f t="shared" si="68"/>
        <v/>
      </c>
      <c r="BF79" s="21" t="str">
        <f t="shared" si="69"/>
        <v/>
      </c>
    </row>
    <row r="80" spans="1:58" ht="15" customHeight="1">
      <c r="A80" s="345">
        <v>69</v>
      </c>
      <c r="B80" s="363"/>
      <c r="C80" s="6"/>
      <c r="D80" s="5"/>
      <c r="E80" s="5"/>
      <c r="F80" s="5"/>
      <c r="G80" s="24"/>
      <c r="H80" s="22"/>
      <c r="I80" s="23"/>
      <c r="J80" s="5"/>
      <c r="K80" s="11"/>
      <c r="L80" s="8"/>
      <c r="M80" s="7"/>
      <c r="N80" s="42" t="str">
        <f t="shared" si="80"/>
        <v/>
      </c>
      <c r="O80" s="9"/>
      <c r="P80" s="7"/>
      <c r="Q80" s="42" t="str">
        <f t="shared" si="81"/>
        <v/>
      </c>
      <c r="R80" s="10"/>
      <c r="S80" s="7"/>
      <c r="T80" s="43" t="str">
        <f t="shared" si="82"/>
        <v/>
      </c>
      <c r="U80" s="16"/>
      <c r="V80" s="68" t="str" cm="1">
        <f t="array" ref="V80">IF((_xlfn.IFS(TRIM(SUBSTITUTE(U80,CHAR(160),""))="Devis 1",IFERROR(VALUE(TRIM(SUBSTITUTE(L80,CHAR(160),""))),0),TRIM(SUBSTITUTE(U80,CHAR(160),""))="Devis 2",IFERROR(VALUE(TRIM(SUBSTITUTE(O80,CHAR(160),""))),0),TRIM(SUBSTITUTE(U80,CHAR(160),""))="Devis 3",IFERROR(VALUE(TRIM(SUBSTITUTE(R80,CHAR(160),""))),0),TRUE,0)*IFERROR(VALUE(TRIM(SUBSTITUTE(C80,CHAR(160),""))),0))=0,"",_xlfn.IFS(TRIM(SUBSTITUTE(U80,CHAR(160),""))="Devis 1",IFERROR(VALUE(TRIM(SUBSTITUTE(L80,CHAR(160),""))),0),TRIM(SUBSTITUTE(U80,CHAR(160),""))="Devis 2",IFERROR(VALUE(TRIM(SUBSTITUTE(O80,CHAR(160),""))),0),TRIM(SUBSTITUTE(U80,CHAR(160),""))="Devis 3",IFERROR(VALUE(TRIM(SUBSTITUTE(R80,CHAR(160),""))),0),TRUE,0)*IFERROR(VALUE(TRIM(SUBSTITUTE(C80,CHAR(160),""))),0))</f>
        <v/>
      </c>
      <c r="W80" s="66" t="str" cm="1">
        <f t="array" ref="W80">IF((_xlfn.IFS(TRIM(SUBSTITUTE(U80,CHAR(160),""))="Devis 1",IFERROR(VALUE(TRIM(SUBSTITUTE(M80,CHAR(160),""))),0),TRIM(SUBSTITUTE(U80,CHAR(160),""))="Devis 2",IFERROR(VALUE(TRIM(SUBSTITUTE(P80,CHAR(160),""))),0),TRIM(SUBSTITUTE(U80,CHAR(160),""))="Devis 3",IFERROR(VALUE(TRIM(SUBSTITUTE(S80,CHAR(160),""))),0),TRUE,0)*IFERROR(VALUE(TRIM(SUBSTITUTE(C80,CHAR(160),""))),0))=0,IF(V80&lt;&gt;"",0,""),_xlfn.IFS(TRIM(SUBSTITUTE(U80,CHAR(160),""))="Devis 1",IFERROR(VALUE(TRIM(SUBSTITUTE(M80,CHAR(160),""))),0),TRIM(SUBSTITUTE(U80,CHAR(160),""))="Devis 2",IFERROR(VALUE(TRIM(SUBSTITUTE(P80,CHAR(160),""))),0),TRIM(SUBSTITUTE(U80,CHAR(160),""))="Devis 3",IFERROR(VALUE(TRIM(SUBSTITUTE(S80,CHAR(160),""))),0),TRUE,0)*IFERROR(VALUE(TRIM(SUBSTITUTE(C80,CHAR(160),""))),0))</f>
        <v/>
      </c>
      <c r="X80" s="69" t="str">
        <f t="shared" si="83"/>
        <v/>
      </c>
      <c r="Y80" s="65"/>
      <c r="Z80" s="18" t="str">
        <f t="shared" si="70"/>
        <v/>
      </c>
      <c r="AA80" s="15" t="str">
        <f t="shared" si="71"/>
        <v/>
      </c>
      <c r="AB80" s="15" t="str">
        <f t="shared" si="72"/>
        <v/>
      </c>
      <c r="AC80" s="15" t="str">
        <f t="shared" si="73"/>
        <v/>
      </c>
      <c r="AD80" s="15" t="str">
        <f t="shared" si="74"/>
        <v/>
      </c>
      <c r="AE80" s="15" t="str">
        <f t="shared" si="75"/>
        <v/>
      </c>
      <c r="AF80" s="15" t="str">
        <f t="shared" si="76"/>
        <v/>
      </c>
      <c r="AG80" s="15" t="str">
        <f t="shared" si="77"/>
        <v/>
      </c>
      <c r="AH80" s="15" t="str">
        <f t="shared" si="38"/>
        <v/>
      </c>
      <c r="AI80" s="297" t="str">
        <f t="shared" si="84"/>
        <v/>
      </c>
      <c r="AJ80" s="45" t="str">
        <f t="shared" si="78"/>
        <v/>
      </c>
      <c r="AK80" s="20" t="str">
        <f t="shared" si="79"/>
        <v/>
      </c>
      <c r="AL80" s="42" t="str">
        <f t="shared" si="85"/>
        <v/>
      </c>
      <c r="AM80" s="46" t="str">
        <f t="shared" si="60"/>
        <v/>
      </c>
      <c r="AN80" s="20" t="str">
        <f t="shared" si="61"/>
        <v/>
      </c>
      <c r="AO80" s="42" t="str">
        <f t="shared" si="86"/>
        <v/>
      </c>
      <c r="AP80" s="47" t="str">
        <f t="shared" si="62"/>
        <v/>
      </c>
      <c r="AQ80" s="20" t="str">
        <f t="shared" si="63"/>
        <v/>
      </c>
      <c r="AR80" s="48" t="str">
        <f t="shared" si="87"/>
        <v/>
      </c>
      <c r="AS80" s="44" t="str">
        <f t="shared" si="64"/>
        <v/>
      </c>
      <c r="AT80" s="56"/>
      <c r="AU80" s="49" t="str">
        <f t="shared" si="65"/>
        <v/>
      </c>
      <c r="AV80" s="49" t="str">
        <f t="shared" si="66"/>
        <v/>
      </c>
      <c r="AW80" s="49" t="str">
        <f t="shared" si="88"/>
        <v/>
      </c>
      <c r="AX80" s="67" t="str" cm="1">
        <f t="array" ref="AX80">IF($AA80="","",IF((IFERROR(_xlfn.IFS($AS80="Devis 1",(IFERROR(VALUE(TRIM(SUBSTITUTE(AJ80,CHAR(160),""))),0)),$AS80="Devis 2",(IFERROR(VALUE(TRIM(SUBSTITUTE(AM80,CHAR(160),""))),0)),$AS80="Devis 3",(IFERROR(VALUE(TRIM(SUBSTITUTE(AP80,CHAR(160),""))),0))),0))*(IFERROR(VALUE(TRIM(SUBSTITUTE($AA80,CHAR(160),""))),0))=0,"",(IFERROR(_xlfn.IFS($AS80="Devis 1",(IFERROR(VALUE(TRIM(SUBSTITUTE(AJ80,CHAR(160),""))),0)),$AS80="Devis 2",(IFERROR(VALUE(TRIM(SUBSTITUTE(AM80,CHAR(160),""))),0)),$AS80="Devis 3",(IFERROR(VALUE(TRIM(SUBSTITUTE(AP80,CHAR(160),""))),0))),0))*(IFERROR(VALUE(TRIM(SUBSTITUTE($AA80,CHAR(160),""))),0))))</f>
        <v/>
      </c>
      <c r="AY80" s="67" t="str" cm="1">
        <f t="array" ref="AY80">IF($AA80="","",IF(IFERROR(_xlfn.IFS(TRIM(SUBSTITUTE($AS80,CHAR(160),""))="Devis 1",IFERROR(VALUE(TRIM(SUBSTITUTE(AK80,CHAR(160),""))),0),TRIM(SUBSTITUTE($AS80,CHAR(160),""))="Devis 2",IFERROR(VALUE(TRIM(SUBSTITUTE(AN80,CHAR(160),""))),0),TRIM(SUBSTITUTE($AS80,CHAR(160),""))="Devis 3",IFERROR(VALUE(TRIM(SUBSTITUTE(AQ80,CHAR(160),""))),0)),0)*IFERROR(VALUE(TRIM(SUBSTITUTE($AA80,CHAR(160),""))),0)=0,IF(AX80&lt;&gt;"",0,""),IFERROR(_xlfn.IFS(TRIM(SUBSTITUTE($AS80,CHAR(160),""))="Devis 1",IFERROR(VALUE(TRIM(SUBSTITUTE(AK80,CHAR(160),""))),0),TRIM(SUBSTITUTE($AS80,CHAR(160),""))="Devis 2",IFERROR(VALUE(TRIM(SUBSTITUTE(AN80,CHAR(160),""))),0),TRIM(SUBSTITUTE($AS80,CHAR(160),""))="Devis 3",IFERROR(VALUE(TRIM(SUBSTITUTE(AQ80,CHAR(160),""))),0)),0)*IFERROR(VALUE(TRIM(SUBSTITUTE($AA80,CHAR(160),""))),0)))</f>
        <v/>
      </c>
      <c r="AZ80" s="67" t="str" cm="1">
        <f t="array" ref="AZ80">IF($AA80="","",IF((IFERROR(_xlfn.IFS($AS80="Devis 1",(IFERROR(VALUE(TRIM(SUBSTITUTE(AL80,CHAR(160),""))),0)),$AS80="Devis 2",(IFERROR(VALUE(TRIM(SUBSTITUTE(AO80,CHAR(160),""))),0)),$AS80="Devis 3",(IFERROR(VALUE(TRIM(SUBSTITUTE(AR80,CHAR(160),""))),0))),0))*(IFERROR(VALUE(TRIM(SUBSTITUTE($AA80,CHAR(160),""))),0))=0,"",(IFERROR(_xlfn.IFS($AS80="Devis 1",(IFERROR(VALUE(TRIM(SUBSTITUTE(AL80,CHAR(160),""))),0)),$AS80="Devis 2",(IFERROR(VALUE(TRIM(SUBSTITUTE(AO80,CHAR(160),""))),0)),$AS80="Devis 3",(IFERROR(VALUE(TRIM(SUBSTITUTE(AR80,CHAR(160),""))),0))),0))*(IFERROR(VALUE(TRIM(SUBSTITUTE($AA80,CHAR(160),""))),0))))</f>
        <v/>
      </c>
      <c r="BA80" s="57"/>
      <c r="BB80" s="14" t="str" cm="1">
        <f t="array" ref="BB80">IF(OR(AZ80="",AW80="",AX80="",AU80="",AY80="",AV80=""),"",_xlfn.IFS((IFERROR(VALUE(TRIM(SUBSTITUTE(AZ80,CHAR(160),""))),0))&gt;(IFERROR(VALUE(TRIM(SUBSTITUTE(AW80,CHAR(160),""))),0)),"KO : Le montant retenu TTC est supérieur au montant raisonnable TTC. Merci de revoir la ligne de dépense ou plafonner son montant.",(IFERROR(VALUE(TRIM(SUBSTITUTE(AX80,CHAR(160),""))),0))&gt;(IFERROR(VALUE(TRIM(SUBSTITUTE(AU80,CHAR(160),""))),0)),"Attention : Le montant retenu HT est supérieur au montant HT raisonnable. Merci de revoir la ligne de dépense, plafonner son montant, ou justifier la reventillation HT / TVA.",(IFERROR(VALUE(TRIM(SUBSTITUTE(AY80,CHAR(160),""))),0))&gt;(IFERROR(VALUE(TRIM(SUBSTITUTE(AV80,CHAR(160),""))),0)),"Attention : Le montant TVA retenu est supérieur au montant TVA raisonnable. Merci de revoir la ligne de dépense, plafonner son montant, ou justifier la reventillation HT / TVA.",(IFERROR(VALUE(TRIM(SUBSTITUTE(AZ80,CHAR(160),""))),0))=0,"",(IFERROR(VALUE(TRIM(SUBSTITUTE(AW80,CHAR(160),""))),0))=(IFERROR(VALUE(TRIM(SUBSTITUTE(AZ80,CHAR(160),""))),0)),"OK",(IFERROR(VALUE(TRIM(SUBSTITUTE(AW80,CHAR(160),""))),0))&gt;(IFERROR(VALUE(TRIM(SUBSTITUTE(AZ80,CHAR(160),""))),0))," OK : Montant instruit inférieur au montant raisonnable.",TRUE,""))</f>
        <v/>
      </c>
      <c r="BC80" s="14" t="str" cm="1">
        <f t="array" ref="BC80">IF(
   OR(AZ80="",X80="",AX80="",V80="",AY80="",W80=""),
   "",
   _xlfn.IFS(
      (IFERROR(VALUE(TRIM(SUBSTITUTE(AZ80,CHAR(160),""))),0))=0,
         "Attention montant présenté entièrement écarté",
      (IFERROR(VALUE(TRIM(SUBSTITUTE(AZ80,CHAR(160),""))),0))&gt;
         (IFERROR(VALUE(TRIM(SUBSTITUTE(X80,CHAR(160),""))),0)),
         "KO : Le montant retenu TTC est supérieur au montant présenté TTC. Merci de revoir la ligne de dépense ou plafonner son montant.",
      (IFERROR(VALUE(TRIM(SUBSTITUTE(AX80,CHAR(160),""))),0))&gt;
         (IFERROR(VALUE(TRIM(SUBSTITUTE(V80,CHAR(160),""))),0)),
         "Attention : Le montant retenu HT est supérieur au montant HT présenté. Merci de revoir la ligne de dépense, plafonner son montant, ou justifier la reventilation HT / TVA.",
      (IFERROR(VALUE(TRIM(SUBSTITUTE(AY80,CHAR(160),""))),0))&gt;
         (IFERROR(VALUE(TRIM(SUBSTITUTE(W80,CHAR(160),""))),0)),
         "Attention : Le montant TVA retenu est supérieur au montant TVA présenté. Merci de revoir la ligne de dépense, plafonner son montant, ou justifier la reventilation HT / TVA.",
      (IFERROR(VALUE(TRIM(SUBSTITUTE(X80,CHAR(160),""))),0))=0,
         "",
      (IFERROR(VALUE(TRIM(SUBSTITUTE(AZ80,CHAR(160),""))),0))=
         (IFERROR(VALUE(TRIM(SUBSTITUTE(X80,CHAR(160),""))),0)),
         "OK",
      (IFERROR(VALUE(TRIM(SUBSTITUTE(AZ80,CHAR(160),""))),0))&lt;
         (IFERROR(VALUE(TRIM(SUBSTITUTE(X80,CHAR(160),""))),0)),
         "Attention : montant présenté partiellement écarté.",
      TRUE,
         ""
   )
)</f>
        <v/>
      </c>
      <c r="BD80" s="49" t="str">
        <f t="shared" si="67"/>
        <v/>
      </c>
      <c r="BE80" s="49" t="str">
        <f t="shared" si="68"/>
        <v/>
      </c>
      <c r="BF80" s="21" t="str">
        <f t="shared" si="69"/>
        <v/>
      </c>
    </row>
    <row r="81" spans="1:58" ht="15" customHeight="1">
      <c r="A81" s="345">
        <v>70</v>
      </c>
      <c r="B81" s="363"/>
      <c r="C81" s="6"/>
      <c r="D81" s="5"/>
      <c r="E81" s="5"/>
      <c r="F81" s="5"/>
      <c r="G81" s="24"/>
      <c r="H81" s="22"/>
      <c r="I81" s="23"/>
      <c r="J81" s="5"/>
      <c r="K81" s="11"/>
      <c r="L81" s="8"/>
      <c r="M81" s="7"/>
      <c r="N81" s="42" t="str">
        <f t="shared" si="80"/>
        <v/>
      </c>
      <c r="O81" s="9"/>
      <c r="P81" s="7"/>
      <c r="Q81" s="42" t="str">
        <f t="shared" si="81"/>
        <v/>
      </c>
      <c r="R81" s="10"/>
      <c r="S81" s="7"/>
      <c r="T81" s="43" t="str">
        <f t="shared" si="82"/>
        <v/>
      </c>
      <c r="U81" s="16"/>
      <c r="V81" s="68" t="str" cm="1">
        <f t="array" ref="V81">IF((_xlfn.IFS(TRIM(SUBSTITUTE(U81,CHAR(160),""))="Devis 1",IFERROR(VALUE(TRIM(SUBSTITUTE(L81,CHAR(160),""))),0),TRIM(SUBSTITUTE(U81,CHAR(160),""))="Devis 2",IFERROR(VALUE(TRIM(SUBSTITUTE(O81,CHAR(160),""))),0),TRIM(SUBSTITUTE(U81,CHAR(160),""))="Devis 3",IFERROR(VALUE(TRIM(SUBSTITUTE(R81,CHAR(160),""))),0),TRUE,0)*IFERROR(VALUE(TRIM(SUBSTITUTE(C81,CHAR(160),""))),0))=0,"",_xlfn.IFS(TRIM(SUBSTITUTE(U81,CHAR(160),""))="Devis 1",IFERROR(VALUE(TRIM(SUBSTITUTE(L81,CHAR(160),""))),0),TRIM(SUBSTITUTE(U81,CHAR(160),""))="Devis 2",IFERROR(VALUE(TRIM(SUBSTITUTE(O81,CHAR(160),""))),0),TRIM(SUBSTITUTE(U81,CHAR(160),""))="Devis 3",IFERROR(VALUE(TRIM(SUBSTITUTE(R81,CHAR(160),""))),0),TRUE,0)*IFERROR(VALUE(TRIM(SUBSTITUTE(C81,CHAR(160),""))),0))</f>
        <v/>
      </c>
      <c r="W81" s="66" t="str" cm="1">
        <f t="array" ref="W81">IF((_xlfn.IFS(TRIM(SUBSTITUTE(U81,CHAR(160),""))="Devis 1",IFERROR(VALUE(TRIM(SUBSTITUTE(M81,CHAR(160),""))),0),TRIM(SUBSTITUTE(U81,CHAR(160),""))="Devis 2",IFERROR(VALUE(TRIM(SUBSTITUTE(P81,CHAR(160),""))),0),TRIM(SUBSTITUTE(U81,CHAR(160),""))="Devis 3",IFERROR(VALUE(TRIM(SUBSTITUTE(S81,CHAR(160),""))),0),TRUE,0)*IFERROR(VALUE(TRIM(SUBSTITUTE(C81,CHAR(160),""))),0))=0,IF(V81&lt;&gt;"",0,""),_xlfn.IFS(TRIM(SUBSTITUTE(U81,CHAR(160),""))="Devis 1",IFERROR(VALUE(TRIM(SUBSTITUTE(M81,CHAR(160),""))),0),TRIM(SUBSTITUTE(U81,CHAR(160),""))="Devis 2",IFERROR(VALUE(TRIM(SUBSTITUTE(P81,CHAR(160),""))),0),TRIM(SUBSTITUTE(U81,CHAR(160),""))="Devis 3",IFERROR(VALUE(TRIM(SUBSTITUTE(S81,CHAR(160),""))),0),TRUE,0)*IFERROR(VALUE(TRIM(SUBSTITUTE(C81,CHAR(160),""))),0))</f>
        <v/>
      </c>
      <c r="X81" s="69" t="str">
        <f t="shared" si="83"/>
        <v/>
      </c>
      <c r="Y81" s="65"/>
      <c r="Z81" s="18" t="str">
        <f t="shared" si="70"/>
        <v/>
      </c>
      <c r="AA81" s="15" t="str">
        <f t="shared" si="71"/>
        <v/>
      </c>
      <c r="AB81" s="15" t="str">
        <f t="shared" si="72"/>
        <v/>
      </c>
      <c r="AC81" s="15" t="str">
        <f t="shared" si="73"/>
        <v/>
      </c>
      <c r="AD81" s="15" t="str">
        <f t="shared" si="74"/>
        <v/>
      </c>
      <c r="AE81" s="15" t="str">
        <f t="shared" si="75"/>
        <v/>
      </c>
      <c r="AF81" s="15" t="str">
        <f t="shared" si="76"/>
        <v/>
      </c>
      <c r="AG81" s="15" t="str">
        <f t="shared" si="77"/>
        <v/>
      </c>
      <c r="AH81" s="15" t="str">
        <f t="shared" si="38"/>
        <v/>
      </c>
      <c r="AI81" s="297" t="str">
        <f t="shared" si="84"/>
        <v/>
      </c>
      <c r="AJ81" s="45" t="str">
        <f t="shared" si="78"/>
        <v/>
      </c>
      <c r="AK81" s="20" t="str">
        <f t="shared" si="79"/>
        <v/>
      </c>
      <c r="AL81" s="42" t="str">
        <f t="shared" si="85"/>
        <v/>
      </c>
      <c r="AM81" s="46" t="str">
        <f t="shared" si="60"/>
        <v/>
      </c>
      <c r="AN81" s="20" t="str">
        <f t="shared" si="61"/>
        <v/>
      </c>
      <c r="AO81" s="42" t="str">
        <f t="shared" si="86"/>
        <v/>
      </c>
      <c r="AP81" s="47" t="str">
        <f t="shared" si="62"/>
        <v/>
      </c>
      <c r="AQ81" s="20" t="str">
        <f t="shared" si="63"/>
        <v/>
      </c>
      <c r="AR81" s="48" t="str">
        <f t="shared" si="87"/>
        <v/>
      </c>
      <c r="AS81" s="44" t="str">
        <f t="shared" si="64"/>
        <v/>
      </c>
      <c r="AT81" s="56"/>
      <c r="AU81" s="49" t="str">
        <f t="shared" si="65"/>
        <v/>
      </c>
      <c r="AV81" s="49" t="str">
        <f t="shared" si="66"/>
        <v/>
      </c>
      <c r="AW81" s="49" t="str">
        <f t="shared" si="88"/>
        <v/>
      </c>
      <c r="AX81" s="67" t="str" cm="1">
        <f t="array" ref="AX81">IF($AA81="","",IF((IFERROR(_xlfn.IFS($AS81="Devis 1",(IFERROR(VALUE(TRIM(SUBSTITUTE(AJ81,CHAR(160),""))),0)),$AS81="Devis 2",(IFERROR(VALUE(TRIM(SUBSTITUTE(AM81,CHAR(160),""))),0)),$AS81="Devis 3",(IFERROR(VALUE(TRIM(SUBSTITUTE(AP81,CHAR(160),""))),0))),0))*(IFERROR(VALUE(TRIM(SUBSTITUTE($AA81,CHAR(160),""))),0))=0,"",(IFERROR(_xlfn.IFS($AS81="Devis 1",(IFERROR(VALUE(TRIM(SUBSTITUTE(AJ81,CHAR(160),""))),0)),$AS81="Devis 2",(IFERROR(VALUE(TRIM(SUBSTITUTE(AM81,CHAR(160),""))),0)),$AS81="Devis 3",(IFERROR(VALUE(TRIM(SUBSTITUTE(AP81,CHAR(160),""))),0))),0))*(IFERROR(VALUE(TRIM(SUBSTITUTE($AA81,CHAR(160),""))),0))))</f>
        <v/>
      </c>
      <c r="AY81" s="67" t="str" cm="1">
        <f t="array" ref="AY81">IF($AA81="","",IF(IFERROR(_xlfn.IFS(TRIM(SUBSTITUTE($AS81,CHAR(160),""))="Devis 1",IFERROR(VALUE(TRIM(SUBSTITUTE(AK81,CHAR(160),""))),0),TRIM(SUBSTITUTE($AS81,CHAR(160),""))="Devis 2",IFERROR(VALUE(TRIM(SUBSTITUTE(AN81,CHAR(160),""))),0),TRIM(SUBSTITUTE($AS81,CHAR(160),""))="Devis 3",IFERROR(VALUE(TRIM(SUBSTITUTE(AQ81,CHAR(160),""))),0)),0)*IFERROR(VALUE(TRIM(SUBSTITUTE($AA81,CHAR(160),""))),0)=0,IF(AX81&lt;&gt;"",0,""),IFERROR(_xlfn.IFS(TRIM(SUBSTITUTE($AS81,CHAR(160),""))="Devis 1",IFERROR(VALUE(TRIM(SUBSTITUTE(AK81,CHAR(160),""))),0),TRIM(SUBSTITUTE($AS81,CHAR(160),""))="Devis 2",IFERROR(VALUE(TRIM(SUBSTITUTE(AN81,CHAR(160),""))),0),TRIM(SUBSTITUTE($AS81,CHAR(160),""))="Devis 3",IFERROR(VALUE(TRIM(SUBSTITUTE(AQ81,CHAR(160),""))),0)),0)*IFERROR(VALUE(TRIM(SUBSTITUTE($AA81,CHAR(160),""))),0)))</f>
        <v/>
      </c>
      <c r="AZ81" s="67" t="str" cm="1">
        <f t="array" ref="AZ81">IF($AA81="","",IF((IFERROR(_xlfn.IFS($AS81="Devis 1",(IFERROR(VALUE(TRIM(SUBSTITUTE(AL81,CHAR(160),""))),0)),$AS81="Devis 2",(IFERROR(VALUE(TRIM(SUBSTITUTE(AO81,CHAR(160),""))),0)),$AS81="Devis 3",(IFERROR(VALUE(TRIM(SUBSTITUTE(AR81,CHAR(160),""))),0))),0))*(IFERROR(VALUE(TRIM(SUBSTITUTE($AA81,CHAR(160),""))),0))=0,"",(IFERROR(_xlfn.IFS($AS81="Devis 1",(IFERROR(VALUE(TRIM(SUBSTITUTE(AL81,CHAR(160),""))),0)),$AS81="Devis 2",(IFERROR(VALUE(TRIM(SUBSTITUTE(AO81,CHAR(160),""))),0)),$AS81="Devis 3",(IFERROR(VALUE(TRIM(SUBSTITUTE(AR81,CHAR(160),""))),0))),0))*(IFERROR(VALUE(TRIM(SUBSTITUTE($AA81,CHAR(160),""))),0))))</f>
        <v/>
      </c>
      <c r="BA81" s="57"/>
      <c r="BB81" s="14" t="str" cm="1">
        <f t="array" ref="BB81">IF(OR(AZ81="",AW81="",AX81="",AU81="",AY81="",AV81=""),"",_xlfn.IFS((IFERROR(VALUE(TRIM(SUBSTITUTE(AZ81,CHAR(160),""))),0))&gt;(IFERROR(VALUE(TRIM(SUBSTITUTE(AW81,CHAR(160),""))),0)),"KO : Le montant retenu TTC est supérieur au montant raisonnable TTC. Merci de revoir la ligne de dépense ou plafonner son montant.",(IFERROR(VALUE(TRIM(SUBSTITUTE(AX81,CHAR(160),""))),0))&gt;(IFERROR(VALUE(TRIM(SUBSTITUTE(AU81,CHAR(160),""))),0)),"Attention : Le montant retenu HT est supérieur au montant HT raisonnable. Merci de revoir la ligne de dépense, plafonner son montant, ou justifier la reventillation HT / TVA.",(IFERROR(VALUE(TRIM(SUBSTITUTE(AY81,CHAR(160),""))),0))&gt;(IFERROR(VALUE(TRIM(SUBSTITUTE(AV81,CHAR(160),""))),0)),"Attention : Le montant TVA retenu est supérieur au montant TVA raisonnable. Merci de revoir la ligne de dépense, plafonner son montant, ou justifier la reventillation HT / TVA.",(IFERROR(VALUE(TRIM(SUBSTITUTE(AZ81,CHAR(160),""))),0))=0,"",(IFERROR(VALUE(TRIM(SUBSTITUTE(AW81,CHAR(160),""))),0))=(IFERROR(VALUE(TRIM(SUBSTITUTE(AZ81,CHAR(160),""))),0)),"OK",(IFERROR(VALUE(TRIM(SUBSTITUTE(AW81,CHAR(160),""))),0))&gt;(IFERROR(VALUE(TRIM(SUBSTITUTE(AZ81,CHAR(160),""))),0))," OK : Montant instruit inférieur au montant raisonnable.",TRUE,""))</f>
        <v/>
      </c>
      <c r="BC81" s="14" t="str" cm="1">
        <f t="array" ref="BC81">IF(
   OR(AZ81="",X81="",AX81="",V81="",AY81="",W81=""),
   "",
   _xlfn.IFS(
      (IFERROR(VALUE(TRIM(SUBSTITUTE(AZ81,CHAR(160),""))),0))=0,
         "Attention montant présenté entièrement écarté",
      (IFERROR(VALUE(TRIM(SUBSTITUTE(AZ81,CHAR(160),""))),0))&gt;
         (IFERROR(VALUE(TRIM(SUBSTITUTE(X81,CHAR(160),""))),0)),
         "KO : Le montant retenu TTC est supérieur au montant présenté TTC. Merci de revoir la ligne de dépense ou plafonner son montant.",
      (IFERROR(VALUE(TRIM(SUBSTITUTE(AX81,CHAR(160),""))),0))&gt;
         (IFERROR(VALUE(TRIM(SUBSTITUTE(V81,CHAR(160),""))),0)),
         "Attention : Le montant retenu HT est supérieur au montant HT présenté. Merci de revoir la ligne de dépense, plafonner son montant, ou justifier la reventilation HT / TVA.",
      (IFERROR(VALUE(TRIM(SUBSTITUTE(AY81,CHAR(160),""))),0))&gt;
         (IFERROR(VALUE(TRIM(SUBSTITUTE(W81,CHAR(160),""))),0)),
         "Attention : Le montant TVA retenu est supérieur au montant TVA présenté. Merci de revoir la ligne de dépense, plafonner son montant, ou justifier la reventilation HT / TVA.",
      (IFERROR(VALUE(TRIM(SUBSTITUTE(X81,CHAR(160),""))),0))=0,
         "",
      (IFERROR(VALUE(TRIM(SUBSTITUTE(AZ81,CHAR(160),""))),0))=
         (IFERROR(VALUE(TRIM(SUBSTITUTE(X81,CHAR(160),""))),0)),
         "OK",
      (IFERROR(VALUE(TRIM(SUBSTITUTE(AZ81,CHAR(160),""))),0))&lt;
         (IFERROR(VALUE(TRIM(SUBSTITUTE(X81,CHAR(160),""))),0)),
         "Attention : montant présenté partiellement écarté.",
      TRUE,
         ""
   )
)</f>
        <v/>
      </c>
      <c r="BD81" s="49" t="str">
        <f t="shared" si="67"/>
        <v/>
      </c>
      <c r="BE81" s="49" t="str">
        <f t="shared" si="68"/>
        <v/>
      </c>
      <c r="BF81" s="21" t="str">
        <f t="shared" si="69"/>
        <v/>
      </c>
    </row>
    <row r="82" spans="1:58" ht="15" customHeight="1">
      <c r="A82" s="345">
        <v>71</v>
      </c>
      <c r="B82" s="363"/>
      <c r="C82" s="6"/>
      <c r="D82" s="5"/>
      <c r="E82" s="5"/>
      <c r="F82" s="5"/>
      <c r="G82" s="24"/>
      <c r="H82" s="22"/>
      <c r="I82" s="23"/>
      <c r="J82" s="5"/>
      <c r="K82" s="11"/>
      <c r="L82" s="8"/>
      <c r="M82" s="7"/>
      <c r="N82" s="42" t="str">
        <f t="shared" si="80"/>
        <v/>
      </c>
      <c r="O82" s="9"/>
      <c r="P82" s="7"/>
      <c r="Q82" s="42" t="str">
        <f t="shared" si="81"/>
        <v/>
      </c>
      <c r="R82" s="10"/>
      <c r="S82" s="7"/>
      <c r="T82" s="43" t="str">
        <f t="shared" si="82"/>
        <v/>
      </c>
      <c r="U82" s="16"/>
      <c r="V82" s="68" t="str" cm="1">
        <f t="array" ref="V82">IF((_xlfn.IFS(TRIM(SUBSTITUTE(U82,CHAR(160),""))="Devis 1",IFERROR(VALUE(TRIM(SUBSTITUTE(L82,CHAR(160),""))),0),TRIM(SUBSTITUTE(U82,CHAR(160),""))="Devis 2",IFERROR(VALUE(TRIM(SUBSTITUTE(O82,CHAR(160),""))),0),TRIM(SUBSTITUTE(U82,CHAR(160),""))="Devis 3",IFERROR(VALUE(TRIM(SUBSTITUTE(R82,CHAR(160),""))),0),TRUE,0)*IFERROR(VALUE(TRIM(SUBSTITUTE(C82,CHAR(160),""))),0))=0,"",_xlfn.IFS(TRIM(SUBSTITUTE(U82,CHAR(160),""))="Devis 1",IFERROR(VALUE(TRIM(SUBSTITUTE(L82,CHAR(160),""))),0),TRIM(SUBSTITUTE(U82,CHAR(160),""))="Devis 2",IFERROR(VALUE(TRIM(SUBSTITUTE(O82,CHAR(160),""))),0),TRIM(SUBSTITUTE(U82,CHAR(160),""))="Devis 3",IFERROR(VALUE(TRIM(SUBSTITUTE(R82,CHAR(160),""))),0),TRUE,0)*IFERROR(VALUE(TRIM(SUBSTITUTE(C82,CHAR(160),""))),0))</f>
        <v/>
      </c>
      <c r="W82" s="66" t="str" cm="1">
        <f t="array" ref="W82">IF((_xlfn.IFS(TRIM(SUBSTITUTE(U82,CHAR(160),""))="Devis 1",IFERROR(VALUE(TRIM(SUBSTITUTE(M82,CHAR(160),""))),0),TRIM(SUBSTITUTE(U82,CHAR(160),""))="Devis 2",IFERROR(VALUE(TRIM(SUBSTITUTE(P82,CHAR(160),""))),0),TRIM(SUBSTITUTE(U82,CHAR(160),""))="Devis 3",IFERROR(VALUE(TRIM(SUBSTITUTE(S82,CHAR(160),""))),0),TRUE,0)*IFERROR(VALUE(TRIM(SUBSTITUTE(C82,CHAR(160),""))),0))=0,IF(V82&lt;&gt;"",0,""),_xlfn.IFS(TRIM(SUBSTITUTE(U82,CHAR(160),""))="Devis 1",IFERROR(VALUE(TRIM(SUBSTITUTE(M82,CHAR(160),""))),0),TRIM(SUBSTITUTE(U82,CHAR(160),""))="Devis 2",IFERROR(VALUE(TRIM(SUBSTITUTE(P82,CHAR(160),""))),0),TRIM(SUBSTITUTE(U82,CHAR(160),""))="Devis 3",IFERROR(VALUE(TRIM(SUBSTITUTE(S82,CHAR(160),""))),0),TRUE,0)*IFERROR(VALUE(TRIM(SUBSTITUTE(C82,CHAR(160),""))),0))</f>
        <v/>
      </c>
      <c r="X82" s="69" t="str">
        <f t="shared" si="83"/>
        <v/>
      </c>
      <c r="Y82" s="65"/>
      <c r="Z82" s="18" t="str">
        <f t="shared" si="70"/>
        <v/>
      </c>
      <c r="AA82" s="15" t="str">
        <f t="shared" si="71"/>
        <v/>
      </c>
      <c r="AB82" s="15" t="str">
        <f t="shared" si="72"/>
        <v/>
      </c>
      <c r="AC82" s="15" t="str">
        <f t="shared" si="73"/>
        <v/>
      </c>
      <c r="AD82" s="15" t="str">
        <f t="shared" si="74"/>
        <v/>
      </c>
      <c r="AE82" s="15" t="str">
        <f t="shared" si="75"/>
        <v/>
      </c>
      <c r="AF82" s="15" t="str">
        <f t="shared" si="76"/>
        <v/>
      </c>
      <c r="AG82" s="15" t="str">
        <f t="shared" si="77"/>
        <v/>
      </c>
      <c r="AH82" s="15" t="str">
        <f t="shared" si="38"/>
        <v/>
      </c>
      <c r="AI82" s="297" t="str">
        <f t="shared" si="84"/>
        <v/>
      </c>
      <c r="AJ82" s="45" t="str">
        <f t="shared" si="78"/>
        <v/>
      </c>
      <c r="AK82" s="20" t="str">
        <f t="shared" si="79"/>
        <v/>
      </c>
      <c r="AL82" s="42" t="str">
        <f t="shared" si="85"/>
        <v/>
      </c>
      <c r="AM82" s="46" t="str">
        <f t="shared" si="60"/>
        <v/>
      </c>
      <c r="AN82" s="20" t="str">
        <f t="shared" si="61"/>
        <v/>
      </c>
      <c r="AO82" s="42" t="str">
        <f t="shared" si="86"/>
        <v/>
      </c>
      <c r="AP82" s="47" t="str">
        <f t="shared" si="62"/>
        <v/>
      </c>
      <c r="AQ82" s="20" t="str">
        <f t="shared" si="63"/>
        <v/>
      </c>
      <c r="AR82" s="48" t="str">
        <f t="shared" si="87"/>
        <v/>
      </c>
      <c r="AS82" s="44" t="str">
        <f t="shared" si="64"/>
        <v/>
      </c>
      <c r="AT82" s="56"/>
      <c r="AU82" s="49" t="str">
        <f t="shared" si="65"/>
        <v/>
      </c>
      <c r="AV82" s="49" t="str">
        <f t="shared" si="66"/>
        <v/>
      </c>
      <c r="AW82" s="49" t="str">
        <f t="shared" si="88"/>
        <v/>
      </c>
      <c r="AX82" s="67" t="str" cm="1">
        <f t="array" ref="AX82">IF($AA82="","",IF((IFERROR(_xlfn.IFS($AS82="Devis 1",(IFERROR(VALUE(TRIM(SUBSTITUTE(AJ82,CHAR(160),""))),0)),$AS82="Devis 2",(IFERROR(VALUE(TRIM(SUBSTITUTE(AM82,CHAR(160),""))),0)),$AS82="Devis 3",(IFERROR(VALUE(TRIM(SUBSTITUTE(AP82,CHAR(160),""))),0))),0))*(IFERROR(VALUE(TRIM(SUBSTITUTE($AA82,CHAR(160),""))),0))=0,"",(IFERROR(_xlfn.IFS($AS82="Devis 1",(IFERROR(VALUE(TRIM(SUBSTITUTE(AJ82,CHAR(160),""))),0)),$AS82="Devis 2",(IFERROR(VALUE(TRIM(SUBSTITUTE(AM82,CHAR(160),""))),0)),$AS82="Devis 3",(IFERROR(VALUE(TRIM(SUBSTITUTE(AP82,CHAR(160),""))),0))),0))*(IFERROR(VALUE(TRIM(SUBSTITUTE($AA82,CHAR(160),""))),0))))</f>
        <v/>
      </c>
      <c r="AY82" s="67" t="str" cm="1">
        <f t="array" ref="AY82">IF($AA82="","",IF(IFERROR(_xlfn.IFS(TRIM(SUBSTITUTE($AS82,CHAR(160),""))="Devis 1",IFERROR(VALUE(TRIM(SUBSTITUTE(AK82,CHAR(160),""))),0),TRIM(SUBSTITUTE($AS82,CHAR(160),""))="Devis 2",IFERROR(VALUE(TRIM(SUBSTITUTE(AN82,CHAR(160),""))),0),TRIM(SUBSTITUTE($AS82,CHAR(160),""))="Devis 3",IFERROR(VALUE(TRIM(SUBSTITUTE(AQ82,CHAR(160),""))),0)),0)*IFERROR(VALUE(TRIM(SUBSTITUTE($AA82,CHAR(160),""))),0)=0,IF(AX82&lt;&gt;"",0,""),IFERROR(_xlfn.IFS(TRIM(SUBSTITUTE($AS82,CHAR(160),""))="Devis 1",IFERROR(VALUE(TRIM(SUBSTITUTE(AK82,CHAR(160),""))),0),TRIM(SUBSTITUTE($AS82,CHAR(160),""))="Devis 2",IFERROR(VALUE(TRIM(SUBSTITUTE(AN82,CHAR(160),""))),0),TRIM(SUBSTITUTE($AS82,CHAR(160),""))="Devis 3",IFERROR(VALUE(TRIM(SUBSTITUTE(AQ82,CHAR(160),""))),0)),0)*IFERROR(VALUE(TRIM(SUBSTITUTE($AA82,CHAR(160),""))),0)))</f>
        <v/>
      </c>
      <c r="AZ82" s="67" t="str" cm="1">
        <f t="array" ref="AZ82">IF($AA82="","",IF((IFERROR(_xlfn.IFS($AS82="Devis 1",(IFERROR(VALUE(TRIM(SUBSTITUTE(AL82,CHAR(160),""))),0)),$AS82="Devis 2",(IFERROR(VALUE(TRIM(SUBSTITUTE(AO82,CHAR(160),""))),0)),$AS82="Devis 3",(IFERROR(VALUE(TRIM(SUBSTITUTE(AR82,CHAR(160),""))),0))),0))*(IFERROR(VALUE(TRIM(SUBSTITUTE($AA82,CHAR(160),""))),0))=0,"",(IFERROR(_xlfn.IFS($AS82="Devis 1",(IFERROR(VALUE(TRIM(SUBSTITUTE(AL82,CHAR(160),""))),0)),$AS82="Devis 2",(IFERROR(VALUE(TRIM(SUBSTITUTE(AO82,CHAR(160),""))),0)),$AS82="Devis 3",(IFERROR(VALUE(TRIM(SUBSTITUTE(AR82,CHAR(160),""))),0))),0))*(IFERROR(VALUE(TRIM(SUBSTITUTE($AA82,CHAR(160),""))),0))))</f>
        <v/>
      </c>
      <c r="BA82" s="57"/>
      <c r="BB82" s="14" t="str" cm="1">
        <f t="array" ref="BB82">IF(OR(AZ82="",AW82="",AX82="",AU82="",AY82="",AV82=""),"",_xlfn.IFS((IFERROR(VALUE(TRIM(SUBSTITUTE(AZ82,CHAR(160),""))),0))&gt;(IFERROR(VALUE(TRIM(SUBSTITUTE(AW82,CHAR(160),""))),0)),"KO : Le montant retenu TTC est supérieur au montant raisonnable TTC. Merci de revoir la ligne de dépense ou plafonner son montant.",(IFERROR(VALUE(TRIM(SUBSTITUTE(AX82,CHAR(160),""))),0))&gt;(IFERROR(VALUE(TRIM(SUBSTITUTE(AU82,CHAR(160),""))),0)),"Attention : Le montant retenu HT est supérieur au montant HT raisonnable. Merci de revoir la ligne de dépense, plafonner son montant, ou justifier la reventillation HT / TVA.",(IFERROR(VALUE(TRIM(SUBSTITUTE(AY82,CHAR(160),""))),0))&gt;(IFERROR(VALUE(TRIM(SUBSTITUTE(AV82,CHAR(160),""))),0)),"Attention : Le montant TVA retenu est supérieur au montant TVA raisonnable. Merci de revoir la ligne de dépense, plafonner son montant, ou justifier la reventillation HT / TVA.",(IFERROR(VALUE(TRIM(SUBSTITUTE(AZ82,CHAR(160),""))),0))=0,"",(IFERROR(VALUE(TRIM(SUBSTITUTE(AW82,CHAR(160),""))),0))=(IFERROR(VALUE(TRIM(SUBSTITUTE(AZ82,CHAR(160),""))),0)),"OK",(IFERROR(VALUE(TRIM(SUBSTITUTE(AW82,CHAR(160),""))),0))&gt;(IFERROR(VALUE(TRIM(SUBSTITUTE(AZ82,CHAR(160),""))),0))," OK : Montant instruit inférieur au montant raisonnable.",TRUE,""))</f>
        <v/>
      </c>
      <c r="BC82" s="14" t="str" cm="1">
        <f t="array" ref="BC82">IF(
   OR(AZ82="",X82="",AX82="",V82="",AY82="",W82=""),
   "",
   _xlfn.IFS(
      (IFERROR(VALUE(TRIM(SUBSTITUTE(AZ82,CHAR(160),""))),0))=0,
         "Attention montant présenté entièrement écarté",
      (IFERROR(VALUE(TRIM(SUBSTITUTE(AZ82,CHAR(160),""))),0))&gt;
         (IFERROR(VALUE(TRIM(SUBSTITUTE(X82,CHAR(160),""))),0)),
         "KO : Le montant retenu TTC est supérieur au montant présenté TTC. Merci de revoir la ligne de dépense ou plafonner son montant.",
      (IFERROR(VALUE(TRIM(SUBSTITUTE(AX82,CHAR(160),""))),0))&gt;
         (IFERROR(VALUE(TRIM(SUBSTITUTE(V82,CHAR(160),""))),0)),
         "Attention : Le montant retenu HT est supérieur au montant HT présenté. Merci de revoir la ligne de dépense, plafonner son montant, ou justifier la reventilation HT / TVA.",
      (IFERROR(VALUE(TRIM(SUBSTITUTE(AY82,CHAR(160),""))),0))&gt;
         (IFERROR(VALUE(TRIM(SUBSTITUTE(W82,CHAR(160),""))),0)),
         "Attention : Le montant TVA retenu est supérieur au montant TVA présenté. Merci de revoir la ligne de dépense, plafonner son montant, ou justifier la reventilation HT / TVA.",
      (IFERROR(VALUE(TRIM(SUBSTITUTE(X82,CHAR(160),""))),0))=0,
         "",
      (IFERROR(VALUE(TRIM(SUBSTITUTE(AZ82,CHAR(160),""))),0))=
         (IFERROR(VALUE(TRIM(SUBSTITUTE(X82,CHAR(160),""))),0)),
         "OK",
      (IFERROR(VALUE(TRIM(SUBSTITUTE(AZ82,CHAR(160),""))),0))&lt;
         (IFERROR(VALUE(TRIM(SUBSTITUTE(X82,CHAR(160),""))),0)),
         "Attention : montant présenté partiellement écarté.",
      TRUE,
         ""
   )
)</f>
        <v/>
      </c>
      <c r="BD82" s="49" t="str">
        <f t="shared" si="67"/>
        <v/>
      </c>
      <c r="BE82" s="49" t="str">
        <f t="shared" si="68"/>
        <v/>
      </c>
      <c r="BF82" s="21" t="str">
        <f t="shared" si="69"/>
        <v/>
      </c>
    </row>
    <row r="83" spans="1:58" ht="15" customHeight="1">
      <c r="A83" s="345">
        <v>72</v>
      </c>
      <c r="B83" s="363"/>
      <c r="C83" s="6"/>
      <c r="D83" s="5"/>
      <c r="E83" s="5"/>
      <c r="F83" s="5"/>
      <c r="G83" s="24"/>
      <c r="H83" s="22"/>
      <c r="I83" s="23"/>
      <c r="J83" s="5"/>
      <c r="K83" s="11"/>
      <c r="L83" s="8"/>
      <c r="M83" s="7"/>
      <c r="N83" s="42" t="str">
        <f t="shared" si="80"/>
        <v/>
      </c>
      <c r="O83" s="9"/>
      <c r="P83" s="7"/>
      <c r="Q83" s="42" t="str">
        <f t="shared" si="81"/>
        <v/>
      </c>
      <c r="R83" s="10"/>
      <c r="S83" s="7"/>
      <c r="T83" s="43" t="str">
        <f t="shared" si="82"/>
        <v/>
      </c>
      <c r="U83" s="16"/>
      <c r="V83" s="68" t="str" cm="1">
        <f t="array" ref="V83">IF((_xlfn.IFS(TRIM(SUBSTITUTE(U83,CHAR(160),""))="Devis 1",IFERROR(VALUE(TRIM(SUBSTITUTE(L83,CHAR(160),""))),0),TRIM(SUBSTITUTE(U83,CHAR(160),""))="Devis 2",IFERROR(VALUE(TRIM(SUBSTITUTE(O83,CHAR(160),""))),0),TRIM(SUBSTITUTE(U83,CHAR(160),""))="Devis 3",IFERROR(VALUE(TRIM(SUBSTITUTE(R83,CHAR(160),""))),0),TRUE,0)*IFERROR(VALUE(TRIM(SUBSTITUTE(C83,CHAR(160),""))),0))=0,"",_xlfn.IFS(TRIM(SUBSTITUTE(U83,CHAR(160),""))="Devis 1",IFERROR(VALUE(TRIM(SUBSTITUTE(L83,CHAR(160),""))),0),TRIM(SUBSTITUTE(U83,CHAR(160),""))="Devis 2",IFERROR(VALUE(TRIM(SUBSTITUTE(O83,CHAR(160),""))),0),TRIM(SUBSTITUTE(U83,CHAR(160),""))="Devis 3",IFERROR(VALUE(TRIM(SUBSTITUTE(R83,CHAR(160),""))),0),TRUE,0)*IFERROR(VALUE(TRIM(SUBSTITUTE(C83,CHAR(160),""))),0))</f>
        <v/>
      </c>
      <c r="W83" s="66" t="str" cm="1">
        <f t="array" ref="W83">IF((_xlfn.IFS(TRIM(SUBSTITUTE(U83,CHAR(160),""))="Devis 1",IFERROR(VALUE(TRIM(SUBSTITUTE(M83,CHAR(160),""))),0),TRIM(SUBSTITUTE(U83,CHAR(160),""))="Devis 2",IFERROR(VALUE(TRIM(SUBSTITUTE(P83,CHAR(160),""))),0),TRIM(SUBSTITUTE(U83,CHAR(160),""))="Devis 3",IFERROR(VALUE(TRIM(SUBSTITUTE(S83,CHAR(160),""))),0),TRUE,0)*IFERROR(VALUE(TRIM(SUBSTITUTE(C83,CHAR(160),""))),0))=0,IF(V83&lt;&gt;"",0,""),_xlfn.IFS(TRIM(SUBSTITUTE(U83,CHAR(160),""))="Devis 1",IFERROR(VALUE(TRIM(SUBSTITUTE(M83,CHAR(160),""))),0),TRIM(SUBSTITUTE(U83,CHAR(160),""))="Devis 2",IFERROR(VALUE(TRIM(SUBSTITUTE(P83,CHAR(160),""))),0),TRIM(SUBSTITUTE(U83,CHAR(160),""))="Devis 3",IFERROR(VALUE(TRIM(SUBSTITUTE(S83,CHAR(160),""))),0),TRUE,0)*IFERROR(VALUE(TRIM(SUBSTITUTE(C83,CHAR(160),""))),0))</f>
        <v/>
      </c>
      <c r="X83" s="69" t="str">
        <f t="shared" si="83"/>
        <v/>
      </c>
      <c r="Y83" s="65"/>
      <c r="Z83" s="18" t="str">
        <f t="shared" si="70"/>
        <v/>
      </c>
      <c r="AA83" s="15" t="str">
        <f t="shared" si="71"/>
        <v/>
      </c>
      <c r="AB83" s="15" t="str">
        <f t="shared" si="72"/>
        <v/>
      </c>
      <c r="AC83" s="15" t="str">
        <f t="shared" si="73"/>
        <v/>
      </c>
      <c r="AD83" s="15" t="str">
        <f t="shared" si="74"/>
        <v/>
      </c>
      <c r="AE83" s="15" t="str">
        <f t="shared" si="75"/>
        <v/>
      </c>
      <c r="AF83" s="15" t="str">
        <f t="shared" si="76"/>
        <v/>
      </c>
      <c r="AG83" s="15" t="str">
        <f t="shared" si="77"/>
        <v/>
      </c>
      <c r="AH83" s="15" t="str">
        <f t="shared" si="38"/>
        <v/>
      </c>
      <c r="AI83" s="297" t="str">
        <f t="shared" si="84"/>
        <v/>
      </c>
      <c r="AJ83" s="45" t="str">
        <f t="shared" si="78"/>
        <v/>
      </c>
      <c r="AK83" s="20" t="str">
        <f t="shared" si="79"/>
        <v/>
      </c>
      <c r="AL83" s="42" t="str">
        <f t="shared" si="85"/>
        <v/>
      </c>
      <c r="AM83" s="46" t="str">
        <f t="shared" si="60"/>
        <v/>
      </c>
      <c r="AN83" s="20" t="str">
        <f t="shared" si="61"/>
        <v/>
      </c>
      <c r="AO83" s="42" t="str">
        <f t="shared" si="86"/>
        <v/>
      </c>
      <c r="AP83" s="47" t="str">
        <f t="shared" si="62"/>
        <v/>
      </c>
      <c r="AQ83" s="20" t="str">
        <f t="shared" si="63"/>
        <v/>
      </c>
      <c r="AR83" s="48" t="str">
        <f t="shared" si="87"/>
        <v/>
      </c>
      <c r="AS83" s="44" t="str">
        <f t="shared" si="64"/>
        <v/>
      </c>
      <c r="AT83" s="56"/>
      <c r="AU83" s="49" t="str">
        <f t="shared" si="65"/>
        <v/>
      </c>
      <c r="AV83" s="49" t="str">
        <f t="shared" si="66"/>
        <v/>
      </c>
      <c r="AW83" s="49" t="str">
        <f t="shared" si="88"/>
        <v/>
      </c>
      <c r="AX83" s="67" t="str" cm="1">
        <f t="array" ref="AX83">IF($AA83="","",IF((IFERROR(_xlfn.IFS($AS83="Devis 1",(IFERROR(VALUE(TRIM(SUBSTITUTE(AJ83,CHAR(160),""))),0)),$AS83="Devis 2",(IFERROR(VALUE(TRIM(SUBSTITUTE(AM83,CHAR(160),""))),0)),$AS83="Devis 3",(IFERROR(VALUE(TRIM(SUBSTITUTE(AP83,CHAR(160),""))),0))),0))*(IFERROR(VALUE(TRIM(SUBSTITUTE($AA83,CHAR(160),""))),0))=0,"",(IFERROR(_xlfn.IFS($AS83="Devis 1",(IFERROR(VALUE(TRIM(SUBSTITUTE(AJ83,CHAR(160),""))),0)),$AS83="Devis 2",(IFERROR(VALUE(TRIM(SUBSTITUTE(AM83,CHAR(160),""))),0)),$AS83="Devis 3",(IFERROR(VALUE(TRIM(SUBSTITUTE(AP83,CHAR(160),""))),0))),0))*(IFERROR(VALUE(TRIM(SUBSTITUTE($AA83,CHAR(160),""))),0))))</f>
        <v/>
      </c>
      <c r="AY83" s="67" t="str" cm="1">
        <f t="array" ref="AY83">IF($AA83="","",IF(IFERROR(_xlfn.IFS(TRIM(SUBSTITUTE($AS83,CHAR(160),""))="Devis 1",IFERROR(VALUE(TRIM(SUBSTITUTE(AK83,CHAR(160),""))),0),TRIM(SUBSTITUTE($AS83,CHAR(160),""))="Devis 2",IFERROR(VALUE(TRIM(SUBSTITUTE(AN83,CHAR(160),""))),0),TRIM(SUBSTITUTE($AS83,CHAR(160),""))="Devis 3",IFERROR(VALUE(TRIM(SUBSTITUTE(AQ83,CHAR(160),""))),0)),0)*IFERROR(VALUE(TRIM(SUBSTITUTE($AA83,CHAR(160),""))),0)=0,IF(AX83&lt;&gt;"",0,""),IFERROR(_xlfn.IFS(TRIM(SUBSTITUTE($AS83,CHAR(160),""))="Devis 1",IFERROR(VALUE(TRIM(SUBSTITUTE(AK83,CHAR(160),""))),0),TRIM(SUBSTITUTE($AS83,CHAR(160),""))="Devis 2",IFERROR(VALUE(TRIM(SUBSTITUTE(AN83,CHAR(160),""))),0),TRIM(SUBSTITUTE($AS83,CHAR(160),""))="Devis 3",IFERROR(VALUE(TRIM(SUBSTITUTE(AQ83,CHAR(160),""))),0)),0)*IFERROR(VALUE(TRIM(SUBSTITUTE($AA83,CHAR(160),""))),0)))</f>
        <v/>
      </c>
      <c r="AZ83" s="67" t="str" cm="1">
        <f t="array" ref="AZ83">IF($AA83="","",IF((IFERROR(_xlfn.IFS($AS83="Devis 1",(IFERROR(VALUE(TRIM(SUBSTITUTE(AL83,CHAR(160),""))),0)),$AS83="Devis 2",(IFERROR(VALUE(TRIM(SUBSTITUTE(AO83,CHAR(160),""))),0)),$AS83="Devis 3",(IFERROR(VALUE(TRIM(SUBSTITUTE(AR83,CHAR(160),""))),0))),0))*(IFERROR(VALUE(TRIM(SUBSTITUTE($AA83,CHAR(160),""))),0))=0,"",(IFERROR(_xlfn.IFS($AS83="Devis 1",(IFERROR(VALUE(TRIM(SUBSTITUTE(AL83,CHAR(160),""))),0)),$AS83="Devis 2",(IFERROR(VALUE(TRIM(SUBSTITUTE(AO83,CHAR(160),""))),0)),$AS83="Devis 3",(IFERROR(VALUE(TRIM(SUBSTITUTE(AR83,CHAR(160),""))),0))),0))*(IFERROR(VALUE(TRIM(SUBSTITUTE($AA83,CHAR(160),""))),0))))</f>
        <v/>
      </c>
      <c r="BA83" s="57"/>
      <c r="BB83" s="14" t="str" cm="1">
        <f t="array" ref="BB83">IF(OR(AZ83="",AW83="",AX83="",AU83="",AY83="",AV83=""),"",_xlfn.IFS((IFERROR(VALUE(TRIM(SUBSTITUTE(AZ83,CHAR(160),""))),0))&gt;(IFERROR(VALUE(TRIM(SUBSTITUTE(AW83,CHAR(160),""))),0)),"KO : Le montant retenu TTC est supérieur au montant raisonnable TTC. Merci de revoir la ligne de dépense ou plafonner son montant.",(IFERROR(VALUE(TRIM(SUBSTITUTE(AX83,CHAR(160),""))),0))&gt;(IFERROR(VALUE(TRIM(SUBSTITUTE(AU83,CHAR(160),""))),0)),"Attention : Le montant retenu HT est supérieur au montant HT raisonnable. Merci de revoir la ligne de dépense, plafonner son montant, ou justifier la reventillation HT / TVA.",(IFERROR(VALUE(TRIM(SUBSTITUTE(AY83,CHAR(160),""))),0))&gt;(IFERROR(VALUE(TRIM(SUBSTITUTE(AV83,CHAR(160),""))),0)),"Attention : Le montant TVA retenu est supérieur au montant TVA raisonnable. Merci de revoir la ligne de dépense, plafonner son montant, ou justifier la reventillation HT / TVA.",(IFERROR(VALUE(TRIM(SUBSTITUTE(AZ83,CHAR(160),""))),0))=0,"",(IFERROR(VALUE(TRIM(SUBSTITUTE(AW83,CHAR(160),""))),0))=(IFERROR(VALUE(TRIM(SUBSTITUTE(AZ83,CHAR(160),""))),0)),"OK",(IFERROR(VALUE(TRIM(SUBSTITUTE(AW83,CHAR(160),""))),0))&gt;(IFERROR(VALUE(TRIM(SUBSTITUTE(AZ83,CHAR(160),""))),0))," OK : Montant instruit inférieur au montant raisonnable.",TRUE,""))</f>
        <v/>
      </c>
      <c r="BC83" s="14" t="str" cm="1">
        <f t="array" ref="BC83">IF(
   OR(AZ83="",X83="",AX83="",V83="",AY83="",W83=""),
   "",
   _xlfn.IFS(
      (IFERROR(VALUE(TRIM(SUBSTITUTE(AZ83,CHAR(160),""))),0))=0,
         "Attention montant présenté entièrement écarté",
      (IFERROR(VALUE(TRIM(SUBSTITUTE(AZ83,CHAR(160),""))),0))&gt;
         (IFERROR(VALUE(TRIM(SUBSTITUTE(X83,CHAR(160),""))),0)),
         "KO : Le montant retenu TTC est supérieur au montant présenté TTC. Merci de revoir la ligne de dépense ou plafonner son montant.",
      (IFERROR(VALUE(TRIM(SUBSTITUTE(AX83,CHAR(160),""))),0))&gt;
         (IFERROR(VALUE(TRIM(SUBSTITUTE(V83,CHAR(160),""))),0)),
         "Attention : Le montant retenu HT est supérieur au montant HT présenté. Merci de revoir la ligne de dépense, plafonner son montant, ou justifier la reventilation HT / TVA.",
      (IFERROR(VALUE(TRIM(SUBSTITUTE(AY83,CHAR(160),""))),0))&gt;
         (IFERROR(VALUE(TRIM(SUBSTITUTE(W83,CHAR(160),""))),0)),
         "Attention : Le montant TVA retenu est supérieur au montant TVA présenté. Merci de revoir la ligne de dépense, plafonner son montant, ou justifier la reventilation HT / TVA.",
      (IFERROR(VALUE(TRIM(SUBSTITUTE(X83,CHAR(160),""))),0))=0,
         "",
      (IFERROR(VALUE(TRIM(SUBSTITUTE(AZ83,CHAR(160),""))),0))=
         (IFERROR(VALUE(TRIM(SUBSTITUTE(X83,CHAR(160),""))),0)),
         "OK",
      (IFERROR(VALUE(TRIM(SUBSTITUTE(AZ83,CHAR(160),""))),0))&lt;
         (IFERROR(VALUE(TRIM(SUBSTITUTE(X83,CHAR(160),""))),0)),
         "Attention : montant présenté partiellement écarté.",
      TRUE,
         ""
   )
)</f>
        <v/>
      </c>
      <c r="BD83" s="49" t="str">
        <f t="shared" si="67"/>
        <v/>
      </c>
      <c r="BE83" s="49" t="str">
        <f t="shared" si="68"/>
        <v/>
      </c>
      <c r="BF83" s="21" t="str">
        <f t="shared" si="69"/>
        <v/>
      </c>
    </row>
    <row r="84" spans="1:58" ht="15" customHeight="1">
      <c r="A84" s="345">
        <v>73</v>
      </c>
      <c r="B84" s="363"/>
      <c r="C84" s="6"/>
      <c r="D84" s="5"/>
      <c r="E84" s="5"/>
      <c r="F84" s="5"/>
      <c r="G84" s="24"/>
      <c r="H84" s="22"/>
      <c r="I84" s="23"/>
      <c r="J84" s="5"/>
      <c r="K84" s="11"/>
      <c r="L84" s="8"/>
      <c r="M84" s="7"/>
      <c r="N84" s="42" t="str">
        <f t="shared" si="80"/>
        <v/>
      </c>
      <c r="O84" s="9"/>
      <c r="P84" s="7"/>
      <c r="Q84" s="42" t="str">
        <f t="shared" si="81"/>
        <v/>
      </c>
      <c r="R84" s="10"/>
      <c r="S84" s="7"/>
      <c r="T84" s="43" t="str">
        <f t="shared" si="82"/>
        <v/>
      </c>
      <c r="U84" s="16"/>
      <c r="V84" s="68" t="str" cm="1">
        <f t="array" ref="V84">IF((_xlfn.IFS(TRIM(SUBSTITUTE(U84,CHAR(160),""))="Devis 1",IFERROR(VALUE(TRIM(SUBSTITUTE(L84,CHAR(160),""))),0),TRIM(SUBSTITUTE(U84,CHAR(160),""))="Devis 2",IFERROR(VALUE(TRIM(SUBSTITUTE(O84,CHAR(160),""))),0),TRIM(SUBSTITUTE(U84,CHAR(160),""))="Devis 3",IFERROR(VALUE(TRIM(SUBSTITUTE(R84,CHAR(160),""))),0),TRUE,0)*IFERROR(VALUE(TRIM(SUBSTITUTE(C84,CHAR(160),""))),0))=0,"",_xlfn.IFS(TRIM(SUBSTITUTE(U84,CHAR(160),""))="Devis 1",IFERROR(VALUE(TRIM(SUBSTITUTE(L84,CHAR(160),""))),0),TRIM(SUBSTITUTE(U84,CHAR(160),""))="Devis 2",IFERROR(VALUE(TRIM(SUBSTITUTE(O84,CHAR(160),""))),0),TRIM(SUBSTITUTE(U84,CHAR(160),""))="Devis 3",IFERROR(VALUE(TRIM(SUBSTITUTE(R84,CHAR(160),""))),0),TRUE,0)*IFERROR(VALUE(TRIM(SUBSTITUTE(C84,CHAR(160),""))),0))</f>
        <v/>
      </c>
      <c r="W84" s="66" t="str" cm="1">
        <f t="array" ref="W84">IF((_xlfn.IFS(TRIM(SUBSTITUTE(U84,CHAR(160),""))="Devis 1",IFERROR(VALUE(TRIM(SUBSTITUTE(M84,CHAR(160),""))),0),TRIM(SUBSTITUTE(U84,CHAR(160),""))="Devis 2",IFERROR(VALUE(TRIM(SUBSTITUTE(P84,CHAR(160),""))),0),TRIM(SUBSTITUTE(U84,CHAR(160),""))="Devis 3",IFERROR(VALUE(TRIM(SUBSTITUTE(S84,CHAR(160),""))),0),TRUE,0)*IFERROR(VALUE(TRIM(SUBSTITUTE(C84,CHAR(160),""))),0))=0,IF(V84&lt;&gt;"",0,""),_xlfn.IFS(TRIM(SUBSTITUTE(U84,CHAR(160),""))="Devis 1",IFERROR(VALUE(TRIM(SUBSTITUTE(M84,CHAR(160),""))),0),TRIM(SUBSTITUTE(U84,CHAR(160),""))="Devis 2",IFERROR(VALUE(TRIM(SUBSTITUTE(P84,CHAR(160),""))),0),TRIM(SUBSTITUTE(U84,CHAR(160),""))="Devis 3",IFERROR(VALUE(TRIM(SUBSTITUTE(S84,CHAR(160),""))),0),TRUE,0)*IFERROR(VALUE(TRIM(SUBSTITUTE(C84,CHAR(160),""))),0))</f>
        <v/>
      </c>
      <c r="X84" s="69" t="str">
        <f t="shared" si="83"/>
        <v/>
      </c>
      <c r="Y84" s="65"/>
      <c r="Z84" s="18" t="str">
        <f t="shared" si="70"/>
        <v/>
      </c>
      <c r="AA84" s="15" t="str">
        <f t="shared" si="71"/>
        <v/>
      </c>
      <c r="AB84" s="15" t="str">
        <f t="shared" si="72"/>
        <v/>
      </c>
      <c r="AC84" s="15" t="str">
        <f t="shared" si="73"/>
        <v/>
      </c>
      <c r="AD84" s="15" t="str">
        <f t="shared" si="74"/>
        <v/>
      </c>
      <c r="AE84" s="15" t="str">
        <f t="shared" si="75"/>
        <v/>
      </c>
      <c r="AF84" s="15" t="str">
        <f t="shared" si="76"/>
        <v/>
      </c>
      <c r="AG84" s="15" t="str">
        <f t="shared" si="77"/>
        <v/>
      </c>
      <c r="AH84" s="15" t="str">
        <f t="shared" si="38"/>
        <v/>
      </c>
      <c r="AI84" s="297" t="str">
        <f t="shared" si="84"/>
        <v/>
      </c>
      <c r="AJ84" s="45" t="str">
        <f t="shared" si="78"/>
        <v/>
      </c>
      <c r="AK84" s="20" t="str">
        <f t="shared" si="79"/>
        <v/>
      </c>
      <c r="AL84" s="42" t="str">
        <f t="shared" si="85"/>
        <v/>
      </c>
      <c r="AM84" s="46" t="str">
        <f t="shared" si="60"/>
        <v/>
      </c>
      <c r="AN84" s="20" t="str">
        <f t="shared" si="61"/>
        <v/>
      </c>
      <c r="AO84" s="42" t="str">
        <f t="shared" si="86"/>
        <v/>
      </c>
      <c r="AP84" s="47" t="str">
        <f t="shared" si="62"/>
        <v/>
      </c>
      <c r="AQ84" s="20" t="str">
        <f t="shared" si="63"/>
        <v/>
      </c>
      <c r="AR84" s="48" t="str">
        <f t="shared" si="87"/>
        <v/>
      </c>
      <c r="AS84" s="44" t="str">
        <f t="shared" si="64"/>
        <v/>
      </c>
      <c r="AT84" s="56"/>
      <c r="AU84" s="49" t="str">
        <f t="shared" si="65"/>
        <v/>
      </c>
      <c r="AV84" s="49" t="str">
        <f t="shared" si="66"/>
        <v/>
      </c>
      <c r="AW84" s="49" t="str">
        <f t="shared" si="88"/>
        <v/>
      </c>
      <c r="AX84" s="67" t="str" cm="1">
        <f t="array" ref="AX84">IF($AA84="","",IF((IFERROR(_xlfn.IFS($AS84="Devis 1",(IFERROR(VALUE(TRIM(SUBSTITUTE(AJ84,CHAR(160),""))),0)),$AS84="Devis 2",(IFERROR(VALUE(TRIM(SUBSTITUTE(AM84,CHAR(160),""))),0)),$AS84="Devis 3",(IFERROR(VALUE(TRIM(SUBSTITUTE(AP84,CHAR(160),""))),0))),0))*(IFERROR(VALUE(TRIM(SUBSTITUTE($AA84,CHAR(160),""))),0))=0,"",(IFERROR(_xlfn.IFS($AS84="Devis 1",(IFERROR(VALUE(TRIM(SUBSTITUTE(AJ84,CHAR(160),""))),0)),$AS84="Devis 2",(IFERROR(VALUE(TRIM(SUBSTITUTE(AM84,CHAR(160),""))),0)),$AS84="Devis 3",(IFERROR(VALUE(TRIM(SUBSTITUTE(AP84,CHAR(160),""))),0))),0))*(IFERROR(VALUE(TRIM(SUBSTITUTE($AA84,CHAR(160),""))),0))))</f>
        <v/>
      </c>
      <c r="AY84" s="67" t="str" cm="1">
        <f t="array" ref="AY84">IF($AA84="","",IF(IFERROR(_xlfn.IFS(TRIM(SUBSTITUTE($AS84,CHAR(160),""))="Devis 1",IFERROR(VALUE(TRIM(SUBSTITUTE(AK84,CHAR(160),""))),0),TRIM(SUBSTITUTE($AS84,CHAR(160),""))="Devis 2",IFERROR(VALUE(TRIM(SUBSTITUTE(AN84,CHAR(160),""))),0),TRIM(SUBSTITUTE($AS84,CHAR(160),""))="Devis 3",IFERROR(VALUE(TRIM(SUBSTITUTE(AQ84,CHAR(160),""))),0)),0)*IFERROR(VALUE(TRIM(SUBSTITUTE($AA84,CHAR(160),""))),0)=0,IF(AX84&lt;&gt;"",0,""),IFERROR(_xlfn.IFS(TRIM(SUBSTITUTE($AS84,CHAR(160),""))="Devis 1",IFERROR(VALUE(TRIM(SUBSTITUTE(AK84,CHAR(160),""))),0),TRIM(SUBSTITUTE($AS84,CHAR(160),""))="Devis 2",IFERROR(VALUE(TRIM(SUBSTITUTE(AN84,CHAR(160),""))),0),TRIM(SUBSTITUTE($AS84,CHAR(160),""))="Devis 3",IFERROR(VALUE(TRIM(SUBSTITUTE(AQ84,CHAR(160),""))),0)),0)*IFERROR(VALUE(TRIM(SUBSTITUTE($AA84,CHAR(160),""))),0)))</f>
        <v/>
      </c>
      <c r="AZ84" s="67" t="str" cm="1">
        <f t="array" ref="AZ84">IF($AA84="","",IF((IFERROR(_xlfn.IFS($AS84="Devis 1",(IFERROR(VALUE(TRIM(SUBSTITUTE(AL84,CHAR(160),""))),0)),$AS84="Devis 2",(IFERROR(VALUE(TRIM(SUBSTITUTE(AO84,CHAR(160),""))),0)),$AS84="Devis 3",(IFERROR(VALUE(TRIM(SUBSTITUTE(AR84,CHAR(160),""))),0))),0))*(IFERROR(VALUE(TRIM(SUBSTITUTE($AA84,CHAR(160),""))),0))=0,"",(IFERROR(_xlfn.IFS($AS84="Devis 1",(IFERROR(VALUE(TRIM(SUBSTITUTE(AL84,CHAR(160),""))),0)),$AS84="Devis 2",(IFERROR(VALUE(TRIM(SUBSTITUTE(AO84,CHAR(160),""))),0)),$AS84="Devis 3",(IFERROR(VALUE(TRIM(SUBSTITUTE(AR84,CHAR(160),""))),0))),0))*(IFERROR(VALUE(TRIM(SUBSTITUTE($AA84,CHAR(160),""))),0))))</f>
        <v/>
      </c>
      <c r="BA84" s="57"/>
      <c r="BB84" s="14" t="str" cm="1">
        <f t="array" ref="BB84">IF(OR(AZ84="",AW84="",AX84="",AU84="",AY84="",AV84=""),"",_xlfn.IFS((IFERROR(VALUE(TRIM(SUBSTITUTE(AZ84,CHAR(160),""))),0))&gt;(IFERROR(VALUE(TRIM(SUBSTITUTE(AW84,CHAR(160),""))),0)),"KO : Le montant retenu TTC est supérieur au montant raisonnable TTC. Merci de revoir la ligne de dépense ou plafonner son montant.",(IFERROR(VALUE(TRIM(SUBSTITUTE(AX84,CHAR(160),""))),0))&gt;(IFERROR(VALUE(TRIM(SUBSTITUTE(AU84,CHAR(160),""))),0)),"Attention : Le montant retenu HT est supérieur au montant HT raisonnable. Merci de revoir la ligne de dépense, plafonner son montant, ou justifier la reventillation HT / TVA.",(IFERROR(VALUE(TRIM(SUBSTITUTE(AY84,CHAR(160),""))),0))&gt;(IFERROR(VALUE(TRIM(SUBSTITUTE(AV84,CHAR(160),""))),0)),"Attention : Le montant TVA retenu est supérieur au montant TVA raisonnable. Merci de revoir la ligne de dépense, plafonner son montant, ou justifier la reventillation HT / TVA.",(IFERROR(VALUE(TRIM(SUBSTITUTE(AZ84,CHAR(160),""))),0))=0,"",(IFERROR(VALUE(TRIM(SUBSTITUTE(AW84,CHAR(160),""))),0))=(IFERROR(VALUE(TRIM(SUBSTITUTE(AZ84,CHAR(160),""))),0)),"OK",(IFERROR(VALUE(TRIM(SUBSTITUTE(AW84,CHAR(160),""))),0))&gt;(IFERROR(VALUE(TRIM(SUBSTITUTE(AZ84,CHAR(160),""))),0))," OK : Montant instruit inférieur au montant raisonnable.",TRUE,""))</f>
        <v/>
      </c>
      <c r="BC84" s="14" t="str" cm="1">
        <f t="array" ref="BC84">IF(
   OR(AZ84="",X84="",AX84="",V84="",AY84="",W84=""),
   "",
   _xlfn.IFS(
      (IFERROR(VALUE(TRIM(SUBSTITUTE(AZ84,CHAR(160),""))),0))=0,
         "Attention montant présenté entièrement écarté",
      (IFERROR(VALUE(TRIM(SUBSTITUTE(AZ84,CHAR(160),""))),0))&gt;
         (IFERROR(VALUE(TRIM(SUBSTITUTE(X84,CHAR(160),""))),0)),
         "KO : Le montant retenu TTC est supérieur au montant présenté TTC. Merci de revoir la ligne de dépense ou plafonner son montant.",
      (IFERROR(VALUE(TRIM(SUBSTITUTE(AX84,CHAR(160),""))),0))&gt;
         (IFERROR(VALUE(TRIM(SUBSTITUTE(V84,CHAR(160),""))),0)),
         "Attention : Le montant retenu HT est supérieur au montant HT présenté. Merci de revoir la ligne de dépense, plafonner son montant, ou justifier la reventilation HT / TVA.",
      (IFERROR(VALUE(TRIM(SUBSTITUTE(AY84,CHAR(160),""))),0))&gt;
         (IFERROR(VALUE(TRIM(SUBSTITUTE(W84,CHAR(160),""))),0)),
         "Attention : Le montant TVA retenu est supérieur au montant TVA présenté. Merci de revoir la ligne de dépense, plafonner son montant, ou justifier la reventilation HT / TVA.",
      (IFERROR(VALUE(TRIM(SUBSTITUTE(X84,CHAR(160),""))),0))=0,
         "",
      (IFERROR(VALUE(TRIM(SUBSTITUTE(AZ84,CHAR(160),""))),0))=
         (IFERROR(VALUE(TRIM(SUBSTITUTE(X84,CHAR(160),""))),0)),
         "OK",
      (IFERROR(VALUE(TRIM(SUBSTITUTE(AZ84,CHAR(160),""))),0))&lt;
         (IFERROR(VALUE(TRIM(SUBSTITUTE(X84,CHAR(160),""))),0)),
         "Attention : montant présenté partiellement écarté.",
      TRUE,
         ""
   )
)</f>
        <v/>
      </c>
      <c r="BD84" s="49" t="str">
        <f t="shared" si="67"/>
        <v/>
      </c>
      <c r="BE84" s="49" t="str">
        <f t="shared" si="68"/>
        <v/>
      </c>
      <c r="BF84" s="21" t="str">
        <f t="shared" si="69"/>
        <v/>
      </c>
    </row>
    <row r="85" spans="1:58" ht="15" customHeight="1">
      <c r="A85" s="345">
        <v>74</v>
      </c>
      <c r="B85" s="363"/>
      <c r="C85" s="6"/>
      <c r="D85" s="5"/>
      <c r="E85" s="5"/>
      <c r="F85" s="5"/>
      <c r="G85" s="24"/>
      <c r="H85" s="22"/>
      <c r="I85" s="23"/>
      <c r="J85" s="5"/>
      <c r="K85" s="11"/>
      <c r="L85" s="8"/>
      <c r="M85" s="7"/>
      <c r="N85" s="42" t="str">
        <f t="shared" si="80"/>
        <v/>
      </c>
      <c r="O85" s="9"/>
      <c r="P85" s="7"/>
      <c r="Q85" s="42" t="str">
        <f t="shared" si="81"/>
        <v/>
      </c>
      <c r="R85" s="10"/>
      <c r="S85" s="7"/>
      <c r="T85" s="43" t="str">
        <f t="shared" si="82"/>
        <v/>
      </c>
      <c r="U85" s="16"/>
      <c r="V85" s="68" t="str" cm="1">
        <f t="array" ref="V85">IF((_xlfn.IFS(TRIM(SUBSTITUTE(U85,CHAR(160),""))="Devis 1",IFERROR(VALUE(TRIM(SUBSTITUTE(L85,CHAR(160),""))),0),TRIM(SUBSTITUTE(U85,CHAR(160),""))="Devis 2",IFERROR(VALUE(TRIM(SUBSTITUTE(O85,CHAR(160),""))),0),TRIM(SUBSTITUTE(U85,CHAR(160),""))="Devis 3",IFERROR(VALUE(TRIM(SUBSTITUTE(R85,CHAR(160),""))),0),TRUE,0)*IFERROR(VALUE(TRIM(SUBSTITUTE(C85,CHAR(160),""))),0))=0,"",_xlfn.IFS(TRIM(SUBSTITUTE(U85,CHAR(160),""))="Devis 1",IFERROR(VALUE(TRIM(SUBSTITUTE(L85,CHAR(160),""))),0),TRIM(SUBSTITUTE(U85,CHAR(160),""))="Devis 2",IFERROR(VALUE(TRIM(SUBSTITUTE(O85,CHAR(160),""))),0),TRIM(SUBSTITUTE(U85,CHAR(160),""))="Devis 3",IFERROR(VALUE(TRIM(SUBSTITUTE(R85,CHAR(160),""))),0),TRUE,0)*IFERROR(VALUE(TRIM(SUBSTITUTE(C85,CHAR(160),""))),0))</f>
        <v/>
      </c>
      <c r="W85" s="66" t="str" cm="1">
        <f t="array" ref="W85">IF((_xlfn.IFS(TRIM(SUBSTITUTE(U85,CHAR(160),""))="Devis 1",IFERROR(VALUE(TRIM(SUBSTITUTE(M85,CHAR(160),""))),0),TRIM(SUBSTITUTE(U85,CHAR(160),""))="Devis 2",IFERROR(VALUE(TRIM(SUBSTITUTE(P85,CHAR(160),""))),0),TRIM(SUBSTITUTE(U85,CHAR(160),""))="Devis 3",IFERROR(VALUE(TRIM(SUBSTITUTE(S85,CHAR(160),""))),0),TRUE,0)*IFERROR(VALUE(TRIM(SUBSTITUTE(C85,CHAR(160),""))),0))=0,IF(V85&lt;&gt;"",0,""),_xlfn.IFS(TRIM(SUBSTITUTE(U85,CHAR(160),""))="Devis 1",IFERROR(VALUE(TRIM(SUBSTITUTE(M85,CHAR(160),""))),0),TRIM(SUBSTITUTE(U85,CHAR(160),""))="Devis 2",IFERROR(VALUE(TRIM(SUBSTITUTE(P85,CHAR(160),""))),0),TRIM(SUBSTITUTE(U85,CHAR(160),""))="Devis 3",IFERROR(VALUE(TRIM(SUBSTITUTE(S85,CHAR(160),""))),0),TRUE,0)*IFERROR(VALUE(TRIM(SUBSTITUTE(C85,CHAR(160),""))),0))</f>
        <v/>
      </c>
      <c r="X85" s="69" t="str">
        <f t="shared" si="83"/>
        <v/>
      </c>
      <c r="Y85" s="65"/>
      <c r="Z85" s="18" t="str">
        <f t="shared" si="70"/>
        <v/>
      </c>
      <c r="AA85" s="15" t="str">
        <f t="shared" si="71"/>
        <v/>
      </c>
      <c r="AB85" s="15" t="str">
        <f t="shared" si="72"/>
        <v/>
      </c>
      <c r="AC85" s="15" t="str">
        <f t="shared" si="73"/>
        <v/>
      </c>
      <c r="AD85" s="15" t="str">
        <f t="shared" si="74"/>
        <v/>
      </c>
      <c r="AE85" s="15" t="str">
        <f t="shared" si="75"/>
        <v/>
      </c>
      <c r="AF85" s="15" t="str">
        <f t="shared" si="76"/>
        <v/>
      </c>
      <c r="AG85" s="15" t="str">
        <f t="shared" si="77"/>
        <v/>
      </c>
      <c r="AH85" s="15" t="str">
        <f t="shared" si="38"/>
        <v/>
      </c>
      <c r="AI85" s="297" t="str">
        <f t="shared" si="84"/>
        <v/>
      </c>
      <c r="AJ85" s="45" t="str">
        <f t="shared" si="78"/>
        <v/>
      </c>
      <c r="AK85" s="20" t="str">
        <f t="shared" si="79"/>
        <v/>
      </c>
      <c r="AL85" s="42" t="str">
        <f t="shared" si="85"/>
        <v/>
      </c>
      <c r="AM85" s="46" t="str">
        <f t="shared" si="60"/>
        <v/>
      </c>
      <c r="AN85" s="20" t="str">
        <f t="shared" si="61"/>
        <v/>
      </c>
      <c r="AO85" s="42" t="str">
        <f t="shared" si="86"/>
        <v/>
      </c>
      <c r="AP85" s="47" t="str">
        <f t="shared" si="62"/>
        <v/>
      </c>
      <c r="AQ85" s="20" t="str">
        <f t="shared" si="63"/>
        <v/>
      </c>
      <c r="AR85" s="48" t="str">
        <f t="shared" si="87"/>
        <v/>
      </c>
      <c r="AS85" s="44" t="str">
        <f t="shared" si="64"/>
        <v/>
      </c>
      <c r="AT85" s="56"/>
      <c r="AU85" s="49" t="str">
        <f t="shared" si="65"/>
        <v/>
      </c>
      <c r="AV85" s="49" t="str">
        <f t="shared" si="66"/>
        <v/>
      </c>
      <c r="AW85" s="49" t="str">
        <f t="shared" si="88"/>
        <v/>
      </c>
      <c r="AX85" s="67" t="str" cm="1">
        <f t="array" ref="AX85">IF($AA85="","",IF((IFERROR(_xlfn.IFS($AS85="Devis 1",(IFERROR(VALUE(TRIM(SUBSTITUTE(AJ85,CHAR(160),""))),0)),$AS85="Devis 2",(IFERROR(VALUE(TRIM(SUBSTITUTE(AM85,CHAR(160),""))),0)),$AS85="Devis 3",(IFERROR(VALUE(TRIM(SUBSTITUTE(AP85,CHAR(160),""))),0))),0))*(IFERROR(VALUE(TRIM(SUBSTITUTE($AA85,CHAR(160),""))),0))=0,"",(IFERROR(_xlfn.IFS($AS85="Devis 1",(IFERROR(VALUE(TRIM(SUBSTITUTE(AJ85,CHAR(160),""))),0)),$AS85="Devis 2",(IFERROR(VALUE(TRIM(SUBSTITUTE(AM85,CHAR(160),""))),0)),$AS85="Devis 3",(IFERROR(VALUE(TRIM(SUBSTITUTE(AP85,CHAR(160),""))),0))),0))*(IFERROR(VALUE(TRIM(SUBSTITUTE($AA85,CHAR(160),""))),0))))</f>
        <v/>
      </c>
      <c r="AY85" s="67" t="str" cm="1">
        <f t="array" ref="AY85">IF($AA85="","",IF(IFERROR(_xlfn.IFS(TRIM(SUBSTITUTE($AS85,CHAR(160),""))="Devis 1",IFERROR(VALUE(TRIM(SUBSTITUTE(AK85,CHAR(160),""))),0),TRIM(SUBSTITUTE($AS85,CHAR(160),""))="Devis 2",IFERROR(VALUE(TRIM(SUBSTITUTE(AN85,CHAR(160),""))),0),TRIM(SUBSTITUTE($AS85,CHAR(160),""))="Devis 3",IFERROR(VALUE(TRIM(SUBSTITUTE(AQ85,CHAR(160),""))),0)),0)*IFERROR(VALUE(TRIM(SUBSTITUTE($AA85,CHAR(160),""))),0)=0,IF(AX85&lt;&gt;"",0,""),IFERROR(_xlfn.IFS(TRIM(SUBSTITUTE($AS85,CHAR(160),""))="Devis 1",IFERROR(VALUE(TRIM(SUBSTITUTE(AK85,CHAR(160),""))),0),TRIM(SUBSTITUTE($AS85,CHAR(160),""))="Devis 2",IFERROR(VALUE(TRIM(SUBSTITUTE(AN85,CHAR(160),""))),0),TRIM(SUBSTITUTE($AS85,CHAR(160),""))="Devis 3",IFERROR(VALUE(TRIM(SUBSTITUTE(AQ85,CHAR(160),""))),0)),0)*IFERROR(VALUE(TRIM(SUBSTITUTE($AA85,CHAR(160),""))),0)))</f>
        <v/>
      </c>
      <c r="AZ85" s="67" t="str" cm="1">
        <f t="array" ref="AZ85">IF($AA85="","",IF((IFERROR(_xlfn.IFS($AS85="Devis 1",(IFERROR(VALUE(TRIM(SUBSTITUTE(AL85,CHAR(160),""))),0)),$AS85="Devis 2",(IFERROR(VALUE(TRIM(SUBSTITUTE(AO85,CHAR(160),""))),0)),$AS85="Devis 3",(IFERROR(VALUE(TRIM(SUBSTITUTE(AR85,CHAR(160),""))),0))),0))*(IFERROR(VALUE(TRIM(SUBSTITUTE($AA85,CHAR(160),""))),0))=0,"",(IFERROR(_xlfn.IFS($AS85="Devis 1",(IFERROR(VALUE(TRIM(SUBSTITUTE(AL85,CHAR(160),""))),0)),$AS85="Devis 2",(IFERROR(VALUE(TRIM(SUBSTITUTE(AO85,CHAR(160),""))),0)),$AS85="Devis 3",(IFERROR(VALUE(TRIM(SUBSTITUTE(AR85,CHAR(160),""))),0))),0))*(IFERROR(VALUE(TRIM(SUBSTITUTE($AA85,CHAR(160),""))),0))))</f>
        <v/>
      </c>
      <c r="BA85" s="57"/>
      <c r="BB85" s="14" t="str" cm="1">
        <f t="array" ref="BB85">IF(OR(AZ85="",AW85="",AX85="",AU85="",AY85="",AV85=""),"",_xlfn.IFS((IFERROR(VALUE(TRIM(SUBSTITUTE(AZ85,CHAR(160),""))),0))&gt;(IFERROR(VALUE(TRIM(SUBSTITUTE(AW85,CHAR(160),""))),0)),"KO : Le montant retenu TTC est supérieur au montant raisonnable TTC. Merci de revoir la ligne de dépense ou plafonner son montant.",(IFERROR(VALUE(TRIM(SUBSTITUTE(AX85,CHAR(160),""))),0))&gt;(IFERROR(VALUE(TRIM(SUBSTITUTE(AU85,CHAR(160),""))),0)),"Attention : Le montant retenu HT est supérieur au montant HT raisonnable. Merci de revoir la ligne de dépense, plafonner son montant, ou justifier la reventillation HT / TVA.",(IFERROR(VALUE(TRIM(SUBSTITUTE(AY85,CHAR(160),""))),0))&gt;(IFERROR(VALUE(TRIM(SUBSTITUTE(AV85,CHAR(160),""))),0)),"Attention : Le montant TVA retenu est supérieur au montant TVA raisonnable. Merci de revoir la ligne de dépense, plafonner son montant, ou justifier la reventillation HT / TVA.",(IFERROR(VALUE(TRIM(SUBSTITUTE(AZ85,CHAR(160),""))),0))=0,"",(IFERROR(VALUE(TRIM(SUBSTITUTE(AW85,CHAR(160),""))),0))=(IFERROR(VALUE(TRIM(SUBSTITUTE(AZ85,CHAR(160),""))),0)),"OK",(IFERROR(VALUE(TRIM(SUBSTITUTE(AW85,CHAR(160),""))),0))&gt;(IFERROR(VALUE(TRIM(SUBSTITUTE(AZ85,CHAR(160),""))),0))," OK : Montant instruit inférieur au montant raisonnable.",TRUE,""))</f>
        <v/>
      </c>
      <c r="BC85" s="14" t="str" cm="1">
        <f t="array" ref="BC85">IF(
   OR(AZ85="",X85="",AX85="",V85="",AY85="",W85=""),
   "",
   _xlfn.IFS(
      (IFERROR(VALUE(TRIM(SUBSTITUTE(AZ85,CHAR(160),""))),0))=0,
         "Attention montant présenté entièrement écarté",
      (IFERROR(VALUE(TRIM(SUBSTITUTE(AZ85,CHAR(160),""))),0))&gt;
         (IFERROR(VALUE(TRIM(SUBSTITUTE(X85,CHAR(160),""))),0)),
         "KO : Le montant retenu TTC est supérieur au montant présenté TTC. Merci de revoir la ligne de dépense ou plafonner son montant.",
      (IFERROR(VALUE(TRIM(SUBSTITUTE(AX85,CHAR(160),""))),0))&gt;
         (IFERROR(VALUE(TRIM(SUBSTITUTE(V85,CHAR(160),""))),0)),
         "Attention : Le montant retenu HT est supérieur au montant HT présenté. Merci de revoir la ligne de dépense, plafonner son montant, ou justifier la reventilation HT / TVA.",
      (IFERROR(VALUE(TRIM(SUBSTITUTE(AY85,CHAR(160),""))),0))&gt;
         (IFERROR(VALUE(TRIM(SUBSTITUTE(W85,CHAR(160),""))),0)),
         "Attention : Le montant TVA retenu est supérieur au montant TVA présenté. Merci de revoir la ligne de dépense, plafonner son montant, ou justifier la reventilation HT / TVA.",
      (IFERROR(VALUE(TRIM(SUBSTITUTE(X85,CHAR(160),""))),0))=0,
         "",
      (IFERROR(VALUE(TRIM(SUBSTITUTE(AZ85,CHAR(160),""))),0))=
         (IFERROR(VALUE(TRIM(SUBSTITUTE(X85,CHAR(160),""))),0)),
         "OK",
      (IFERROR(VALUE(TRIM(SUBSTITUTE(AZ85,CHAR(160),""))),0))&lt;
         (IFERROR(VALUE(TRIM(SUBSTITUTE(X85,CHAR(160),""))),0)),
         "Attention : montant présenté partiellement écarté.",
      TRUE,
         ""
   )
)</f>
        <v/>
      </c>
      <c r="BD85" s="49" t="str">
        <f t="shared" si="67"/>
        <v/>
      </c>
      <c r="BE85" s="49" t="str">
        <f t="shared" si="68"/>
        <v/>
      </c>
      <c r="BF85" s="21" t="str">
        <f t="shared" si="69"/>
        <v/>
      </c>
    </row>
    <row r="86" spans="1:58" ht="15" customHeight="1">
      <c r="A86" s="345">
        <v>75</v>
      </c>
      <c r="B86" s="363"/>
      <c r="C86" s="6"/>
      <c r="D86" s="5"/>
      <c r="E86" s="5"/>
      <c r="F86" s="5"/>
      <c r="G86" s="24"/>
      <c r="H86" s="22"/>
      <c r="I86" s="23"/>
      <c r="J86" s="5"/>
      <c r="K86" s="11"/>
      <c r="L86" s="8"/>
      <c r="M86" s="7"/>
      <c r="N86" s="42" t="str">
        <f t="shared" si="80"/>
        <v/>
      </c>
      <c r="O86" s="9"/>
      <c r="P86" s="7"/>
      <c r="Q86" s="42" t="str">
        <f t="shared" si="81"/>
        <v/>
      </c>
      <c r="R86" s="10"/>
      <c r="S86" s="7"/>
      <c r="T86" s="43" t="str">
        <f t="shared" si="82"/>
        <v/>
      </c>
      <c r="U86" s="16"/>
      <c r="V86" s="68" t="str" cm="1">
        <f t="array" ref="V86">IF((_xlfn.IFS(TRIM(SUBSTITUTE(U86,CHAR(160),""))="Devis 1",IFERROR(VALUE(TRIM(SUBSTITUTE(L86,CHAR(160),""))),0),TRIM(SUBSTITUTE(U86,CHAR(160),""))="Devis 2",IFERROR(VALUE(TRIM(SUBSTITUTE(O86,CHAR(160),""))),0),TRIM(SUBSTITUTE(U86,CHAR(160),""))="Devis 3",IFERROR(VALUE(TRIM(SUBSTITUTE(R86,CHAR(160),""))),0),TRUE,0)*IFERROR(VALUE(TRIM(SUBSTITUTE(C86,CHAR(160),""))),0))=0,"",_xlfn.IFS(TRIM(SUBSTITUTE(U86,CHAR(160),""))="Devis 1",IFERROR(VALUE(TRIM(SUBSTITUTE(L86,CHAR(160),""))),0),TRIM(SUBSTITUTE(U86,CHAR(160),""))="Devis 2",IFERROR(VALUE(TRIM(SUBSTITUTE(O86,CHAR(160),""))),0),TRIM(SUBSTITUTE(U86,CHAR(160),""))="Devis 3",IFERROR(VALUE(TRIM(SUBSTITUTE(R86,CHAR(160),""))),0),TRUE,0)*IFERROR(VALUE(TRIM(SUBSTITUTE(C86,CHAR(160),""))),0))</f>
        <v/>
      </c>
      <c r="W86" s="66" t="str" cm="1">
        <f t="array" ref="W86">IF((_xlfn.IFS(TRIM(SUBSTITUTE(U86,CHAR(160),""))="Devis 1",IFERROR(VALUE(TRIM(SUBSTITUTE(M86,CHAR(160),""))),0),TRIM(SUBSTITUTE(U86,CHAR(160),""))="Devis 2",IFERROR(VALUE(TRIM(SUBSTITUTE(P86,CHAR(160),""))),0),TRIM(SUBSTITUTE(U86,CHAR(160),""))="Devis 3",IFERROR(VALUE(TRIM(SUBSTITUTE(S86,CHAR(160),""))),0),TRUE,0)*IFERROR(VALUE(TRIM(SUBSTITUTE(C86,CHAR(160),""))),0))=0,IF(V86&lt;&gt;"",0,""),_xlfn.IFS(TRIM(SUBSTITUTE(U86,CHAR(160),""))="Devis 1",IFERROR(VALUE(TRIM(SUBSTITUTE(M86,CHAR(160),""))),0),TRIM(SUBSTITUTE(U86,CHAR(160),""))="Devis 2",IFERROR(VALUE(TRIM(SUBSTITUTE(P86,CHAR(160),""))),0),TRIM(SUBSTITUTE(U86,CHAR(160),""))="Devis 3",IFERROR(VALUE(TRIM(SUBSTITUTE(S86,CHAR(160),""))),0),TRUE,0)*IFERROR(VALUE(TRIM(SUBSTITUTE(C86,CHAR(160),""))),0))</f>
        <v/>
      </c>
      <c r="X86" s="69" t="str">
        <f t="shared" si="83"/>
        <v/>
      </c>
      <c r="Y86" s="65"/>
      <c r="Z86" s="18" t="str">
        <f t="shared" si="70"/>
        <v/>
      </c>
      <c r="AA86" s="15" t="str">
        <f t="shared" si="71"/>
        <v/>
      </c>
      <c r="AB86" s="15" t="str">
        <f t="shared" si="72"/>
        <v/>
      </c>
      <c r="AC86" s="15" t="str">
        <f t="shared" si="73"/>
        <v/>
      </c>
      <c r="AD86" s="15" t="str">
        <f t="shared" si="74"/>
        <v/>
      </c>
      <c r="AE86" s="15" t="str">
        <f t="shared" si="75"/>
        <v/>
      </c>
      <c r="AF86" s="15" t="str">
        <f t="shared" si="76"/>
        <v/>
      </c>
      <c r="AG86" s="15" t="str">
        <f t="shared" si="77"/>
        <v/>
      </c>
      <c r="AH86" s="15" t="str">
        <f t="shared" si="38"/>
        <v/>
      </c>
      <c r="AI86" s="297" t="str">
        <f t="shared" si="84"/>
        <v/>
      </c>
      <c r="AJ86" s="45" t="str">
        <f t="shared" si="78"/>
        <v/>
      </c>
      <c r="AK86" s="20" t="str">
        <f t="shared" si="79"/>
        <v/>
      </c>
      <c r="AL86" s="42" t="str">
        <f t="shared" si="85"/>
        <v/>
      </c>
      <c r="AM86" s="46" t="str">
        <f t="shared" si="60"/>
        <v/>
      </c>
      <c r="AN86" s="20" t="str">
        <f t="shared" si="61"/>
        <v/>
      </c>
      <c r="AO86" s="42" t="str">
        <f t="shared" si="86"/>
        <v/>
      </c>
      <c r="AP86" s="47" t="str">
        <f t="shared" si="62"/>
        <v/>
      </c>
      <c r="AQ86" s="20" t="str">
        <f t="shared" si="63"/>
        <v/>
      </c>
      <c r="AR86" s="48" t="str">
        <f t="shared" si="87"/>
        <v/>
      </c>
      <c r="AS86" s="44" t="str">
        <f t="shared" si="64"/>
        <v/>
      </c>
      <c r="AT86" s="56"/>
      <c r="AU86" s="49" t="str">
        <f t="shared" si="65"/>
        <v/>
      </c>
      <c r="AV86" s="49" t="str">
        <f t="shared" si="66"/>
        <v/>
      </c>
      <c r="AW86" s="49" t="str">
        <f t="shared" si="88"/>
        <v/>
      </c>
      <c r="AX86" s="67" t="str" cm="1">
        <f t="array" ref="AX86">IF($AA86="","",IF((IFERROR(_xlfn.IFS($AS86="Devis 1",(IFERROR(VALUE(TRIM(SUBSTITUTE(AJ86,CHAR(160),""))),0)),$AS86="Devis 2",(IFERROR(VALUE(TRIM(SUBSTITUTE(AM86,CHAR(160),""))),0)),$AS86="Devis 3",(IFERROR(VALUE(TRIM(SUBSTITUTE(AP86,CHAR(160),""))),0))),0))*(IFERROR(VALUE(TRIM(SUBSTITUTE($AA86,CHAR(160),""))),0))=0,"",(IFERROR(_xlfn.IFS($AS86="Devis 1",(IFERROR(VALUE(TRIM(SUBSTITUTE(AJ86,CHAR(160),""))),0)),$AS86="Devis 2",(IFERROR(VALUE(TRIM(SUBSTITUTE(AM86,CHAR(160),""))),0)),$AS86="Devis 3",(IFERROR(VALUE(TRIM(SUBSTITUTE(AP86,CHAR(160),""))),0))),0))*(IFERROR(VALUE(TRIM(SUBSTITUTE($AA86,CHAR(160),""))),0))))</f>
        <v/>
      </c>
      <c r="AY86" s="67" t="str" cm="1">
        <f t="array" ref="AY86">IF($AA86="","",IF(IFERROR(_xlfn.IFS(TRIM(SUBSTITUTE($AS86,CHAR(160),""))="Devis 1",IFERROR(VALUE(TRIM(SUBSTITUTE(AK86,CHAR(160),""))),0),TRIM(SUBSTITUTE($AS86,CHAR(160),""))="Devis 2",IFERROR(VALUE(TRIM(SUBSTITUTE(AN86,CHAR(160),""))),0),TRIM(SUBSTITUTE($AS86,CHAR(160),""))="Devis 3",IFERROR(VALUE(TRIM(SUBSTITUTE(AQ86,CHAR(160),""))),0)),0)*IFERROR(VALUE(TRIM(SUBSTITUTE($AA86,CHAR(160),""))),0)=0,IF(AX86&lt;&gt;"",0,""),IFERROR(_xlfn.IFS(TRIM(SUBSTITUTE($AS86,CHAR(160),""))="Devis 1",IFERROR(VALUE(TRIM(SUBSTITUTE(AK86,CHAR(160),""))),0),TRIM(SUBSTITUTE($AS86,CHAR(160),""))="Devis 2",IFERROR(VALUE(TRIM(SUBSTITUTE(AN86,CHAR(160),""))),0),TRIM(SUBSTITUTE($AS86,CHAR(160),""))="Devis 3",IFERROR(VALUE(TRIM(SUBSTITUTE(AQ86,CHAR(160),""))),0)),0)*IFERROR(VALUE(TRIM(SUBSTITUTE($AA86,CHAR(160),""))),0)))</f>
        <v/>
      </c>
      <c r="AZ86" s="67" t="str" cm="1">
        <f t="array" ref="AZ86">IF($AA86="","",IF((IFERROR(_xlfn.IFS($AS86="Devis 1",(IFERROR(VALUE(TRIM(SUBSTITUTE(AL86,CHAR(160),""))),0)),$AS86="Devis 2",(IFERROR(VALUE(TRIM(SUBSTITUTE(AO86,CHAR(160),""))),0)),$AS86="Devis 3",(IFERROR(VALUE(TRIM(SUBSTITUTE(AR86,CHAR(160),""))),0))),0))*(IFERROR(VALUE(TRIM(SUBSTITUTE($AA86,CHAR(160),""))),0))=0,"",(IFERROR(_xlfn.IFS($AS86="Devis 1",(IFERROR(VALUE(TRIM(SUBSTITUTE(AL86,CHAR(160),""))),0)),$AS86="Devis 2",(IFERROR(VALUE(TRIM(SUBSTITUTE(AO86,CHAR(160),""))),0)),$AS86="Devis 3",(IFERROR(VALUE(TRIM(SUBSTITUTE(AR86,CHAR(160),""))),0))),0))*(IFERROR(VALUE(TRIM(SUBSTITUTE($AA86,CHAR(160),""))),0))))</f>
        <v/>
      </c>
      <c r="BA86" s="57"/>
      <c r="BB86" s="14" t="str" cm="1">
        <f t="array" ref="BB86">IF(OR(AZ86="",AW86="",AX86="",AU86="",AY86="",AV86=""),"",_xlfn.IFS((IFERROR(VALUE(TRIM(SUBSTITUTE(AZ86,CHAR(160),""))),0))&gt;(IFERROR(VALUE(TRIM(SUBSTITUTE(AW86,CHAR(160),""))),0)),"KO : Le montant retenu TTC est supérieur au montant raisonnable TTC. Merci de revoir la ligne de dépense ou plafonner son montant.",(IFERROR(VALUE(TRIM(SUBSTITUTE(AX86,CHAR(160),""))),0))&gt;(IFERROR(VALUE(TRIM(SUBSTITUTE(AU86,CHAR(160),""))),0)),"Attention : Le montant retenu HT est supérieur au montant HT raisonnable. Merci de revoir la ligne de dépense, plafonner son montant, ou justifier la reventillation HT / TVA.",(IFERROR(VALUE(TRIM(SUBSTITUTE(AY86,CHAR(160),""))),0))&gt;(IFERROR(VALUE(TRIM(SUBSTITUTE(AV86,CHAR(160),""))),0)),"Attention : Le montant TVA retenu est supérieur au montant TVA raisonnable. Merci de revoir la ligne de dépense, plafonner son montant, ou justifier la reventillation HT / TVA.",(IFERROR(VALUE(TRIM(SUBSTITUTE(AZ86,CHAR(160),""))),0))=0,"",(IFERROR(VALUE(TRIM(SUBSTITUTE(AW86,CHAR(160),""))),0))=(IFERROR(VALUE(TRIM(SUBSTITUTE(AZ86,CHAR(160),""))),0)),"OK",(IFERROR(VALUE(TRIM(SUBSTITUTE(AW86,CHAR(160),""))),0))&gt;(IFERROR(VALUE(TRIM(SUBSTITUTE(AZ86,CHAR(160),""))),0))," OK : Montant instruit inférieur au montant raisonnable.",TRUE,""))</f>
        <v/>
      </c>
      <c r="BC86" s="14" t="str" cm="1">
        <f t="array" ref="BC86">IF(
   OR(AZ86="",X86="",AX86="",V86="",AY86="",W86=""),
   "",
   _xlfn.IFS(
      (IFERROR(VALUE(TRIM(SUBSTITUTE(AZ86,CHAR(160),""))),0))=0,
         "Attention montant présenté entièrement écarté",
      (IFERROR(VALUE(TRIM(SUBSTITUTE(AZ86,CHAR(160),""))),0))&gt;
         (IFERROR(VALUE(TRIM(SUBSTITUTE(X86,CHAR(160),""))),0)),
         "KO : Le montant retenu TTC est supérieur au montant présenté TTC. Merci de revoir la ligne de dépense ou plafonner son montant.",
      (IFERROR(VALUE(TRIM(SUBSTITUTE(AX86,CHAR(160),""))),0))&gt;
         (IFERROR(VALUE(TRIM(SUBSTITUTE(V86,CHAR(160),""))),0)),
         "Attention : Le montant retenu HT est supérieur au montant HT présenté. Merci de revoir la ligne de dépense, plafonner son montant, ou justifier la reventilation HT / TVA.",
      (IFERROR(VALUE(TRIM(SUBSTITUTE(AY86,CHAR(160),""))),0))&gt;
         (IFERROR(VALUE(TRIM(SUBSTITUTE(W86,CHAR(160),""))),0)),
         "Attention : Le montant TVA retenu est supérieur au montant TVA présenté. Merci de revoir la ligne de dépense, plafonner son montant, ou justifier la reventilation HT / TVA.",
      (IFERROR(VALUE(TRIM(SUBSTITUTE(X86,CHAR(160),""))),0))=0,
         "",
      (IFERROR(VALUE(TRIM(SUBSTITUTE(AZ86,CHAR(160),""))),0))=
         (IFERROR(VALUE(TRIM(SUBSTITUTE(X86,CHAR(160),""))),0)),
         "OK",
      (IFERROR(VALUE(TRIM(SUBSTITUTE(AZ86,CHAR(160),""))),0))&lt;
         (IFERROR(VALUE(TRIM(SUBSTITUTE(X86,CHAR(160),""))),0)),
         "Attention : montant présenté partiellement écarté.",
      TRUE,
         ""
   )
)</f>
        <v/>
      </c>
      <c r="BD86" s="49" t="str">
        <f t="shared" si="67"/>
        <v/>
      </c>
      <c r="BE86" s="49" t="str">
        <f t="shared" si="68"/>
        <v/>
      </c>
      <c r="BF86" s="21" t="str">
        <f t="shared" si="69"/>
        <v/>
      </c>
    </row>
    <row r="87" spans="1:58" ht="15" customHeight="1">
      <c r="A87" s="345">
        <v>76</v>
      </c>
      <c r="B87" s="363"/>
      <c r="C87" s="6"/>
      <c r="D87" s="5"/>
      <c r="E87" s="5"/>
      <c r="F87" s="5"/>
      <c r="G87" s="24"/>
      <c r="H87" s="22"/>
      <c r="I87" s="23"/>
      <c r="J87" s="5"/>
      <c r="K87" s="11"/>
      <c r="L87" s="8"/>
      <c r="M87" s="7"/>
      <c r="N87" s="42" t="str">
        <f t="shared" si="80"/>
        <v/>
      </c>
      <c r="O87" s="9"/>
      <c r="P87" s="7"/>
      <c r="Q87" s="42" t="str">
        <f t="shared" si="81"/>
        <v/>
      </c>
      <c r="R87" s="10"/>
      <c r="S87" s="7"/>
      <c r="T87" s="43" t="str">
        <f t="shared" si="82"/>
        <v/>
      </c>
      <c r="U87" s="16"/>
      <c r="V87" s="68" t="str" cm="1">
        <f t="array" ref="V87">IF((_xlfn.IFS(TRIM(SUBSTITUTE(U87,CHAR(160),""))="Devis 1",IFERROR(VALUE(TRIM(SUBSTITUTE(L87,CHAR(160),""))),0),TRIM(SUBSTITUTE(U87,CHAR(160),""))="Devis 2",IFERROR(VALUE(TRIM(SUBSTITUTE(O87,CHAR(160),""))),0),TRIM(SUBSTITUTE(U87,CHAR(160),""))="Devis 3",IFERROR(VALUE(TRIM(SUBSTITUTE(R87,CHAR(160),""))),0),TRUE,0)*IFERROR(VALUE(TRIM(SUBSTITUTE(C87,CHAR(160),""))),0))=0,"",_xlfn.IFS(TRIM(SUBSTITUTE(U87,CHAR(160),""))="Devis 1",IFERROR(VALUE(TRIM(SUBSTITUTE(L87,CHAR(160),""))),0),TRIM(SUBSTITUTE(U87,CHAR(160),""))="Devis 2",IFERROR(VALUE(TRIM(SUBSTITUTE(O87,CHAR(160),""))),0),TRIM(SUBSTITUTE(U87,CHAR(160),""))="Devis 3",IFERROR(VALUE(TRIM(SUBSTITUTE(R87,CHAR(160),""))),0),TRUE,0)*IFERROR(VALUE(TRIM(SUBSTITUTE(C87,CHAR(160),""))),0))</f>
        <v/>
      </c>
      <c r="W87" s="66" t="str" cm="1">
        <f t="array" ref="W87">IF((_xlfn.IFS(TRIM(SUBSTITUTE(U87,CHAR(160),""))="Devis 1",IFERROR(VALUE(TRIM(SUBSTITUTE(M87,CHAR(160),""))),0),TRIM(SUBSTITUTE(U87,CHAR(160),""))="Devis 2",IFERROR(VALUE(TRIM(SUBSTITUTE(P87,CHAR(160),""))),0),TRIM(SUBSTITUTE(U87,CHAR(160),""))="Devis 3",IFERROR(VALUE(TRIM(SUBSTITUTE(S87,CHAR(160),""))),0),TRUE,0)*IFERROR(VALUE(TRIM(SUBSTITUTE(C87,CHAR(160),""))),0))=0,IF(V87&lt;&gt;"",0,""),_xlfn.IFS(TRIM(SUBSTITUTE(U87,CHAR(160),""))="Devis 1",IFERROR(VALUE(TRIM(SUBSTITUTE(M87,CHAR(160),""))),0),TRIM(SUBSTITUTE(U87,CHAR(160),""))="Devis 2",IFERROR(VALUE(TRIM(SUBSTITUTE(P87,CHAR(160),""))),0),TRIM(SUBSTITUTE(U87,CHAR(160),""))="Devis 3",IFERROR(VALUE(TRIM(SUBSTITUTE(S87,CHAR(160),""))),0),TRUE,0)*IFERROR(VALUE(TRIM(SUBSTITUTE(C87,CHAR(160),""))),0))</f>
        <v/>
      </c>
      <c r="X87" s="69" t="str">
        <f t="shared" si="83"/>
        <v/>
      </c>
      <c r="Y87" s="65"/>
      <c r="Z87" s="18" t="str">
        <f t="shared" si="70"/>
        <v/>
      </c>
      <c r="AA87" s="15" t="str">
        <f t="shared" si="71"/>
        <v/>
      </c>
      <c r="AB87" s="15" t="str">
        <f t="shared" si="72"/>
        <v/>
      </c>
      <c r="AC87" s="15" t="str">
        <f t="shared" si="73"/>
        <v/>
      </c>
      <c r="AD87" s="15" t="str">
        <f t="shared" si="74"/>
        <v/>
      </c>
      <c r="AE87" s="15" t="str">
        <f t="shared" si="75"/>
        <v/>
      </c>
      <c r="AF87" s="15" t="str">
        <f t="shared" si="76"/>
        <v/>
      </c>
      <c r="AG87" s="15" t="str">
        <f t="shared" si="77"/>
        <v/>
      </c>
      <c r="AH87" s="15" t="str">
        <f t="shared" si="38"/>
        <v/>
      </c>
      <c r="AI87" s="297" t="str">
        <f t="shared" si="84"/>
        <v/>
      </c>
      <c r="AJ87" s="45" t="str">
        <f t="shared" si="78"/>
        <v/>
      </c>
      <c r="AK87" s="20" t="str">
        <f t="shared" si="79"/>
        <v/>
      </c>
      <c r="AL87" s="42" t="str">
        <f t="shared" si="85"/>
        <v/>
      </c>
      <c r="AM87" s="46" t="str">
        <f t="shared" si="60"/>
        <v/>
      </c>
      <c r="AN87" s="20" t="str">
        <f t="shared" si="61"/>
        <v/>
      </c>
      <c r="AO87" s="42" t="str">
        <f t="shared" si="86"/>
        <v/>
      </c>
      <c r="AP87" s="47" t="str">
        <f t="shared" si="62"/>
        <v/>
      </c>
      <c r="AQ87" s="20" t="str">
        <f t="shared" si="63"/>
        <v/>
      </c>
      <c r="AR87" s="48" t="str">
        <f t="shared" si="87"/>
        <v/>
      </c>
      <c r="AS87" s="44" t="str">
        <f t="shared" si="64"/>
        <v/>
      </c>
      <c r="AT87" s="56"/>
      <c r="AU87" s="49" t="str">
        <f t="shared" si="65"/>
        <v/>
      </c>
      <c r="AV87" s="49" t="str">
        <f t="shared" si="66"/>
        <v/>
      </c>
      <c r="AW87" s="49" t="str">
        <f t="shared" si="88"/>
        <v/>
      </c>
      <c r="AX87" s="67" t="str" cm="1">
        <f t="array" ref="AX87">IF($AA87="","",IF((IFERROR(_xlfn.IFS($AS87="Devis 1",(IFERROR(VALUE(TRIM(SUBSTITUTE(AJ87,CHAR(160),""))),0)),$AS87="Devis 2",(IFERROR(VALUE(TRIM(SUBSTITUTE(AM87,CHAR(160),""))),0)),$AS87="Devis 3",(IFERROR(VALUE(TRIM(SUBSTITUTE(AP87,CHAR(160),""))),0))),0))*(IFERROR(VALUE(TRIM(SUBSTITUTE($AA87,CHAR(160),""))),0))=0,"",(IFERROR(_xlfn.IFS($AS87="Devis 1",(IFERROR(VALUE(TRIM(SUBSTITUTE(AJ87,CHAR(160),""))),0)),$AS87="Devis 2",(IFERROR(VALUE(TRIM(SUBSTITUTE(AM87,CHAR(160),""))),0)),$AS87="Devis 3",(IFERROR(VALUE(TRIM(SUBSTITUTE(AP87,CHAR(160),""))),0))),0))*(IFERROR(VALUE(TRIM(SUBSTITUTE($AA87,CHAR(160),""))),0))))</f>
        <v/>
      </c>
      <c r="AY87" s="67" t="str" cm="1">
        <f t="array" ref="AY87">IF($AA87="","",IF(IFERROR(_xlfn.IFS(TRIM(SUBSTITUTE($AS87,CHAR(160),""))="Devis 1",IFERROR(VALUE(TRIM(SUBSTITUTE(AK87,CHAR(160),""))),0),TRIM(SUBSTITUTE($AS87,CHAR(160),""))="Devis 2",IFERROR(VALUE(TRIM(SUBSTITUTE(AN87,CHAR(160),""))),0),TRIM(SUBSTITUTE($AS87,CHAR(160),""))="Devis 3",IFERROR(VALUE(TRIM(SUBSTITUTE(AQ87,CHAR(160),""))),0)),0)*IFERROR(VALUE(TRIM(SUBSTITUTE($AA87,CHAR(160),""))),0)=0,IF(AX87&lt;&gt;"",0,""),IFERROR(_xlfn.IFS(TRIM(SUBSTITUTE($AS87,CHAR(160),""))="Devis 1",IFERROR(VALUE(TRIM(SUBSTITUTE(AK87,CHAR(160),""))),0),TRIM(SUBSTITUTE($AS87,CHAR(160),""))="Devis 2",IFERROR(VALUE(TRIM(SUBSTITUTE(AN87,CHAR(160),""))),0),TRIM(SUBSTITUTE($AS87,CHAR(160),""))="Devis 3",IFERROR(VALUE(TRIM(SUBSTITUTE(AQ87,CHAR(160),""))),0)),0)*IFERROR(VALUE(TRIM(SUBSTITUTE($AA87,CHAR(160),""))),0)))</f>
        <v/>
      </c>
      <c r="AZ87" s="67" t="str" cm="1">
        <f t="array" ref="AZ87">IF($AA87="","",IF((IFERROR(_xlfn.IFS($AS87="Devis 1",(IFERROR(VALUE(TRIM(SUBSTITUTE(AL87,CHAR(160),""))),0)),$AS87="Devis 2",(IFERROR(VALUE(TRIM(SUBSTITUTE(AO87,CHAR(160),""))),0)),$AS87="Devis 3",(IFERROR(VALUE(TRIM(SUBSTITUTE(AR87,CHAR(160),""))),0))),0))*(IFERROR(VALUE(TRIM(SUBSTITUTE($AA87,CHAR(160),""))),0))=0,"",(IFERROR(_xlfn.IFS($AS87="Devis 1",(IFERROR(VALUE(TRIM(SUBSTITUTE(AL87,CHAR(160),""))),0)),$AS87="Devis 2",(IFERROR(VALUE(TRIM(SUBSTITUTE(AO87,CHAR(160),""))),0)),$AS87="Devis 3",(IFERROR(VALUE(TRIM(SUBSTITUTE(AR87,CHAR(160),""))),0))),0))*(IFERROR(VALUE(TRIM(SUBSTITUTE($AA87,CHAR(160),""))),0))))</f>
        <v/>
      </c>
      <c r="BA87" s="57"/>
      <c r="BB87" s="14" t="str" cm="1">
        <f t="array" ref="BB87">IF(OR(AZ87="",AW87="",AX87="",AU87="",AY87="",AV87=""),"",_xlfn.IFS((IFERROR(VALUE(TRIM(SUBSTITUTE(AZ87,CHAR(160),""))),0))&gt;(IFERROR(VALUE(TRIM(SUBSTITUTE(AW87,CHAR(160),""))),0)),"KO : Le montant retenu TTC est supérieur au montant raisonnable TTC. Merci de revoir la ligne de dépense ou plafonner son montant.",(IFERROR(VALUE(TRIM(SUBSTITUTE(AX87,CHAR(160),""))),0))&gt;(IFERROR(VALUE(TRIM(SUBSTITUTE(AU87,CHAR(160),""))),0)),"Attention : Le montant retenu HT est supérieur au montant HT raisonnable. Merci de revoir la ligne de dépense, plafonner son montant, ou justifier la reventillation HT / TVA.",(IFERROR(VALUE(TRIM(SUBSTITUTE(AY87,CHAR(160),""))),0))&gt;(IFERROR(VALUE(TRIM(SUBSTITUTE(AV87,CHAR(160),""))),0)),"Attention : Le montant TVA retenu est supérieur au montant TVA raisonnable. Merci de revoir la ligne de dépense, plafonner son montant, ou justifier la reventillation HT / TVA.",(IFERROR(VALUE(TRIM(SUBSTITUTE(AZ87,CHAR(160),""))),0))=0,"",(IFERROR(VALUE(TRIM(SUBSTITUTE(AW87,CHAR(160),""))),0))=(IFERROR(VALUE(TRIM(SUBSTITUTE(AZ87,CHAR(160),""))),0)),"OK",(IFERROR(VALUE(TRIM(SUBSTITUTE(AW87,CHAR(160),""))),0))&gt;(IFERROR(VALUE(TRIM(SUBSTITUTE(AZ87,CHAR(160),""))),0))," OK : Montant instruit inférieur au montant raisonnable.",TRUE,""))</f>
        <v/>
      </c>
      <c r="BC87" s="14" t="str" cm="1">
        <f t="array" ref="BC87">IF(
   OR(AZ87="",X87="",AX87="",V87="",AY87="",W87=""),
   "",
   _xlfn.IFS(
      (IFERROR(VALUE(TRIM(SUBSTITUTE(AZ87,CHAR(160),""))),0))=0,
         "Attention montant présenté entièrement écarté",
      (IFERROR(VALUE(TRIM(SUBSTITUTE(AZ87,CHAR(160),""))),0))&gt;
         (IFERROR(VALUE(TRIM(SUBSTITUTE(X87,CHAR(160),""))),0)),
         "KO : Le montant retenu TTC est supérieur au montant présenté TTC. Merci de revoir la ligne de dépense ou plafonner son montant.",
      (IFERROR(VALUE(TRIM(SUBSTITUTE(AX87,CHAR(160),""))),0))&gt;
         (IFERROR(VALUE(TRIM(SUBSTITUTE(V87,CHAR(160),""))),0)),
         "Attention : Le montant retenu HT est supérieur au montant HT présenté. Merci de revoir la ligne de dépense, plafonner son montant, ou justifier la reventilation HT / TVA.",
      (IFERROR(VALUE(TRIM(SUBSTITUTE(AY87,CHAR(160),""))),0))&gt;
         (IFERROR(VALUE(TRIM(SUBSTITUTE(W87,CHAR(160),""))),0)),
         "Attention : Le montant TVA retenu est supérieur au montant TVA présenté. Merci de revoir la ligne de dépense, plafonner son montant, ou justifier la reventilation HT / TVA.",
      (IFERROR(VALUE(TRIM(SUBSTITUTE(X87,CHAR(160),""))),0))=0,
         "",
      (IFERROR(VALUE(TRIM(SUBSTITUTE(AZ87,CHAR(160),""))),0))=
         (IFERROR(VALUE(TRIM(SUBSTITUTE(X87,CHAR(160),""))),0)),
         "OK",
      (IFERROR(VALUE(TRIM(SUBSTITUTE(AZ87,CHAR(160),""))),0))&lt;
         (IFERROR(VALUE(TRIM(SUBSTITUTE(X87,CHAR(160),""))),0)),
         "Attention : montant présenté partiellement écarté.",
      TRUE,
         ""
   )
)</f>
        <v/>
      </c>
      <c r="BD87" s="49" t="str">
        <f t="shared" si="67"/>
        <v/>
      </c>
      <c r="BE87" s="49" t="str">
        <f t="shared" si="68"/>
        <v/>
      </c>
      <c r="BF87" s="21" t="str">
        <f t="shared" si="69"/>
        <v/>
      </c>
    </row>
    <row r="88" spans="1:58" ht="15" customHeight="1">
      <c r="A88" s="345">
        <v>77</v>
      </c>
      <c r="B88" s="363"/>
      <c r="C88" s="6"/>
      <c r="D88" s="5"/>
      <c r="E88" s="5"/>
      <c r="F88" s="5"/>
      <c r="G88" s="24"/>
      <c r="H88" s="22"/>
      <c r="I88" s="23"/>
      <c r="J88" s="5"/>
      <c r="K88" s="11"/>
      <c r="L88" s="8"/>
      <c r="M88" s="7"/>
      <c r="N88" s="42" t="str">
        <f t="shared" si="80"/>
        <v/>
      </c>
      <c r="O88" s="9"/>
      <c r="P88" s="7"/>
      <c r="Q88" s="42" t="str">
        <f t="shared" si="81"/>
        <v/>
      </c>
      <c r="R88" s="10"/>
      <c r="S88" s="7"/>
      <c r="T88" s="43" t="str">
        <f t="shared" si="82"/>
        <v/>
      </c>
      <c r="U88" s="16"/>
      <c r="V88" s="68" t="str" cm="1">
        <f t="array" ref="V88">IF((_xlfn.IFS(TRIM(SUBSTITUTE(U88,CHAR(160),""))="Devis 1",IFERROR(VALUE(TRIM(SUBSTITUTE(L88,CHAR(160),""))),0),TRIM(SUBSTITUTE(U88,CHAR(160),""))="Devis 2",IFERROR(VALUE(TRIM(SUBSTITUTE(O88,CHAR(160),""))),0),TRIM(SUBSTITUTE(U88,CHAR(160),""))="Devis 3",IFERROR(VALUE(TRIM(SUBSTITUTE(R88,CHAR(160),""))),0),TRUE,0)*IFERROR(VALUE(TRIM(SUBSTITUTE(C88,CHAR(160),""))),0))=0,"",_xlfn.IFS(TRIM(SUBSTITUTE(U88,CHAR(160),""))="Devis 1",IFERROR(VALUE(TRIM(SUBSTITUTE(L88,CHAR(160),""))),0),TRIM(SUBSTITUTE(U88,CHAR(160),""))="Devis 2",IFERROR(VALUE(TRIM(SUBSTITUTE(O88,CHAR(160),""))),0),TRIM(SUBSTITUTE(U88,CHAR(160),""))="Devis 3",IFERROR(VALUE(TRIM(SUBSTITUTE(R88,CHAR(160),""))),0),TRUE,0)*IFERROR(VALUE(TRIM(SUBSTITUTE(C88,CHAR(160),""))),0))</f>
        <v/>
      </c>
      <c r="W88" s="66" t="str" cm="1">
        <f t="array" ref="W88">IF((_xlfn.IFS(TRIM(SUBSTITUTE(U88,CHAR(160),""))="Devis 1",IFERROR(VALUE(TRIM(SUBSTITUTE(M88,CHAR(160),""))),0),TRIM(SUBSTITUTE(U88,CHAR(160),""))="Devis 2",IFERROR(VALUE(TRIM(SUBSTITUTE(P88,CHAR(160),""))),0),TRIM(SUBSTITUTE(U88,CHAR(160),""))="Devis 3",IFERROR(VALUE(TRIM(SUBSTITUTE(S88,CHAR(160),""))),0),TRUE,0)*IFERROR(VALUE(TRIM(SUBSTITUTE(C88,CHAR(160),""))),0))=0,IF(V88&lt;&gt;"",0,""),_xlfn.IFS(TRIM(SUBSTITUTE(U88,CHAR(160),""))="Devis 1",IFERROR(VALUE(TRIM(SUBSTITUTE(M88,CHAR(160),""))),0),TRIM(SUBSTITUTE(U88,CHAR(160),""))="Devis 2",IFERROR(VALUE(TRIM(SUBSTITUTE(P88,CHAR(160),""))),0),TRIM(SUBSTITUTE(U88,CHAR(160),""))="Devis 3",IFERROR(VALUE(TRIM(SUBSTITUTE(S88,CHAR(160),""))),0),TRUE,0)*IFERROR(VALUE(TRIM(SUBSTITUTE(C88,CHAR(160),""))),0))</f>
        <v/>
      </c>
      <c r="X88" s="69" t="str">
        <f t="shared" si="83"/>
        <v/>
      </c>
      <c r="Y88" s="65"/>
      <c r="Z88" s="18" t="str">
        <f t="shared" si="70"/>
        <v/>
      </c>
      <c r="AA88" s="15" t="str">
        <f t="shared" si="71"/>
        <v/>
      </c>
      <c r="AB88" s="15" t="str">
        <f t="shared" si="72"/>
        <v/>
      </c>
      <c r="AC88" s="15" t="str">
        <f t="shared" si="73"/>
        <v/>
      </c>
      <c r="AD88" s="15" t="str">
        <f t="shared" si="74"/>
        <v/>
      </c>
      <c r="AE88" s="15" t="str">
        <f t="shared" si="75"/>
        <v/>
      </c>
      <c r="AF88" s="15" t="str">
        <f t="shared" si="76"/>
        <v/>
      </c>
      <c r="AG88" s="15" t="str">
        <f t="shared" si="77"/>
        <v/>
      </c>
      <c r="AH88" s="15" t="str">
        <f t="shared" si="38"/>
        <v/>
      </c>
      <c r="AI88" s="297" t="str">
        <f t="shared" si="84"/>
        <v/>
      </c>
      <c r="AJ88" s="45" t="str">
        <f t="shared" si="78"/>
        <v/>
      </c>
      <c r="AK88" s="20" t="str">
        <f t="shared" si="79"/>
        <v/>
      </c>
      <c r="AL88" s="42" t="str">
        <f t="shared" si="85"/>
        <v/>
      </c>
      <c r="AM88" s="46" t="str">
        <f t="shared" si="60"/>
        <v/>
      </c>
      <c r="AN88" s="20" t="str">
        <f t="shared" si="61"/>
        <v/>
      </c>
      <c r="AO88" s="42" t="str">
        <f t="shared" si="86"/>
        <v/>
      </c>
      <c r="AP88" s="47" t="str">
        <f t="shared" si="62"/>
        <v/>
      </c>
      <c r="AQ88" s="20" t="str">
        <f t="shared" si="63"/>
        <v/>
      </c>
      <c r="AR88" s="48" t="str">
        <f t="shared" si="87"/>
        <v/>
      </c>
      <c r="AS88" s="44" t="str">
        <f t="shared" si="64"/>
        <v/>
      </c>
      <c r="AT88" s="56"/>
      <c r="AU88" s="49" t="str">
        <f t="shared" si="65"/>
        <v/>
      </c>
      <c r="AV88" s="49" t="str">
        <f t="shared" si="66"/>
        <v/>
      </c>
      <c r="AW88" s="49" t="str">
        <f t="shared" si="88"/>
        <v/>
      </c>
      <c r="AX88" s="67" t="str" cm="1">
        <f t="array" ref="AX88">IF($AA88="","",IF((IFERROR(_xlfn.IFS($AS88="Devis 1",(IFERROR(VALUE(TRIM(SUBSTITUTE(AJ88,CHAR(160),""))),0)),$AS88="Devis 2",(IFERROR(VALUE(TRIM(SUBSTITUTE(AM88,CHAR(160),""))),0)),$AS88="Devis 3",(IFERROR(VALUE(TRIM(SUBSTITUTE(AP88,CHAR(160),""))),0))),0))*(IFERROR(VALUE(TRIM(SUBSTITUTE($AA88,CHAR(160),""))),0))=0,"",(IFERROR(_xlfn.IFS($AS88="Devis 1",(IFERROR(VALUE(TRIM(SUBSTITUTE(AJ88,CHAR(160),""))),0)),$AS88="Devis 2",(IFERROR(VALUE(TRIM(SUBSTITUTE(AM88,CHAR(160),""))),0)),$AS88="Devis 3",(IFERROR(VALUE(TRIM(SUBSTITUTE(AP88,CHAR(160),""))),0))),0))*(IFERROR(VALUE(TRIM(SUBSTITUTE($AA88,CHAR(160),""))),0))))</f>
        <v/>
      </c>
      <c r="AY88" s="67" t="str" cm="1">
        <f t="array" ref="AY88">IF($AA88="","",IF(IFERROR(_xlfn.IFS(TRIM(SUBSTITUTE($AS88,CHAR(160),""))="Devis 1",IFERROR(VALUE(TRIM(SUBSTITUTE(AK88,CHAR(160),""))),0),TRIM(SUBSTITUTE($AS88,CHAR(160),""))="Devis 2",IFERROR(VALUE(TRIM(SUBSTITUTE(AN88,CHAR(160),""))),0),TRIM(SUBSTITUTE($AS88,CHAR(160),""))="Devis 3",IFERROR(VALUE(TRIM(SUBSTITUTE(AQ88,CHAR(160),""))),0)),0)*IFERROR(VALUE(TRIM(SUBSTITUTE($AA88,CHAR(160),""))),0)=0,IF(AX88&lt;&gt;"",0,""),IFERROR(_xlfn.IFS(TRIM(SUBSTITUTE($AS88,CHAR(160),""))="Devis 1",IFERROR(VALUE(TRIM(SUBSTITUTE(AK88,CHAR(160),""))),0),TRIM(SUBSTITUTE($AS88,CHAR(160),""))="Devis 2",IFERROR(VALUE(TRIM(SUBSTITUTE(AN88,CHAR(160),""))),0),TRIM(SUBSTITUTE($AS88,CHAR(160),""))="Devis 3",IFERROR(VALUE(TRIM(SUBSTITUTE(AQ88,CHAR(160),""))),0)),0)*IFERROR(VALUE(TRIM(SUBSTITUTE($AA88,CHAR(160),""))),0)))</f>
        <v/>
      </c>
      <c r="AZ88" s="67" t="str" cm="1">
        <f t="array" ref="AZ88">IF($AA88="","",IF((IFERROR(_xlfn.IFS($AS88="Devis 1",(IFERROR(VALUE(TRIM(SUBSTITUTE(AL88,CHAR(160),""))),0)),$AS88="Devis 2",(IFERROR(VALUE(TRIM(SUBSTITUTE(AO88,CHAR(160),""))),0)),$AS88="Devis 3",(IFERROR(VALUE(TRIM(SUBSTITUTE(AR88,CHAR(160),""))),0))),0))*(IFERROR(VALUE(TRIM(SUBSTITUTE($AA88,CHAR(160),""))),0))=0,"",(IFERROR(_xlfn.IFS($AS88="Devis 1",(IFERROR(VALUE(TRIM(SUBSTITUTE(AL88,CHAR(160),""))),0)),$AS88="Devis 2",(IFERROR(VALUE(TRIM(SUBSTITUTE(AO88,CHAR(160),""))),0)),$AS88="Devis 3",(IFERROR(VALUE(TRIM(SUBSTITUTE(AR88,CHAR(160),""))),0))),0))*(IFERROR(VALUE(TRIM(SUBSTITUTE($AA88,CHAR(160),""))),0))))</f>
        <v/>
      </c>
      <c r="BA88" s="57"/>
      <c r="BB88" s="14" t="str" cm="1">
        <f t="array" ref="BB88">IF(OR(AZ88="",AW88="",AX88="",AU88="",AY88="",AV88=""),"",_xlfn.IFS((IFERROR(VALUE(TRIM(SUBSTITUTE(AZ88,CHAR(160),""))),0))&gt;(IFERROR(VALUE(TRIM(SUBSTITUTE(AW88,CHAR(160),""))),0)),"KO : Le montant retenu TTC est supérieur au montant raisonnable TTC. Merci de revoir la ligne de dépense ou plafonner son montant.",(IFERROR(VALUE(TRIM(SUBSTITUTE(AX88,CHAR(160),""))),0))&gt;(IFERROR(VALUE(TRIM(SUBSTITUTE(AU88,CHAR(160),""))),0)),"Attention : Le montant retenu HT est supérieur au montant HT raisonnable. Merci de revoir la ligne de dépense, plafonner son montant, ou justifier la reventillation HT / TVA.",(IFERROR(VALUE(TRIM(SUBSTITUTE(AY88,CHAR(160),""))),0))&gt;(IFERROR(VALUE(TRIM(SUBSTITUTE(AV88,CHAR(160),""))),0)),"Attention : Le montant TVA retenu est supérieur au montant TVA raisonnable. Merci de revoir la ligne de dépense, plafonner son montant, ou justifier la reventillation HT / TVA.",(IFERROR(VALUE(TRIM(SUBSTITUTE(AZ88,CHAR(160),""))),0))=0,"",(IFERROR(VALUE(TRIM(SUBSTITUTE(AW88,CHAR(160),""))),0))=(IFERROR(VALUE(TRIM(SUBSTITUTE(AZ88,CHAR(160),""))),0)),"OK",(IFERROR(VALUE(TRIM(SUBSTITUTE(AW88,CHAR(160),""))),0))&gt;(IFERROR(VALUE(TRIM(SUBSTITUTE(AZ88,CHAR(160),""))),0))," OK : Montant instruit inférieur au montant raisonnable.",TRUE,""))</f>
        <v/>
      </c>
      <c r="BC88" s="14" t="str" cm="1">
        <f t="array" ref="BC88">IF(
   OR(AZ88="",X88="",AX88="",V88="",AY88="",W88=""),
   "",
   _xlfn.IFS(
      (IFERROR(VALUE(TRIM(SUBSTITUTE(AZ88,CHAR(160),""))),0))=0,
         "Attention montant présenté entièrement écarté",
      (IFERROR(VALUE(TRIM(SUBSTITUTE(AZ88,CHAR(160),""))),0))&gt;
         (IFERROR(VALUE(TRIM(SUBSTITUTE(X88,CHAR(160),""))),0)),
         "KO : Le montant retenu TTC est supérieur au montant présenté TTC. Merci de revoir la ligne de dépense ou plafonner son montant.",
      (IFERROR(VALUE(TRIM(SUBSTITUTE(AX88,CHAR(160),""))),0))&gt;
         (IFERROR(VALUE(TRIM(SUBSTITUTE(V88,CHAR(160),""))),0)),
         "Attention : Le montant retenu HT est supérieur au montant HT présenté. Merci de revoir la ligne de dépense, plafonner son montant, ou justifier la reventilation HT / TVA.",
      (IFERROR(VALUE(TRIM(SUBSTITUTE(AY88,CHAR(160),""))),0))&gt;
         (IFERROR(VALUE(TRIM(SUBSTITUTE(W88,CHAR(160),""))),0)),
         "Attention : Le montant TVA retenu est supérieur au montant TVA présenté. Merci de revoir la ligne de dépense, plafonner son montant, ou justifier la reventilation HT / TVA.",
      (IFERROR(VALUE(TRIM(SUBSTITUTE(X88,CHAR(160),""))),0))=0,
         "",
      (IFERROR(VALUE(TRIM(SUBSTITUTE(AZ88,CHAR(160),""))),0))=
         (IFERROR(VALUE(TRIM(SUBSTITUTE(X88,CHAR(160),""))),0)),
         "OK",
      (IFERROR(VALUE(TRIM(SUBSTITUTE(AZ88,CHAR(160),""))),0))&lt;
         (IFERROR(VALUE(TRIM(SUBSTITUTE(X88,CHAR(160),""))),0)),
         "Attention : montant présenté partiellement écarté.",
      TRUE,
         ""
   )
)</f>
        <v/>
      </c>
      <c r="BD88" s="49" t="str">
        <f t="shared" si="67"/>
        <v/>
      </c>
      <c r="BE88" s="49" t="str">
        <f t="shared" si="68"/>
        <v/>
      </c>
      <c r="BF88" s="21" t="str">
        <f t="shared" si="69"/>
        <v/>
      </c>
    </row>
    <row r="89" spans="1:58" ht="15" customHeight="1">
      <c r="A89" s="345">
        <v>78</v>
      </c>
      <c r="B89" s="363"/>
      <c r="C89" s="6"/>
      <c r="D89" s="5"/>
      <c r="E89" s="5"/>
      <c r="F89" s="5"/>
      <c r="G89" s="24"/>
      <c r="H89" s="22"/>
      <c r="I89" s="23"/>
      <c r="J89" s="5"/>
      <c r="K89" s="11"/>
      <c r="L89" s="8"/>
      <c r="M89" s="7"/>
      <c r="N89" s="42" t="str">
        <f t="shared" si="80"/>
        <v/>
      </c>
      <c r="O89" s="9"/>
      <c r="P89" s="7"/>
      <c r="Q89" s="42" t="str">
        <f t="shared" si="81"/>
        <v/>
      </c>
      <c r="R89" s="10"/>
      <c r="S89" s="7"/>
      <c r="T89" s="43" t="str">
        <f t="shared" si="82"/>
        <v/>
      </c>
      <c r="U89" s="16"/>
      <c r="V89" s="68" t="str" cm="1">
        <f t="array" ref="V89">IF((_xlfn.IFS(TRIM(SUBSTITUTE(U89,CHAR(160),""))="Devis 1",IFERROR(VALUE(TRIM(SUBSTITUTE(L89,CHAR(160),""))),0),TRIM(SUBSTITUTE(U89,CHAR(160),""))="Devis 2",IFERROR(VALUE(TRIM(SUBSTITUTE(O89,CHAR(160),""))),0),TRIM(SUBSTITUTE(U89,CHAR(160),""))="Devis 3",IFERROR(VALUE(TRIM(SUBSTITUTE(R89,CHAR(160),""))),0),TRUE,0)*IFERROR(VALUE(TRIM(SUBSTITUTE(C89,CHAR(160),""))),0))=0,"",_xlfn.IFS(TRIM(SUBSTITUTE(U89,CHAR(160),""))="Devis 1",IFERROR(VALUE(TRIM(SUBSTITUTE(L89,CHAR(160),""))),0),TRIM(SUBSTITUTE(U89,CHAR(160),""))="Devis 2",IFERROR(VALUE(TRIM(SUBSTITUTE(O89,CHAR(160),""))),0),TRIM(SUBSTITUTE(U89,CHAR(160),""))="Devis 3",IFERROR(VALUE(TRIM(SUBSTITUTE(R89,CHAR(160),""))),0),TRUE,0)*IFERROR(VALUE(TRIM(SUBSTITUTE(C89,CHAR(160),""))),0))</f>
        <v/>
      </c>
      <c r="W89" s="66" t="str" cm="1">
        <f t="array" ref="W89">IF((_xlfn.IFS(TRIM(SUBSTITUTE(U89,CHAR(160),""))="Devis 1",IFERROR(VALUE(TRIM(SUBSTITUTE(M89,CHAR(160),""))),0),TRIM(SUBSTITUTE(U89,CHAR(160),""))="Devis 2",IFERROR(VALUE(TRIM(SUBSTITUTE(P89,CHAR(160),""))),0),TRIM(SUBSTITUTE(U89,CHAR(160),""))="Devis 3",IFERROR(VALUE(TRIM(SUBSTITUTE(S89,CHAR(160),""))),0),TRUE,0)*IFERROR(VALUE(TRIM(SUBSTITUTE(C89,CHAR(160),""))),0))=0,IF(V89&lt;&gt;"",0,""),_xlfn.IFS(TRIM(SUBSTITUTE(U89,CHAR(160),""))="Devis 1",IFERROR(VALUE(TRIM(SUBSTITUTE(M89,CHAR(160),""))),0),TRIM(SUBSTITUTE(U89,CHAR(160),""))="Devis 2",IFERROR(VALUE(TRIM(SUBSTITUTE(P89,CHAR(160),""))),0),TRIM(SUBSTITUTE(U89,CHAR(160),""))="Devis 3",IFERROR(VALUE(TRIM(SUBSTITUTE(S89,CHAR(160),""))),0),TRUE,0)*IFERROR(VALUE(TRIM(SUBSTITUTE(C89,CHAR(160),""))),0))</f>
        <v/>
      </c>
      <c r="X89" s="69" t="str">
        <f t="shared" si="83"/>
        <v/>
      </c>
      <c r="Y89" s="65"/>
      <c r="Z89" s="18" t="str">
        <f t="shared" si="70"/>
        <v/>
      </c>
      <c r="AA89" s="15" t="str">
        <f t="shared" si="71"/>
        <v/>
      </c>
      <c r="AB89" s="15" t="str">
        <f t="shared" si="72"/>
        <v/>
      </c>
      <c r="AC89" s="15" t="str">
        <f t="shared" si="73"/>
        <v/>
      </c>
      <c r="AD89" s="15" t="str">
        <f t="shared" si="74"/>
        <v/>
      </c>
      <c r="AE89" s="15" t="str">
        <f t="shared" si="75"/>
        <v/>
      </c>
      <c r="AF89" s="15" t="str">
        <f t="shared" si="76"/>
        <v/>
      </c>
      <c r="AG89" s="15" t="str">
        <f t="shared" si="77"/>
        <v/>
      </c>
      <c r="AH89" s="15" t="str">
        <f t="shared" si="38"/>
        <v/>
      </c>
      <c r="AI89" s="297" t="str">
        <f t="shared" si="84"/>
        <v/>
      </c>
      <c r="AJ89" s="45" t="str">
        <f t="shared" si="78"/>
        <v/>
      </c>
      <c r="AK89" s="20" t="str">
        <f t="shared" si="79"/>
        <v/>
      </c>
      <c r="AL89" s="42" t="str">
        <f t="shared" si="85"/>
        <v/>
      </c>
      <c r="AM89" s="46" t="str">
        <f t="shared" si="60"/>
        <v/>
      </c>
      <c r="AN89" s="20" t="str">
        <f t="shared" si="61"/>
        <v/>
      </c>
      <c r="AO89" s="42" t="str">
        <f t="shared" si="86"/>
        <v/>
      </c>
      <c r="AP89" s="47" t="str">
        <f t="shared" si="62"/>
        <v/>
      </c>
      <c r="AQ89" s="20" t="str">
        <f t="shared" si="63"/>
        <v/>
      </c>
      <c r="AR89" s="48" t="str">
        <f t="shared" si="87"/>
        <v/>
      </c>
      <c r="AS89" s="44" t="str">
        <f t="shared" si="64"/>
        <v/>
      </c>
      <c r="AT89" s="56"/>
      <c r="AU89" s="49" t="str">
        <f t="shared" si="65"/>
        <v/>
      </c>
      <c r="AV89" s="49" t="str">
        <f t="shared" si="66"/>
        <v/>
      </c>
      <c r="AW89" s="49" t="str">
        <f t="shared" si="88"/>
        <v/>
      </c>
      <c r="AX89" s="67" t="str" cm="1">
        <f t="array" ref="AX89">IF($AA89="","",IF((IFERROR(_xlfn.IFS($AS89="Devis 1",(IFERROR(VALUE(TRIM(SUBSTITUTE(AJ89,CHAR(160),""))),0)),$AS89="Devis 2",(IFERROR(VALUE(TRIM(SUBSTITUTE(AM89,CHAR(160),""))),0)),$AS89="Devis 3",(IFERROR(VALUE(TRIM(SUBSTITUTE(AP89,CHAR(160),""))),0))),0))*(IFERROR(VALUE(TRIM(SUBSTITUTE($AA89,CHAR(160),""))),0))=0,"",(IFERROR(_xlfn.IFS($AS89="Devis 1",(IFERROR(VALUE(TRIM(SUBSTITUTE(AJ89,CHAR(160),""))),0)),$AS89="Devis 2",(IFERROR(VALUE(TRIM(SUBSTITUTE(AM89,CHAR(160),""))),0)),$AS89="Devis 3",(IFERROR(VALUE(TRIM(SUBSTITUTE(AP89,CHAR(160),""))),0))),0))*(IFERROR(VALUE(TRIM(SUBSTITUTE($AA89,CHAR(160),""))),0))))</f>
        <v/>
      </c>
      <c r="AY89" s="67" t="str" cm="1">
        <f t="array" ref="AY89">IF($AA89="","",IF(IFERROR(_xlfn.IFS(TRIM(SUBSTITUTE($AS89,CHAR(160),""))="Devis 1",IFERROR(VALUE(TRIM(SUBSTITUTE(AK89,CHAR(160),""))),0),TRIM(SUBSTITUTE($AS89,CHAR(160),""))="Devis 2",IFERROR(VALUE(TRIM(SUBSTITUTE(AN89,CHAR(160),""))),0),TRIM(SUBSTITUTE($AS89,CHAR(160),""))="Devis 3",IFERROR(VALUE(TRIM(SUBSTITUTE(AQ89,CHAR(160),""))),0)),0)*IFERROR(VALUE(TRIM(SUBSTITUTE($AA89,CHAR(160),""))),0)=0,IF(AX89&lt;&gt;"",0,""),IFERROR(_xlfn.IFS(TRIM(SUBSTITUTE($AS89,CHAR(160),""))="Devis 1",IFERROR(VALUE(TRIM(SUBSTITUTE(AK89,CHAR(160),""))),0),TRIM(SUBSTITUTE($AS89,CHAR(160),""))="Devis 2",IFERROR(VALUE(TRIM(SUBSTITUTE(AN89,CHAR(160),""))),0),TRIM(SUBSTITUTE($AS89,CHAR(160),""))="Devis 3",IFERROR(VALUE(TRIM(SUBSTITUTE(AQ89,CHAR(160),""))),0)),0)*IFERROR(VALUE(TRIM(SUBSTITUTE($AA89,CHAR(160),""))),0)))</f>
        <v/>
      </c>
      <c r="AZ89" s="67" t="str" cm="1">
        <f t="array" ref="AZ89">IF($AA89="","",IF((IFERROR(_xlfn.IFS($AS89="Devis 1",(IFERROR(VALUE(TRIM(SUBSTITUTE(AL89,CHAR(160),""))),0)),$AS89="Devis 2",(IFERROR(VALUE(TRIM(SUBSTITUTE(AO89,CHAR(160),""))),0)),$AS89="Devis 3",(IFERROR(VALUE(TRIM(SUBSTITUTE(AR89,CHAR(160),""))),0))),0))*(IFERROR(VALUE(TRIM(SUBSTITUTE($AA89,CHAR(160),""))),0))=0,"",(IFERROR(_xlfn.IFS($AS89="Devis 1",(IFERROR(VALUE(TRIM(SUBSTITUTE(AL89,CHAR(160),""))),0)),$AS89="Devis 2",(IFERROR(VALUE(TRIM(SUBSTITUTE(AO89,CHAR(160),""))),0)),$AS89="Devis 3",(IFERROR(VALUE(TRIM(SUBSTITUTE(AR89,CHAR(160),""))),0))),0))*(IFERROR(VALUE(TRIM(SUBSTITUTE($AA89,CHAR(160),""))),0))))</f>
        <v/>
      </c>
      <c r="BA89" s="57"/>
      <c r="BB89" s="14" t="str" cm="1">
        <f t="array" ref="BB89">IF(OR(AZ89="",AW89="",AX89="",AU89="",AY89="",AV89=""),"",_xlfn.IFS((IFERROR(VALUE(TRIM(SUBSTITUTE(AZ89,CHAR(160),""))),0))&gt;(IFERROR(VALUE(TRIM(SUBSTITUTE(AW89,CHAR(160),""))),0)),"KO : Le montant retenu TTC est supérieur au montant raisonnable TTC. Merci de revoir la ligne de dépense ou plafonner son montant.",(IFERROR(VALUE(TRIM(SUBSTITUTE(AX89,CHAR(160),""))),0))&gt;(IFERROR(VALUE(TRIM(SUBSTITUTE(AU89,CHAR(160),""))),0)),"Attention : Le montant retenu HT est supérieur au montant HT raisonnable. Merci de revoir la ligne de dépense, plafonner son montant, ou justifier la reventillation HT / TVA.",(IFERROR(VALUE(TRIM(SUBSTITUTE(AY89,CHAR(160),""))),0))&gt;(IFERROR(VALUE(TRIM(SUBSTITUTE(AV89,CHAR(160),""))),0)),"Attention : Le montant TVA retenu est supérieur au montant TVA raisonnable. Merci de revoir la ligne de dépense, plafonner son montant, ou justifier la reventillation HT / TVA.",(IFERROR(VALUE(TRIM(SUBSTITUTE(AZ89,CHAR(160),""))),0))=0,"",(IFERROR(VALUE(TRIM(SUBSTITUTE(AW89,CHAR(160),""))),0))=(IFERROR(VALUE(TRIM(SUBSTITUTE(AZ89,CHAR(160),""))),0)),"OK",(IFERROR(VALUE(TRIM(SUBSTITUTE(AW89,CHAR(160),""))),0))&gt;(IFERROR(VALUE(TRIM(SUBSTITUTE(AZ89,CHAR(160),""))),0))," OK : Montant instruit inférieur au montant raisonnable.",TRUE,""))</f>
        <v/>
      </c>
      <c r="BC89" s="14" t="str" cm="1">
        <f t="array" ref="BC89">IF(
   OR(AZ89="",X89="",AX89="",V89="",AY89="",W89=""),
   "",
   _xlfn.IFS(
      (IFERROR(VALUE(TRIM(SUBSTITUTE(AZ89,CHAR(160),""))),0))=0,
         "Attention montant présenté entièrement écarté",
      (IFERROR(VALUE(TRIM(SUBSTITUTE(AZ89,CHAR(160),""))),0))&gt;
         (IFERROR(VALUE(TRIM(SUBSTITUTE(X89,CHAR(160),""))),0)),
         "KO : Le montant retenu TTC est supérieur au montant présenté TTC. Merci de revoir la ligne de dépense ou plafonner son montant.",
      (IFERROR(VALUE(TRIM(SUBSTITUTE(AX89,CHAR(160),""))),0))&gt;
         (IFERROR(VALUE(TRIM(SUBSTITUTE(V89,CHAR(160),""))),0)),
         "Attention : Le montant retenu HT est supérieur au montant HT présenté. Merci de revoir la ligne de dépense, plafonner son montant, ou justifier la reventilation HT / TVA.",
      (IFERROR(VALUE(TRIM(SUBSTITUTE(AY89,CHAR(160),""))),0))&gt;
         (IFERROR(VALUE(TRIM(SUBSTITUTE(W89,CHAR(160),""))),0)),
         "Attention : Le montant TVA retenu est supérieur au montant TVA présenté. Merci de revoir la ligne de dépense, plafonner son montant, ou justifier la reventilation HT / TVA.",
      (IFERROR(VALUE(TRIM(SUBSTITUTE(X89,CHAR(160),""))),0))=0,
         "",
      (IFERROR(VALUE(TRIM(SUBSTITUTE(AZ89,CHAR(160),""))),0))=
         (IFERROR(VALUE(TRIM(SUBSTITUTE(X89,CHAR(160),""))),0)),
         "OK",
      (IFERROR(VALUE(TRIM(SUBSTITUTE(AZ89,CHAR(160),""))),0))&lt;
         (IFERROR(VALUE(TRIM(SUBSTITUTE(X89,CHAR(160),""))),0)),
         "Attention : montant présenté partiellement écarté.",
      TRUE,
         ""
   )
)</f>
        <v/>
      </c>
      <c r="BD89" s="49" t="str">
        <f t="shared" si="67"/>
        <v/>
      </c>
      <c r="BE89" s="49" t="str">
        <f t="shared" si="68"/>
        <v/>
      </c>
      <c r="BF89" s="21" t="str">
        <f t="shared" si="69"/>
        <v/>
      </c>
    </row>
    <row r="90" spans="1:58" ht="15" customHeight="1">
      <c r="A90" s="345">
        <v>79</v>
      </c>
      <c r="B90" s="363"/>
      <c r="C90" s="6"/>
      <c r="D90" s="5"/>
      <c r="E90" s="5"/>
      <c r="F90" s="5"/>
      <c r="G90" s="24"/>
      <c r="H90" s="22"/>
      <c r="I90" s="23"/>
      <c r="J90" s="5"/>
      <c r="K90" s="11"/>
      <c r="L90" s="8"/>
      <c r="M90" s="7"/>
      <c r="N90" s="42" t="str">
        <f t="shared" si="80"/>
        <v/>
      </c>
      <c r="O90" s="9"/>
      <c r="P90" s="7"/>
      <c r="Q90" s="42" t="str">
        <f t="shared" si="81"/>
        <v/>
      </c>
      <c r="R90" s="10"/>
      <c r="S90" s="7"/>
      <c r="T90" s="43" t="str">
        <f t="shared" si="82"/>
        <v/>
      </c>
      <c r="U90" s="16"/>
      <c r="V90" s="68" t="str" cm="1">
        <f t="array" ref="V90">IF((_xlfn.IFS(TRIM(SUBSTITUTE(U90,CHAR(160),""))="Devis 1",IFERROR(VALUE(TRIM(SUBSTITUTE(L90,CHAR(160),""))),0),TRIM(SUBSTITUTE(U90,CHAR(160),""))="Devis 2",IFERROR(VALUE(TRIM(SUBSTITUTE(O90,CHAR(160),""))),0),TRIM(SUBSTITUTE(U90,CHAR(160),""))="Devis 3",IFERROR(VALUE(TRIM(SUBSTITUTE(R90,CHAR(160),""))),0),TRUE,0)*IFERROR(VALUE(TRIM(SUBSTITUTE(C90,CHAR(160),""))),0))=0,"",_xlfn.IFS(TRIM(SUBSTITUTE(U90,CHAR(160),""))="Devis 1",IFERROR(VALUE(TRIM(SUBSTITUTE(L90,CHAR(160),""))),0),TRIM(SUBSTITUTE(U90,CHAR(160),""))="Devis 2",IFERROR(VALUE(TRIM(SUBSTITUTE(O90,CHAR(160),""))),0),TRIM(SUBSTITUTE(U90,CHAR(160),""))="Devis 3",IFERROR(VALUE(TRIM(SUBSTITUTE(R90,CHAR(160),""))),0),TRUE,0)*IFERROR(VALUE(TRIM(SUBSTITUTE(C90,CHAR(160),""))),0))</f>
        <v/>
      </c>
      <c r="W90" s="66" t="str" cm="1">
        <f t="array" ref="W90">IF((_xlfn.IFS(TRIM(SUBSTITUTE(U90,CHAR(160),""))="Devis 1",IFERROR(VALUE(TRIM(SUBSTITUTE(M90,CHAR(160),""))),0),TRIM(SUBSTITUTE(U90,CHAR(160),""))="Devis 2",IFERROR(VALUE(TRIM(SUBSTITUTE(P90,CHAR(160),""))),0),TRIM(SUBSTITUTE(U90,CHAR(160),""))="Devis 3",IFERROR(VALUE(TRIM(SUBSTITUTE(S90,CHAR(160),""))),0),TRUE,0)*IFERROR(VALUE(TRIM(SUBSTITUTE(C90,CHAR(160),""))),0))=0,IF(V90&lt;&gt;"",0,""),_xlfn.IFS(TRIM(SUBSTITUTE(U90,CHAR(160),""))="Devis 1",IFERROR(VALUE(TRIM(SUBSTITUTE(M90,CHAR(160),""))),0),TRIM(SUBSTITUTE(U90,CHAR(160),""))="Devis 2",IFERROR(VALUE(TRIM(SUBSTITUTE(P90,CHAR(160),""))),0),TRIM(SUBSTITUTE(U90,CHAR(160),""))="Devis 3",IFERROR(VALUE(TRIM(SUBSTITUTE(S90,CHAR(160),""))),0),TRUE,0)*IFERROR(VALUE(TRIM(SUBSTITUTE(C90,CHAR(160),""))),0))</f>
        <v/>
      </c>
      <c r="X90" s="69" t="str">
        <f t="shared" si="83"/>
        <v/>
      </c>
      <c r="Y90" s="65"/>
      <c r="Z90" s="18" t="str">
        <f t="shared" si="70"/>
        <v/>
      </c>
      <c r="AA90" s="15" t="str">
        <f t="shared" si="71"/>
        <v/>
      </c>
      <c r="AB90" s="15" t="str">
        <f t="shared" si="72"/>
        <v/>
      </c>
      <c r="AC90" s="15" t="str">
        <f t="shared" si="73"/>
        <v/>
      </c>
      <c r="AD90" s="15" t="str">
        <f t="shared" si="74"/>
        <v/>
      </c>
      <c r="AE90" s="15" t="str">
        <f t="shared" si="75"/>
        <v/>
      </c>
      <c r="AF90" s="15" t="str">
        <f t="shared" si="76"/>
        <v/>
      </c>
      <c r="AG90" s="15" t="str">
        <f t="shared" si="77"/>
        <v/>
      </c>
      <c r="AH90" s="15" t="str">
        <f t="shared" si="38"/>
        <v/>
      </c>
      <c r="AI90" s="297" t="str">
        <f t="shared" si="84"/>
        <v/>
      </c>
      <c r="AJ90" s="45" t="str">
        <f t="shared" si="78"/>
        <v/>
      </c>
      <c r="AK90" s="20" t="str">
        <f t="shared" si="79"/>
        <v/>
      </c>
      <c r="AL90" s="42" t="str">
        <f t="shared" si="85"/>
        <v/>
      </c>
      <c r="AM90" s="46" t="str">
        <f t="shared" si="60"/>
        <v/>
      </c>
      <c r="AN90" s="20" t="str">
        <f t="shared" si="61"/>
        <v/>
      </c>
      <c r="AO90" s="42" t="str">
        <f t="shared" si="86"/>
        <v/>
      </c>
      <c r="AP90" s="47" t="str">
        <f t="shared" si="62"/>
        <v/>
      </c>
      <c r="AQ90" s="20" t="str">
        <f t="shared" si="63"/>
        <v/>
      </c>
      <c r="AR90" s="48" t="str">
        <f t="shared" si="87"/>
        <v/>
      </c>
      <c r="AS90" s="44" t="str">
        <f t="shared" si="64"/>
        <v/>
      </c>
      <c r="AT90" s="56"/>
      <c r="AU90" s="49" t="str">
        <f t="shared" si="65"/>
        <v/>
      </c>
      <c r="AV90" s="49" t="str">
        <f t="shared" si="66"/>
        <v/>
      </c>
      <c r="AW90" s="49" t="str">
        <f t="shared" si="88"/>
        <v/>
      </c>
      <c r="AX90" s="67" t="str" cm="1">
        <f t="array" ref="AX90">IF($AA90="","",IF((IFERROR(_xlfn.IFS($AS90="Devis 1",(IFERROR(VALUE(TRIM(SUBSTITUTE(AJ90,CHAR(160),""))),0)),$AS90="Devis 2",(IFERROR(VALUE(TRIM(SUBSTITUTE(AM90,CHAR(160),""))),0)),$AS90="Devis 3",(IFERROR(VALUE(TRIM(SUBSTITUTE(AP90,CHAR(160),""))),0))),0))*(IFERROR(VALUE(TRIM(SUBSTITUTE($AA90,CHAR(160),""))),0))=0,"",(IFERROR(_xlfn.IFS($AS90="Devis 1",(IFERROR(VALUE(TRIM(SUBSTITUTE(AJ90,CHAR(160),""))),0)),$AS90="Devis 2",(IFERROR(VALUE(TRIM(SUBSTITUTE(AM90,CHAR(160),""))),0)),$AS90="Devis 3",(IFERROR(VALUE(TRIM(SUBSTITUTE(AP90,CHAR(160),""))),0))),0))*(IFERROR(VALUE(TRIM(SUBSTITUTE($AA90,CHAR(160),""))),0))))</f>
        <v/>
      </c>
      <c r="AY90" s="67" t="str" cm="1">
        <f t="array" ref="AY90">IF($AA90="","",IF(IFERROR(_xlfn.IFS(TRIM(SUBSTITUTE($AS90,CHAR(160),""))="Devis 1",IFERROR(VALUE(TRIM(SUBSTITUTE(AK90,CHAR(160),""))),0),TRIM(SUBSTITUTE($AS90,CHAR(160),""))="Devis 2",IFERROR(VALUE(TRIM(SUBSTITUTE(AN90,CHAR(160),""))),0),TRIM(SUBSTITUTE($AS90,CHAR(160),""))="Devis 3",IFERROR(VALUE(TRIM(SUBSTITUTE(AQ90,CHAR(160),""))),0)),0)*IFERROR(VALUE(TRIM(SUBSTITUTE($AA90,CHAR(160),""))),0)=0,IF(AX90&lt;&gt;"",0,""),IFERROR(_xlfn.IFS(TRIM(SUBSTITUTE($AS90,CHAR(160),""))="Devis 1",IFERROR(VALUE(TRIM(SUBSTITUTE(AK90,CHAR(160),""))),0),TRIM(SUBSTITUTE($AS90,CHAR(160),""))="Devis 2",IFERROR(VALUE(TRIM(SUBSTITUTE(AN90,CHAR(160),""))),0),TRIM(SUBSTITUTE($AS90,CHAR(160),""))="Devis 3",IFERROR(VALUE(TRIM(SUBSTITUTE(AQ90,CHAR(160),""))),0)),0)*IFERROR(VALUE(TRIM(SUBSTITUTE($AA90,CHAR(160),""))),0)))</f>
        <v/>
      </c>
      <c r="AZ90" s="67" t="str" cm="1">
        <f t="array" ref="AZ90">IF($AA90="","",IF((IFERROR(_xlfn.IFS($AS90="Devis 1",(IFERROR(VALUE(TRIM(SUBSTITUTE(AL90,CHAR(160),""))),0)),$AS90="Devis 2",(IFERROR(VALUE(TRIM(SUBSTITUTE(AO90,CHAR(160),""))),0)),$AS90="Devis 3",(IFERROR(VALUE(TRIM(SUBSTITUTE(AR90,CHAR(160),""))),0))),0))*(IFERROR(VALUE(TRIM(SUBSTITUTE($AA90,CHAR(160),""))),0))=0,"",(IFERROR(_xlfn.IFS($AS90="Devis 1",(IFERROR(VALUE(TRIM(SUBSTITUTE(AL90,CHAR(160),""))),0)),$AS90="Devis 2",(IFERROR(VALUE(TRIM(SUBSTITUTE(AO90,CHAR(160),""))),0)),$AS90="Devis 3",(IFERROR(VALUE(TRIM(SUBSTITUTE(AR90,CHAR(160),""))),0))),0))*(IFERROR(VALUE(TRIM(SUBSTITUTE($AA90,CHAR(160),""))),0))))</f>
        <v/>
      </c>
      <c r="BA90" s="57"/>
      <c r="BB90" s="14" t="str" cm="1">
        <f t="array" ref="BB90">IF(OR(AZ90="",AW90="",AX90="",AU90="",AY90="",AV90=""),"",_xlfn.IFS((IFERROR(VALUE(TRIM(SUBSTITUTE(AZ90,CHAR(160),""))),0))&gt;(IFERROR(VALUE(TRIM(SUBSTITUTE(AW90,CHAR(160),""))),0)),"KO : Le montant retenu TTC est supérieur au montant raisonnable TTC. Merci de revoir la ligne de dépense ou plafonner son montant.",(IFERROR(VALUE(TRIM(SUBSTITUTE(AX90,CHAR(160),""))),0))&gt;(IFERROR(VALUE(TRIM(SUBSTITUTE(AU90,CHAR(160),""))),0)),"Attention : Le montant retenu HT est supérieur au montant HT raisonnable. Merci de revoir la ligne de dépense, plafonner son montant, ou justifier la reventillation HT / TVA.",(IFERROR(VALUE(TRIM(SUBSTITUTE(AY90,CHAR(160),""))),0))&gt;(IFERROR(VALUE(TRIM(SUBSTITUTE(AV90,CHAR(160),""))),0)),"Attention : Le montant TVA retenu est supérieur au montant TVA raisonnable. Merci de revoir la ligne de dépense, plafonner son montant, ou justifier la reventillation HT / TVA.",(IFERROR(VALUE(TRIM(SUBSTITUTE(AZ90,CHAR(160),""))),0))=0,"",(IFERROR(VALUE(TRIM(SUBSTITUTE(AW90,CHAR(160),""))),0))=(IFERROR(VALUE(TRIM(SUBSTITUTE(AZ90,CHAR(160),""))),0)),"OK",(IFERROR(VALUE(TRIM(SUBSTITUTE(AW90,CHAR(160),""))),0))&gt;(IFERROR(VALUE(TRIM(SUBSTITUTE(AZ90,CHAR(160),""))),0))," OK : Montant instruit inférieur au montant raisonnable.",TRUE,""))</f>
        <v/>
      </c>
      <c r="BC90" s="14" t="str" cm="1">
        <f t="array" ref="BC90">IF(
   OR(AZ90="",X90="",AX90="",V90="",AY90="",W90=""),
   "",
   _xlfn.IFS(
      (IFERROR(VALUE(TRIM(SUBSTITUTE(AZ90,CHAR(160),""))),0))=0,
         "Attention montant présenté entièrement écarté",
      (IFERROR(VALUE(TRIM(SUBSTITUTE(AZ90,CHAR(160),""))),0))&gt;
         (IFERROR(VALUE(TRIM(SUBSTITUTE(X90,CHAR(160),""))),0)),
         "KO : Le montant retenu TTC est supérieur au montant présenté TTC. Merci de revoir la ligne de dépense ou plafonner son montant.",
      (IFERROR(VALUE(TRIM(SUBSTITUTE(AX90,CHAR(160),""))),0))&gt;
         (IFERROR(VALUE(TRIM(SUBSTITUTE(V90,CHAR(160),""))),0)),
         "Attention : Le montant retenu HT est supérieur au montant HT présenté. Merci de revoir la ligne de dépense, plafonner son montant, ou justifier la reventilation HT / TVA.",
      (IFERROR(VALUE(TRIM(SUBSTITUTE(AY90,CHAR(160),""))),0))&gt;
         (IFERROR(VALUE(TRIM(SUBSTITUTE(W90,CHAR(160),""))),0)),
         "Attention : Le montant TVA retenu est supérieur au montant TVA présenté. Merci de revoir la ligne de dépense, plafonner son montant, ou justifier la reventilation HT / TVA.",
      (IFERROR(VALUE(TRIM(SUBSTITUTE(X90,CHAR(160),""))),0))=0,
         "",
      (IFERROR(VALUE(TRIM(SUBSTITUTE(AZ90,CHAR(160),""))),0))=
         (IFERROR(VALUE(TRIM(SUBSTITUTE(X90,CHAR(160),""))),0)),
         "OK",
      (IFERROR(VALUE(TRIM(SUBSTITUTE(AZ90,CHAR(160),""))),0))&lt;
         (IFERROR(VALUE(TRIM(SUBSTITUTE(X90,CHAR(160),""))),0)),
         "Attention : montant présenté partiellement écarté.",
      TRUE,
         ""
   )
)</f>
        <v/>
      </c>
      <c r="BD90" s="49" t="str">
        <f t="shared" si="67"/>
        <v/>
      </c>
      <c r="BE90" s="49" t="str">
        <f t="shared" si="68"/>
        <v/>
      </c>
      <c r="BF90" s="21" t="str">
        <f t="shared" si="69"/>
        <v/>
      </c>
    </row>
    <row r="91" spans="1:58" ht="15" customHeight="1">
      <c r="A91" s="345">
        <v>80</v>
      </c>
      <c r="B91" s="363"/>
      <c r="C91" s="6"/>
      <c r="D91" s="5"/>
      <c r="E91" s="5"/>
      <c r="F91" s="5"/>
      <c r="G91" s="24"/>
      <c r="H91" s="22"/>
      <c r="I91" s="23"/>
      <c r="J91" s="5"/>
      <c r="K91" s="11"/>
      <c r="L91" s="8"/>
      <c r="M91" s="7"/>
      <c r="N91" s="42" t="str">
        <f t="shared" si="80"/>
        <v/>
      </c>
      <c r="O91" s="9"/>
      <c r="P91" s="7"/>
      <c r="Q91" s="42" t="str">
        <f t="shared" si="81"/>
        <v/>
      </c>
      <c r="R91" s="10"/>
      <c r="S91" s="7"/>
      <c r="T91" s="43" t="str">
        <f t="shared" si="82"/>
        <v/>
      </c>
      <c r="U91" s="16"/>
      <c r="V91" s="68" t="str" cm="1">
        <f t="array" ref="V91">IF((_xlfn.IFS(TRIM(SUBSTITUTE(U91,CHAR(160),""))="Devis 1",IFERROR(VALUE(TRIM(SUBSTITUTE(L91,CHAR(160),""))),0),TRIM(SUBSTITUTE(U91,CHAR(160),""))="Devis 2",IFERROR(VALUE(TRIM(SUBSTITUTE(O91,CHAR(160),""))),0),TRIM(SUBSTITUTE(U91,CHAR(160),""))="Devis 3",IFERROR(VALUE(TRIM(SUBSTITUTE(R91,CHAR(160),""))),0),TRUE,0)*IFERROR(VALUE(TRIM(SUBSTITUTE(C91,CHAR(160),""))),0))=0,"",_xlfn.IFS(TRIM(SUBSTITUTE(U91,CHAR(160),""))="Devis 1",IFERROR(VALUE(TRIM(SUBSTITUTE(L91,CHAR(160),""))),0),TRIM(SUBSTITUTE(U91,CHAR(160),""))="Devis 2",IFERROR(VALUE(TRIM(SUBSTITUTE(O91,CHAR(160),""))),0),TRIM(SUBSTITUTE(U91,CHAR(160),""))="Devis 3",IFERROR(VALUE(TRIM(SUBSTITUTE(R91,CHAR(160),""))),0),TRUE,0)*IFERROR(VALUE(TRIM(SUBSTITUTE(C91,CHAR(160),""))),0))</f>
        <v/>
      </c>
      <c r="W91" s="66" t="str" cm="1">
        <f t="array" ref="W91">IF((_xlfn.IFS(TRIM(SUBSTITUTE(U91,CHAR(160),""))="Devis 1",IFERROR(VALUE(TRIM(SUBSTITUTE(M91,CHAR(160),""))),0),TRIM(SUBSTITUTE(U91,CHAR(160),""))="Devis 2",IFERROR(VALUE(TRIM(SUBSTITUTE(P91,CHAR(160),""))),0),TRIM(SUBSTITUTE(U91,CHAR(160),""))="Devis 3",IFERROR(VALUE(TRIM(SUBSTITUTE(S91,CHAR(160),""))),0),TRUE,0)*IFERROR(VALUE(TRIM(SUBSTITUTE(C91,CHAR(160),""))),0))=0,IF(V91&lt;&gt;"",0,""),_xlfn.IFS(TRIM(SUBSTITUTE(U91,CHAR(160),""))="Devis 1",IFERROR(VALUE(TRIM(SUBSTITUTE(M91,CHAR(160),""))),0),TRIM(SUBSTITUTE(U91,CHAR(160),""))="Devis 2",IFERROR(VALUE(TRIM(SUBSTITUTE(P91,CHAR(160),""))),0),TRIM(SUBSTITUTE(U91,CHAR(160),""))="Devis 3",IFERROR(VALUE(TRIM(SUBSTITUTE(S91,CHAR(160),""))),0),TRUE,0)*IFERROR(VALUE(TRIM(SUBSTITUTE(C91,CHAR(160),""))),0))</f>
        <v/>
      </c>
      <c r="X91" s="69" t="str">
        <f t="shared" si="83"/>
        <v/>
      </c>
      <c r="Y91" s="65"/>
      <c r="Z91" s="18" t="str">
        <f t="shared" si="70"/>
        <v/>
      </c>
      <c r="AA91" s="15" t="str">
        <f t="shared" si="71"/>
        <v/>
      </c>
      <c r="AB91" s="15" t="str">
        <f t="shared" si="72"/>
        <v/>
      </c>
      <c r="AC91" s="15" t="str">
        <f t="shared" si="73"/>
        <v/>
      </c>
      <c r="AD91" s="15" t="str">
        <f t="shared" si="74"/>
        <v/>
      </c>
      <c r="AE91" s="15" t="str">
        <f t="shared" si="75"/>
        <v/>
      </c>
      <c r="AF91" s="15" t="str">
        <f t="shared" si="76"/>
        <v/>
      </c>
      <c r="AG91" s="15" t="str">
        <f t="shared" si="77"/>
        <v/>
      </c>
      <c r="AH91" s="15" t="str">
        <f t="shared" si="38"/>
        <v/>
      </c>
      <c r="AI91" s="297" t="str">
        <f t="shared" si="84"/>
        <v/>
      </c>
      <c r="AJ91" s="45" t="str">
        <f t="shared" si="78"/>
        <v/>
      </c>
      <c r="AK91" s="20" t="str">
        <f t="shared" si="79"/>
        <v/>
      </c>
      <c r="AL91" s="42" t="str">
        <f t="shared" si="85"/>
        <v/>
      </c>
      <c r="AM91" s="46" t="str">
        <f t="shared" si="60"/>
        <v/>
      </c>
      <c r="AN91" s="20" t="str">
        <f t="shared" si="61"/>
        <v/>
      </c>
      <c r="AO91" s="42" t="str">
        <f t="shared" si="86"/>
        <v/>
      </c>
      <c r="AP91" s="47" t="str">
        <f t="shared" si="62"/>
        <v/>
      </c>
      <c r="AQ91" s="20" t="str">
        <f t="shared" si="63"/>
        <v/>
      </c>
      <c r="AR91" s="48" t="str">
        <f t="shared" si="87"/>
        <v/>
      </c>
      <c r="AS91" s="44" t="str">
        <f t="shared" si="64"/>
        <v/>
      </c>
      <c r="AT91" s="56"/>
      <c r="AU91" s="49" t="str">
        <f t="shared" si="65"/>
        <v/>
      </c>
      <c r="AV91" s="49" t="str">
        <f t="shared" si="66"/>
        <v/>
      </c>
      <c r="AW91" s="49" t="str">
        <f t="shared" si="88"/>
        <v/>
      </c>
      <c r="AX91" s="67" t="str" cm="1">
        <f t="array" ref="AX91">IF($AA91="","",IF((IFERROR(_xlfn.IFS($AS91="Devis 1",(IFERROR(VALUE(TRIM(SUBSTITUTE(AJ91,CHAR(160),""))),0)),$AS91="Devis 2",(IFERROR(VALUE(TRIM(SUBSTITUTE(AM91,CHAR(160),""))),0)),$AS91="Devis 3",(IFERROR(VALUE(TRIM(SUBSTITUTE(AP91,CHAR(160),""))),0))),0))*(IFERROR(VALUE(TRIM(SUBSTITUTE($AA91,CHAR(160),""))),0))=0,"",(IFERROR(_xlfn.IFS($AS91="Devis 1",(IFERROR(VALUE(TRIM(SUBSTITUTE(AJ91,CHAR(160),""))),0)),$AS91="Devis 2",(IFERROR(VALUE(TRIM(SUBSTITUTE(AM91,CHAR(160),""))),0)),$AS91="Devis 3",(IFERROR(VALUE(TRIM(SUBSTITUTE(AP91,CHAR(160),""))),0))),0))*(IFERROR(VALUE(TRIM(SUBSTITUTE($AA91,CHAR(160),""))),0))))</f>
        <v/>
      </c>
      <c r="AY91" s="67" t="str" cm="1">
        <f t="array" ref="AY91">IF($AA91="","",IF(IFERROR(_xlfn.IFS(TRIM(SUBSTITUTE($AS91,CHAR(160),""))="Devis 1",IFERROR(VALUE(TRIM(SUBSTITUTE(AK91,CHAR(160),""))),0),TRIM(SUBSTITUTE($AS91,CHAR(160),""))="Devis 2",IFERROR(VALUE(TRIM(SUBSTITUTE(AN91,CHAR(160),""))),0),TRIM(SUBSTITUTE($AS91,CHAR(160),""))="Devis 3",IFERROR(VALUE(TRIM(SUBSTITUTE(AQ91,CHAR(160),""))),0)),0)*IFERROR(VALUE(TRIM(SUBSTITUTE($AA91,CHAR(160),""))),0)=0,IF(AX91&lt;&gt;"",0,""),IFERROR(_xlfn.IFS(TRIM(SUBSTITUTE($AS91,CHAR(160),""))="Devis 1",IFERROR(VALUE(TRIM(SUBSTITUTE(AK91,CHAR(160),""))),0),TRIM(SUBSTITUTE($AS91,CHAR(160),""))="Devis 2",IFERROR(VALUE(TRIM(SUBSTITUTE(AN91,CHAR(160),""))),0),TRIM(SUBSTITUTE($AS91,CHAR(160),""))="Devis 3",IFERROR(VALUE(TRIM(SUBSTITUTE(AQ91,CHAR(160),""))),0)),0)*IFERROR(VALUE(TRIM(SUBSTITUTE($AA91,CHAR(160),""))),0)))</f>
        <v/>
      </c>
      <c r="AZ91" s="67" t="str" cm="1">
        <f t="array" ref="AZ91">IF($AA91="","",IF((IFERROR(_xlfn.IFS($AS91="Devis 1",(IFERROR(VALUE(TRIM(SUBSTITUTE(AL91,CHAR(160),""))),0)),$AS91="Devis 2",(IFERROR(VALUE(TRIM(SUBSTITUTE(AO91,CHAR(160),""))),0)),$AS91="Devis 3",(IFERROR(VALUE(TRIM(SUBSTITUTE(AR91,CHAR(160),""))),0))),0))*(IFERROR(VALUE(TRIM(SUBSTITUTE($AA91,CHAR(160),""))),0))=0,"",(IFERROR(_xlfn.IFS($AS91="Devis 1",(IFERROR(VALUE(TRIM(SUBSTITUTE(AL91,CHAR(160),""))),0)),$AS91="Devis 2",(IFERROR(VALUE(TRIM(SUBSTITUTE(AO91,CHAR(160),""))),0)),$AS91="Devis 3",(IFERROR(VALUE(TRIM(SUBSTITUTE(AR91,CHAR(160),""))),0))),0))*(IFERROR(VALUE(TRIM(SUBSTITUTE($AA91,CHAR(160),""))),0))))</f>
        <v/>
      </c>
      <c r="BA91" s="57"/>
      <c r="BB91" s="14" t="str" cm="1">
        <f t="array" ref="BB91">IF(OR(AZ91="",AW91="",AX91="",AU91="",AY91="",AV91=""),"",_xlfn.IFS((IFERROR(VALUE(TRIM(SUBSTITUTE(AZ91,CHAR(160),""))),0))&gt;(IFERROR(VALUE(TRIM(SUBSTITUTE(AW91,CHAR(160),""))),0)),"KO : Le montant retenu TTC est supérieur au montant raisonnable TTC. Merci de revoir la ligne de dépense ou plafonner son montant.",(IFERROR(VALUE(TRIM(SUBSTITUTE(AX91,CHAR(160),""))),0))&gt;(IFERROR(VALUE(TRIM(SUBSTITUTE(AU91,CHAR(160),""))),0)),"Attention : Le montant retenu HT est supérieur au montant HT raisonnable. Merci de revoir la ligne de dépense, plafonner son montant, ou justifier la reventillation HT / TVA.",(IFERROR(VALUE(TRIM(SUBSTITUTE(AY91,CHAR(160),""))),0))&gt;(IFERROR(VALUE(TRIM(SUBSTITUTE(AV91,CHAR(160),""))),0)),"Attention : Le montant TVA retenu est supérieur au montant TVA raisonnable. Merci de revoir la ligne de dépense, plafonner son montant, ou justifier la reventillation HT / TVA.",(IFERROR(VALUE(TRIM(SUBSTITUTE(AZ91,CHAR(160),""))),0))=0,"",(IFERROR(VALUE(TRIM(SUBSTITUTE(AW91,CHAR(160),""))),0))=(IFERROR(VALUE(TRIM(SUBSTITUTE(AZ91,CHAR(160),""))),0)),"OK",(IFERROR(VALUE(TRIM(SUBSTITUTE(AW91,CHAR(160),""))),0))&gt;(IFERROR(VALUE(TRIM(SUBSTITUTE(AZ91,CHAR(160),""))),0))," OK : Montant instruit inférieur au montant raisonnable.",TRUE,""))</f>
        <v/>
      </c>
      <c r="BC91" s="14" t="str" cm="1">
        <f t="array" ref="BC91">IF(
   OR(AZ91="",X91="",AX91="",V91="",AY91="",W91=""),
   "",
   _xlfn.IFS(
      (IFERROR(VALUE(TRIM(SUBSTITUTE(AZ91,CHAR(160),""))),0))=0,
         "Attention montant présenté entièrement écarté",
      (IFERROR(VALUE(TRIM(SUBSTITUTE(AZ91,CHAR(160),""))),0))&gt;
         (IFERROR(VALUE(TRIM(SUBSTITUTE(X91,CHAR(160),""))),0)),
         "KO : Le montant retenu TTC est supérieur au montant présenté TTC. Merci de revoir la ligne de dépense ou plafonner son montant.",
      (IFERROR(VALUE(TRIM(SUBSTITUTE(AX91,CHAR(160),""))),0))&gt;
         (IFERROR(VALUE(TRIM(SUBSTITUTE(V91,CHAR(160),""))),0)),
         "Attention : Le montant retenu HT est supérieur au montant HT présenté. Merci de revoir la ligne de dépense, plafonner son montant, ou justifier la reventilation HT / TVA.",
      (IFERROR(VALUE(TRIM(SUBSTITUTE(AY91,CHAR(160),""))),0))&gt;
         (IFERROR(VALUE(TRIM(SUBSTITUTE(W91,CHAR(160),""))),0)),
         "Attention : Le montant TVA retenu est supérieur au montant TVA présenté. Merci de revoir la ligne de dépense, plafonner son montant, ou justifier la reventilation HT / TVA.",
      (IFERROR(VALUE(TRIM(SUBSTITUTE(X91,CHAR(160),""))),0))=0,
         "",
      (IFERROR(VALUE(TRIM(SUBSTITUTE(AZ91,CHAR(160),""))),0))=
         (IFERROR(VALUE(TRIM(SUBSTITUTE(X91,CHAR(160),""))),0)),
         "OK",
      (IFERROR(VALUE(TRIM(SUBSTITUTE(AZ91,CHAR(160),""))),0))&lt;
         (IFERROR(VALUE(TRIM(SUBSTITUTE(X91,CHAR(160),""))),0)),
         "Attention : montant présenté partiellement écarté.",
      TRUE,
         ""
   )
)</f>
        <v/>
      </c>
      <c r="BD91" s="49" t="str">
        <f t="shared" si="67"/>
        <v/>
      </c>
      <c r="BE91" s="49" t="str">
        <f t="shared" si="68"/>
        <v/>
      </c>
      <c r="BF91" s="21" t="str">
        <f t="shared" si="69"/>
        <v/>
      </c>
    </row>
    <row r="92" spans="1:58" ht="15" customHeight="1">
      <c r="A92" s="345">
        <v>81</v>
      </c>
      <c r="B92" s="363"/>
      <c r="C92" s="6"/>
      <c r="D92" s="5"/>
      <c r="E92" s="5"/>
      <c r="F92" s="5"/>
      <c r="G92" s="24"/>
      <c r="H92" s="22"/>
      <c r="I92" s="23"/>
      <c r="J92" s="5"/>
      <c r="K92" s="11"/>
      <c r="L92" s="8"/>
      <c r="M92" s="7"/>
      <c r="N92" s="42" t="str">
        <f t="shared" si="80"/>
        <v/>
      </c>
      <c r="O92" s="9"/>
      <c r="P92" s="7"/>
      <c r="Q92" s="42" t="str">
        <f t="shared" si="81"/>
        <v/>
      </c>
      <c r="R92" s="10"/>
      <c r="S92" s="7"/>
      <c r="T92" s="43" t="str">
        <f t="shared" si="82"/>
        <v/>
      </c>
      <c r="U92" s="16"/>
      <c r="V92" s="68" t="str" cm="1">
        <f t="array" ref="V92">IF((_xlfn.IFS(TRIM(SUBSTITUTE(U92,CHAR(160),""))="Devis 1",IFERROR(VALUE(TRIM(SUBSTITUTE(L92,CHAR(160),""))),0),TRIM(SUBSTITUTE(U92,CHAR(160),""))="Devis 2",IFERROR(VALUE(TRIM(SUBSTITUTE(O92,CHAR(160),""))),0),TRIM(SUBSTITUTE(U92,CHAR(160),""))="Devis 3",IFERROR(VALUE(TRIM(SUBSTITUTE(R92,CHAR(160),""))),0),TRUE,0)*IFERROR(VALUE(TRIM(SUBSTITUTE(C92,CHAR(160),""))),0))=0,"",_xlfn.IFS(TRIM(SUBSTITUTE(U92,CHAR(160),""))="Devis 1",IFERROR(VALUE(TRIM(SUBSTITUTE(L92,CHAR(160),""))),0),TRIM(SUBSTITUTE(U92,CHAR(160),""))="Devis 2",IFERROR(VALUE(TRIM(SUBSTITUTE(O92,CHAR(160),""))),0),TRIM(SUBSTITUTE(U92,CHAR(160),""))="Devis 3",IFERROR(VALUE(TRIM(SUBSTITUTE(R92,CHAR(160),""))),0),TRUE,0)*IFERROR(VALUE(TRIM(SUBSTITUTE(C92,CHAR(160),""))),0))</f>
        <v/>
      </c>
      <c r="W92" s="66" t="str" cm="1">
        <f t="array" ref="W92">IF((_xlfn.IFS(TRIM(SUBSTITUTE(U92,CHAR(160),""))="Devis 1",IFERROR(VALUE(TRIM(SUBSTITUTE(M92,CHAR(160),""))),0),TRIM(SUBSTITUTE(U92,CHAR(160),""))="Devis 2",IFERROR(VALUE(TRIM(SUBSTITUTE(P92,CHAR(160),""))),0),TRIM(SUBSTITUTE(U92,CHAR(160),""))="Devis 3",IFERROR(VALUE(TRIM(SUBSTITUTE(S92,CHAR(160),""))),0),TRUE,0)*IFERROR(VALUE(TRIM(SUBSTITUTE(C92,CHAR(160),""))),0))=0,IF(V92&lt;&gt;"",0,""),_xlfn.IFS(TRIM(SUBSTITUTE(U92,CHAR(160),""))="Devis 1",IFERROR(VALUE(TRIM(SUBSTITUTE(M92,CHAR(160),""))),0),TRIM(SUBSTITUTE(U92,CHAR(160),""))="Devis 2",IFERROR(VALUE(TRIM(SUBSTITUTE(P92,CHAR(160),""))),0),TRIM(SUBSTITUTE(U92,CHAR(160),""))="Devis 3",IFERROR(VALUE(TRIM(SUBSTITUTE(S92,CHAR(160),""))),0),TRUE,0)*IFERROR(VALUE(TRIM(SUBSTITUTE(C92,CHAR(160),""))),0))</f>
        <v/>
      </c>
      <c r="X92" s="69" t="str">
        <f t="shared" si="83"/>
        <v/>
      </c>
      <c r="Y92" s="65"/>
      <c r="Z92" s="18" t="str">
        <f t="shared" si="70"/>
        <v/>
      </c>
      <c r="AA92" s="15" t="str">
        <f t="shared" si="71"/>
        <v/>
      </c>
      <c r="AB92" s="15" t="str">
        <f t="shared" si="72"/>
        <v/>
      </c>
      <c r="AC92" s="15" t="str">
        <f t="shared" si="73"/>
        <v/>
      </c>
      <c r="AD92" s="15" t="str">
        <f t="shared" si="74"/>
        <v/>
      </c>
      <c r="AE92" s="15" t="str">
        <f t="shared" si="75"/>
        <v/>
      </c>
      <c r="AF92" s="15" t="str">
        <f t="shared" si="76"/>
        <v/>
      </c>
      <c r="AG92" s="15" t="str">
        <f t="shared" si="77"/>
        <v/>
      </c>
      <c r="AH92" s="15" t="str">
        <f t="shared" ref="AH92:AH111" si="89">IF(J92="","",J92)</f>
        <v/>
      </c>
      <c r="AI92" s="297" t="str">
        <f t="shared" si="84"/>
        <v/>
      </c>
      <c r="AJ92" s="45" t="str">
        <f t="shared" si="78"/>
        <v/>
      </c>
      <c r="AK92" s="20" t="str">
        <f t="shared" si="79"/>
        <v/>
      </c>
      <c r="AL92" s="42" t="str">
        <f t="shared" si="85"/>
        <v/>
      </c>
      <c r="AM92" s="46" t="str">
        <f t="shared" si="60"/>
        <v/>
      </c>
      <c r="AN92" s="20" t="str">
        <f t="shared" si="61"/>
        <v/>
      </c>
      <c r="AO92" s="42" t="str">
        <f t="shared" si="86"/>
        <v/>
      </c>
      <c r="AP92" s="47" t="str">
        <f t="shared" si="62"/>
        <v/>
      </c>
      <c r="AQ92" s="20" t="str">
        <f t="shared" si="63"/>
        <v/>
      </c>
      <c r="AR92" s="48" t="str">
        <f t="shared" si="87"/>
        <v/>
      </c>
      <c r="AS92" s="44" t="str">
        <f t="shared" si="64"/>
        <v/>
      </c>
      <c r="AT92" s="56"/>
      <c r="AU92" s="49" t="str">
        <f t="shared" si="65"/>
        <v/>
      </c>
      <c r="AV92" s="49" t="str">
        <f t="shared" si="66"/>
        <v/>
      </c>
      <c r="AW92" s="49" t="str">
        <f t="shared" si="88"/>
        <v/>
      </c>
      <c r="AX92" s="67" t="str" cm="1">
        <f t="array" ref="AX92">IF($AA92="","",IF((IFERROR(_xlfn.IFS($AS92="Devis 1",(IFERROR(VALUE(TRIM(SUBSTITUTE(AJ92,CHAR(160),""))),0)),$AS92="Devis 2",(IFERROR(VALUE(TRIM(SUBSTITUTE(AM92,CHAR(160),""))),0)),$AS92="Devis 3",(IFERROR(VALUE(TRIM(SUBSTITUTE(AP92,CHAR(160),""))),0))),0))*(IFERROR(VALUE(TRIM(SUBSTITUTE($AA92,CHAR(160),""))),0))=0,"",(IFERROR(_xlfn.IFS($AS92="Devis 1",(IFERROR(VALUE(TRIM(SUBSTITUTE(AJ92,CHAR(160),""))),0)),$AS92="Devis 2",(IFERROR(VALUE(TRIM(SUBSTITUTE(AM92,CHAR(160),""))),0)),$AS92="Devis 3",(IFERROR(VALUE(TRIM(SUBSTITUTE(AP92,CHAR(160),""))),0))),0))*(IFERROR(VALUE(TRIM(SUBSTITUTE($AA92,CHAR(160),""))),0))))</f>
        <v/>
      </c>
      <c r="AY92" s="67" t="str" cm="1">
        <f t="array" ref="AY92">IF($AA92="","",IF(IFERROR(_xlfn.IFS(TRIM(SUBSTITUTE($AS92,CHAR(160),""))="Devis 1",IFERROR(VALUE(TRIM(SUBSTITUTE(AK92,CHAR(160),""))),0),TRIM(SUBSTITUTE($AS92,CHAR(160),""))="Devis 2",IFERROR(VALUE(TRIM(SUBSTITUTE(AN92,CHAR(160),""))),0),TRIM(SUBSTITUTE($AS92,CHAR(160),""))="Devis 3",IFERROR(VALUE(TRIM(SUBSTITUTE(AQ92,CHAR(160),""))),0)),0)*IFERROR(VALUE(TRIM(SUBSTITUTE($AA92,CHAR(160),""))),0)=0,IF(AX92&lt;&gt;"",0,""),IFERROR(_xlfn.IFS(TRIM(SUBSTITUTE($AS92,CHAR(160),""))="Devis 1",IFERROR(VALUE(TRIM(SUBSTITUTE(AK92,CHAR(160),""))),0),TRIM(SUBSTITUTE($AS92,CHAR(160),""))="Devis 2",IFERROR(VALUE(TRIM(SUBSTITUTE(AN92,CHAR(160),""))),0),TRIM(SUBSTITUTE($AS92,CHAR(160),""))="Devis 3",IFERROR(VALUE(TRIM(SUBSTITUTE(AQ92,CHAR(160),""))),0)),0)*IFERROR(VALUE(TRIM(SUBSTITUTE($AA92,CHAR(160),""))),0)))</f>
        <v/>
      </c>
      <c r="AZ92" s="67" t="str" cm="1">
        <f t="array" ref="AZ92">IF($AA92="","",IF((IFERROR(_xlfn.IFS($AS92="Devis 1",(IFERROR(VALUE(TRIM(SUBSTITUTE(AL92,CHAR(160),""))),0)),$AS92="Devis 2",(IFERROR(VALUE(TRIM(SUBSTITUTE(AO92,CHAR(160),""))),0)),$AS92="Devis 3",(IFERROR(VALUE(TRIM(SUBSTITUTE(AR92,CHAR(160),""))),0))),0))*(IFERROR(VALUE(TRIM(SUBSTITUTE($AA92,CHAR(160),""))),0))=0,"",(IFERROR(_xlfn.IFS($AS92="Devis 1",(IFERROR(VALUE(TRIM(SUBSTITUTE(AL92,CHAR(160),""))),0)),$AS92="Devis 2",(IFERROR(VALUE(TRIM(SUBSTITUTE(AO92,CHAR(160),""))),0)),$AS92="Devis 3",(IFERROR(VALUE(TRIM(SUBSTITUTE(AR92,CHAR(160),""))),0))),0))*(IFERROR(VALUE(TRIM(SUBSTITUTE($AA92,CHAR(160),""))),0))))</f>
        <v/>
      </c>
      <c r="BA92" s="57"/>
      <c r="BB92" s="14" t="str" cm="1">
        <f t="array" ref="BB92">IF(OR(AZ92="",AW92="",AX92="",AU92="",AY92="",AV92=""),"",_xlfn.IFS((IFERROR(VALUE(TRIM(SUBSTITUTE(AZ92,CHAR(160),""))),0))&gt;(IFERROR(VALUE(TRIM(SUBSTITUTE(AW92,CHAR(160),""))),0)),"KO : Le montant retenu TTC est supérieur au montant raisonnable TTC. Merci de revoir la ligne de dépense ou plafonner son montant.",(IFERROR(VALUE(TRIM(SUBSTITUTE(AX92,CHAR(160),""))),0))&gt;(IFERROR(VALUE(TRIM(SUBSTITUTE(AU92,CHAR(160),""))),0)),"Attention : Le montant retenu HT est supérieur au montant HT raisonnable. Merci de revoir la ligne de dépense, plafonner son montant, ou justifier la reventillation HT / TVA.",(IFERROR(VALUE(TRIM(SUBSTITUTE(AY92,CHAR(160),""))),0))&gt;(IFERROR(VALUE(TRIM(SUBSTITUTE(AV92,CHAR(160),""))),0)),"Attention : Le montant TVA retenu est supérieur au montant TVA raisonnable. Merci de revoir la ligne de dépense, plafonner son montant, ou justifier la reventillation HT / TVA.",(IFERROR(VALUE(TRIM(SUBSTITUTE(AZ92,CHAR(160),""))),0))=0,"",(IFERROR(VALUE(TRIM(SUBSTITUTE(AW92,CHAR(160),""))),0))=(IFERROR(VALUE(TRIM(SUBSTITUTE(AZ92,CHAR(160),""))),0)),"OK",(IFERROR(VALUE(TRIM(SUBSTITUTE(AW92,CHAR(160),""))),0))&gt;(IFERROR(VALUE(TRIM(SUBSTITUTE(AZ92,CHAR(160),""))),0))," OK : Montant instruit inférieur au montant raisonnable.",TRUE,""))</f>
        <v/>
      </c>
      <c r="BC92" s="14" t="str" cm="1">
        <f t="array" ref="BC92">IF(
   OR(AZ92="",X92="",AX92="",V92="",AY92="",W92=""),
   "",
   _xlfn.IFS(
      (IFERROR(VALUE(TRIM(SUBSTITUTE(AZ92,CHAR(160),""))),0))=0,
         "Attention montant présenté entièrement écarté",
      (IFERROR(VALUE(TRIM(SUBSTITUTE(AZ92,CHAR(160),""))),0))&gt;
         (IFERROR(VALUE(TRIM(SUBSTITUTE(X92,CHAR(160),""))),0)),
         "KO : Le montant retenu TTC est supérieur au montant présenté TTC. Merci de revoir la ligne de dépense ou plafonner son montant.",
      (IFERROR(VALUE(TRIM(SUBSTITUTE(AX92,CHAR(160),""))),0))&gt;
         (IFERROR(VALUE(TRIM(SUBSTITUTE(V92,CHAR(160),""))),0)),
         "Attention : Le montant retenu HT est supérieur au montant HT présenté. Merci de revoir la ligne de dépense, plafonner son montant, ou justifier la reventilation HT / TVA.",
      (IFERROR(VALUE(TRIM(SUBSTITUTE(AY92,CHAR(160),""))),0))&gt;
         (IFERROR(VALUE(TRIM(SUBSTITUTE(W92,CHAR(160),""))),0)),
         "Attention : Le montant TVA retenu est supérieur au montant TVA présenté. Merci de revoir la ligne de dépense, plafonner son montant, ou justifier la reventilation HT / TVA.",
      (IFERROR(VALUE(TRIM(SUBSTITUTE(X92,CHAR(160),""))),0))=0,
         "",
      (IFERROR(VALUE(TRIM(SUBSTITUTE(AZ92,CHAR(160),""))),0))=
         (IFERROR(VALUE(TRIM(SUBSTITUTE(X92,CHAR(160),""))),0)),
         "OK",
      (IFERROR(VALUE(TRIM(SUBSTITUTE(AZ92,CHAR(160),""))),0))&lt;
         (IFERROR(VALUE(TRIM(SUBSTITUTE(X92,CHAR(160),""))),0)),
         "Attention : montant présenté partiellement écarté.",
      TRUE,
         ""
   )
)</f>
        <v/>
      </c>
      <c r="BD92" s="49" t="str">
        <f t="shared" si="67"/>
        <v/>
      </c>
      <c r="BE92" s="49" t="str">
        <f t="shared" si="68"/>
        <v/>
      </c>
      <c r="BF92" s="21" t="str">
        <f t="shared" si="69"/>
        <v/>
      </c>
    </row>
    <row r="93" spans="1:58" ht="15" customHeight="1">
      <c r="A93" s="345">
        <v>82</v>
      </c>
      <c r="B93" s="363"/>
      <c r="C93" s="6"/>
      <c r="D93" s="5"/>
      <c r="E93" s="5"/>
      <c r="F93" s="5"/>
      <c r="G93" s="24"/>
      <c r="H93" s="22"/>
      <c r="I93" s="23"/>
      <c r="J93" s="5"/>
      <c r="K93" s="11"/>
      <c r="L93" s="8"/>
      <c r="M93" s="7"/>
      <c r="N93" s="42" t="str">
        <f t="shared" si="80"/>
        <v/>
      </c>
      <c r="O93" s="9"/>
      <c r="P93" s="7"/>
      <c r="Q93" s="42" t="str">
        <f t="shared" si="81"/>
        <v/>
      </c>
      <c r="R93" s="10"/>
      <c r="S93" s="7"/>
      <c r="T93" s="43" t="str">
        <f t="shared" si="82"/>
        <v/>
      </c>
      <c r="U93" s="16"/>
      <c r="V93" s="68" t="str" cm="1">
        <f t="array" ref="V93">IF((_xlfn.IFS(TRIM(SUBSTITUTE(U93,CHAR(160),""))="Devis 1",IFERROR(VALUE(TRIM(SUBSTITUTE(L93,CHAR(160),""))),0),TRIM(SUBSTITUTE(U93,CHAR(160),""))="Devis 2",IFERROR(VALUE(TRIM(SUBSTITUTE(O93,CHAR(160),""))),0),TRIM(SUBSTITUTE(U93,CHAR(160),""))="Devis 3",IFERROR(VALUE(TRIM(SUBSTITUTE(R93,CHAR(160),""))),0),TRUE,0)*IFERROR(VALUE(TRIM(SUBSTITUTE(C93,CHAR(160),""))),0))=0,"",_xlfn.IFS(TRIM(SUBSTITUTE(U93,CHAR(160),""))="Devis 1",IFERROR(VALUE(TRIM(SUBSTITUTE(L93,CHAR(160),""))),0),TRIM(SUBSTITUTE(U93,CHAR(160),""))="Devis 2",IFERROR(VALUE(TRIM(SUBSTITUTE(O93,CHAR(160),""))),0),TRIM(SUBSTITUTE(U93,CHAR(160),""))="Devis 3",IFERROR(VALUE(TRIM(SUBSTITUTE(R93,CHAR(160),""))),0),TRUE,0)*IFERROR(VALUE(TRIM(SUBSTITUTE(C93,CHAR(160),""))),0))</f>
        <v/>
      </c>
      <c r="W93" s="66" t="str" cm="1">
        <f t="array" ref="W93">IF((_xlfn.IFS(TRIM(SUBSTITUTE(U93,CHAR(160),""))="Devis 1",IFERROR(VALUE(TRIM(SUBSTITUTE(M93,CHAR(160),""))),0),TRIM(SUBSTITUTE(U93,CHAR(160),""))="Devis 2",IFERROR(VALUE(TRIM(SUBSTITUTE(P93,CHAR(160),""))),0),TRIM(SUBSTITUTE(U93,CHAR(160),""))="Devis 3",IFERROR(VALUE(TRIM(SUBSTITUTE(S93,CHAR(160),""))),0),TRUE,0)*IFERROR(VALUE(TRIM(SUBSTITUTE(C93,CHAR(160),""))),0))=0,IF(V93&lt;&gt;"",0,""),_xlfn.IFS(TRIM(SUBSTITUTE(U93,CHAR(160),""))="Devis 1",IFERROR(VALUE(TRIM(SUBSTITUTE(M93,CHAR(160),""))),0),TRIM(SUBSTITUTE(U93,CHAR(160),""))="Devis 2",IFERROR(VALUE(TRIM(SUBSTITUTE(P93,CHAR(160),""))),0),TRIM(SUBSTITUTE(U93,CHAR(160),""))="Devis 3",IFERROR(VALUE(TRIM(SUBSTITUTE(S93,CHAR(160),""))),0),TRUE,0)*IFERROR(VALUE(TRIM(SUBSTITUTE(C93,CHAR(160),""))),0))</f>
        <v/>
      </c>
      <c r="X93" s="69" t="str">
        <f t="shared" si="83"/>
        <v/>
      </c>
      <c r="Y93" s="65"/>
      <c r="Z93" s="18" t="str">
        <f t="shared" si="70"/>
        <v/>
      </c>
      <c r="AA93" s="15" t="str">
        <f t="shared" si="71"/>
        <v/>
      </c>
      <c r="AB93" s="15" t="str">
        <f t="shared" si="72"/>
        <v/>
      </c>
      <c r="AC93" s="15" t="str">
        <f t="shared" si="73"/>
        <v/>
      </c>
      <c r="AD93" s="15" t="str">
        <f t="shared" si="74"/>
        <v/>
      </c>
      <c r="AE93" s="15" t="str">
        <f t="shared" si="75"/>
        <v/>
      </c>
      <c r="AF93" s="15" t="str">
        <f t="shared" si="76"/>
        <v/>
      </c>
      <c r="AG93" s="15" t="str">
        <f t="shared" si="77"/>
        <v/>
      </c>
      <c r="AH93" s="15" t="str">
        <f t="shared" si="89"/>
        <v/>
      </c>
      <c r="AI93" s="297" t="str">
        <f t="shared" si="84"/>
        <v/>
      </c>
      <c r="AJ93" s="45" t="str">
        <f t="shared" si="78"/>
        <v/>
      </c>
      <c r="AK93" s="20" t="str">
        <f t="shared" si="79"/>
        <v/>
      </c>
      <c r="AL93" s="42" t="str">
        <f t="shared" si="85"/>
        <v/>
      </c>
      <c r="AM93" s="46" t="str">
        <f t="shared" si="60"/>
        <v/>
      </c>
      <c r="AN93" s="20" t="str">
        <f t="shared" si="61"/>
        <v/>
      </c>
      <c r="AO93" s="42" t="str">
        <f t="shared" si="86"/>
        <v/>
      </c>
      <c r="AP93" s="47" t="str">
        <f t="shared" si="62"/>
        <v/>
      </c>
      <c r="AQ93" s="20" t="str">
        <f t="shared" si="63"/>
        <v/>
      </c>
      <c r="AR93" s="48" t="str">
        <f t="shared" si="87"/>
        <v/>
      </c>
      <c r="AS93" s="44" t="str">
        <f t="shared" si="64"/>
        <v/>
      </c>
      <c r="AT93" s="56"/>
      <c r="AU93" s="49" t="str">
        <f t="shared" si="65"/>
        <v/>
      </c>
      <c r="AV93" s="49" t="str">
        <f t="shared" si="66"/>
        <v/>
      </c>
      <c r="AW93" s="49" t="str">
        <f t="shared" si="88"/>
        <v/>
      </c>
      <c r="AX93" s="67" t="str" cm="1">
        <f t="array" ref="AX93">IF($AA93="","",IF((IFERROR(_xlfn.IFS($AS93="Devis 1",(IFERROR(VALUE(TRIM(SUBSTITUTE(AJ93,CHAR(160),""))),0)),$AS93="Devis 2",(IFERROR(VALUE(TRIM(SUBSTITUTE(AM93,CHAR(160),""))),0)),$AS93="Devis 3",(IFERROR(VALUE(TRIM(SUBSTITUTE(AP93,CHAR(160),""))),0))),0))*(IFERROR(VALUE(TRIM(SUBSTITUTE($AA93,CHAR(160),""))),0))=0,"",(IFERROR(_xlfn.IFS($AS93="Devis 1",(IFERROR(VALUE(TRIM(SUBSTITUTE(AJ93,CHAR(160),""))),0)),$AS93="Devis 2",(IFERROR(VALUE(TRIM(SUBSTITUTE(AM93,CHAR(160),""))),0)),$AS93="Devis 3",(IFERROR(VALUE(TRIM(SUBSTITUTE(AP93,CHAR(160),""))),0))),0))*(IFERROR(VALUE(TRIM(SUBSTITUTE($AA93,CHAR(160),""))),0))))</f>
        <v/>
      </c>
      <c r="AY93" s="67" t="str" cm="1">
        <f t="array" ref="AY93">IF($AA93="","",IF(IFERROR(_xlfn.IFS(TRIM(SUBSTITUTE($AS93,CHAR(160),""))="Devis 1",IFERROR(VALUE(TRIM(SUBSTITUTE(AK93,CHAR(160),""))),0),TRIM(SUBSTITUTE($AS93,CHAR(160),""))="Devis 2",IFERROR(VALUE(TRIM(SUBSTITUTE(AN93,CHAR(160),""))),0),TRIM(SUBSTITUTE($AS93,CHAR(160),""))="Devis 3",IFERROR(VALUE(TRIM(SUBSTITUTE(AQ93,CHAR(160),""))),0)),0)*IFERROR(VALUE(TRIM(SUBSTITUTE($AA93,CHAR(160),""))),0)=0,IF(AX93&lt;&gt;"",0,""),IFERROR(_xlfn.IFS(TRIM(SUBSTITUTE($AS93,CHAR(160),""))="Devis 1",IFERROR(VALUE(TRIM(SUBSTITUTE(AK93,CHAR(160),""))),0),TRIM(SUBSTITUTE($AS93,CHAR(160),""))="Devis 2",IFERROR(VALUE(TRIM(SUBSTITUTE(AN93,CHAR(160),""))),0),TRIM(SUBSTITUTE($AS93,CHAR(160),""))="Devis 3",IFERROR(VALUE(TRIM(SUBSTITUTE(AQ93,CHAR(160),""))),0)),0)*IFERROR(VALUE(TRIM(SUBSTITUTE($AA93,CHAR(160),""))),0)))</f>
        <v/>
      </c>
      <c r="AZ93" s="67" t="str" cm="1">
        <f t="array" ref="AZ93">IF($AA93="","",IF((IFERROR(_xlfn.IFS($AS93="Devis 1",(IFERROR(VALUE(TRIM(SUBSTITUTE(AL93,CHAR(160),""))),0)),$AS93="Devis 2",(IFERROR(VALUE(TRIM(SUBSTITUTE(AO93,CHAR(160),""))),0)),$AS93="Devis 3",(IFERROR(VALUE(TRIM(SUBSTITUTE(AR93,CHAR(160),""))),0))),0))*(IFERROR(VALUE(TRIM(SUBSTITUTE($AA93,CHAR(160),""))),0))=0,"",(IFERROR(_xlfn.IFS($AS93="Devis 1",(IFERROR(VALUE(TRIM(SUBSTITUTE(AL93,CHAR(160),""))),0)),$AS93="Devis 2",(IFERROR(VALUE(TRIM(SUBSTITUTE(AO93,CHAR(160),""))),0)),$AS93="Devis 3",(IFERROR(VALUE(TRIM(SUBSTITUTE(AR93,CHAR(160),""))),0))),0))*(IFERROR(VALUE(TRIM(SUBSTITUTE($AA93,CHAR(160),""))),0))))</f>
        <v/>
      </c>
      <c r="BA93" s="57"/>
      <c r="BB93" s="14" t="str" cm="1">
        <f t="array" ref="BB93">IF(OR(AZ93="",AW93="",AX93="",AU93="",AY93="",AV93=""),"",_xlfn.IFS((IFERROR(VALUE(TRIM(SUBSTITUTE(AZ93,CHAR(160),""))),0))&gt;(IFERROR(VALUE(TRIM(SUBSTITUTE(AW93,CHAR(160),""))),0)),"KO : Le montant retenu TTC est supérieur au montant raisonnable TTC. Merci de revoir la ligne de dépense ou plafonner son montant.",(IFERROR(VALUE(TRIM(SUBSTITUTE(AX93,CHAR(160),""))),0))&gt;(IFERROR(VALUE(TRIM(SUBSTITUTE(AU93,CHAR(160),""))),0)),"Attention : Le montant retenu HT est supérieur au montant HT raisonnable. Merci de revoir la ligne de dépense, plafonner son montant, ou justifier la reventillation HT / TVA.",(IFERROR(VALUE(TRIM(SUBSTITUTE(AY93,CHAR(160),""))),0))&gt;(IFERROR(VALUE(TRIM(SUBSTITUTE(AV93,CHAR(160),""))),0)),"Attention : Le montant TVA retenu est supérieur au montant TVA raisonnable. Merci de revoir la ligne de dépense, plafonner son montant, ou justifier la reventillation HT / TVA.",(IFERROR(VALUE(TRIM(SUBSTITUTE(AZ93,CHAR(160),""))),0))=0,"",(IFERROR(VALUE(TRIM(SUBSTITUTE(AW93,CHAR(160),""))),0))=(IFERROR(VALUE(TRIM(SUBSTITUTE(AZ93,CHAR(160),""))),0)),"OK",(IFERROR(VALUE(TRIM(SUBSTITUTE(AW93,CHAR(160),""))),0))&gt;(IFERROR(VALUE(TRIM(SUBSTITUTE(AZ93,CHAR(160),""))),0))," OK : Montant instruit inférieur au montant raisonnable.",TRUE,""))</f>
        <v/>
      </c>
      <c r="BC93" s="14" t="str" cm="1">
        <f t="array" ref="BC93">IF(
   OR(AZ93="",X93="",AX93="",V93="",AY93="",W93=""),
   "",
   _xlfn.IFS(
      (IFERROR(VALUE(TRIM(SUBSTITUTE(AZ93,CHAR(160),""))),0))=0,
         "Attention montant présenté entièrement écarté",
      (IFERROR(VALUE(TRIM(SUBSTITUTE(AZ93,CHAR(160),""))),0))&gt;
         (IFERROR(VALUE(TRIM(SUBSTITUTE(X93,CHAR(160),""))),0)),
         "KO : Le montant retenu TTC est supérieur au montant présenté TTC. Merci de revoir la ligne de dépense ou plafonner son montant.",
      (IFERROR(VALUE(TRIM(SUBSTITUTE(AX93,CHAR(160),""))),0))&gt;
         (IFERROR(VALUE(TRIM(SUBSTITUTE(V93,CHAR(160),""))),0)),
         "Attention : Le montant retenu HT est supérieur au montant HT présenté. Merci de revoir la ligne de dépense, plafonner son montant, ou justifier la reventilation HT / TVA.",
      (IFERROR(VALUE(TRIM(SUBSTITUTE(AY93,CHAR(160),""))),0))&gt;
         (IFERROR(VALUE(TRIM(SUBSTITUTE(W93,CHAR(160),""))),0)),
         "Attention : Le montant TVA retenu est supérieur au montant TVA présenté. Merci de revoir la ligne de dépense, plafonner son montant, ou justifier la reventilation HT / TVA.",
      (IFERROR(VALUE(TRIM(SUBSTITUTE(X93,CHAR(160),""))),0))=0,
         "",
      (IFERROR(VALUE(TRIM(SUBSTITUTE(AZ93,CHAR(160),""))),0))=
         (IFERROR(VALUE(TRIM(SUBSTITUTE(X93,CHAR(160),""))),0)),
         "OK",
      (IFERROR(VALUE(TRIM(SUBSTITUTE(AZ93,CHAR(160),""))),0))&lt;
         (IFERROR(VALUE(TRIM(SUBSTITUTE(X93,CHAR(160),""))),0)),
         "Attention : montant présenté partiellement écarté.",
      TRUE,
         ""
   )
)</f>
        <v/>
      </c>
      <c r="BD93" s="49" t="str">
        <f t="shared" si="67"/>
        <v/>
      </c>
      <c r="BE93" s="49" t="str">
        <f t="shared" si="68"/>
        <v/>
      </c>
      <c r="BF93" s="21" t="str">
        <f t="shared" si="69"/>
        <v/>
      </c>
    </row>
    <row r="94" spans="1:58" ht="15" customHeight="1">
      <c r="A94" s="345">
        <v>83</v>
      </c>
      <c r="B94" s="363"/>
      <c r="C94" s="6"/>
      <c r="D94" s="5"/>
      <c r="E94" s="5"/>
      <c r="F94" s="5"/>
      <c r="G94" s="24"/>
      <c r="H94" s="22"/>
      <c r="I94" s="23"/>
      <c r="J94" s="5"/>
      <c r="K94" s="11"/>
      <c r="L94" s="8"/>
      <c r="M94" s="7"/>
      <c r="N94" s="42" t="str">
        <f t="shared" si="80"/>
        <v/>
      </c>
      <c r="O94" s="9"/>
      <c r="P94" s="7"/>
      <c r="Q94" s="42" t="str">
        <f t="shared" si="81"/>
        <v/>
      </c>
      <c r="R94" s="10"/>
      <c r="S94" s="7"/>
      <c r="T94" s="43" t="str">
        <f t="shared" si="82"/>
        <v/>
      </c>
      <c r="U94" s="16"/>
      <c r="V94" s="68" t="str" cm="1">
        <f t="array" ref="V94">IF((_xlfn.IFS(TRIM(SUBSTITUTE(U94,CHAR(160),""))="Devis 1",IFERROR(VALUE(TRIM(SUBSTITUTE(L94,CHAR(160),""))),0),TRIM(SUBSTITUTE(U94,CHAR(160),""))="Devis 2",IFERROR(VALUE(TRIM(SUBSTITUTE(O94,CHAR(160),""))),0),TRIM(SUBSTITUTE(U94,CHAR(160),""))="Devis 3",IFERROR(VALUE(TRIM(SUBSTITUTE(R94,CHAR(160),""))),0),TRUE,0)*IFERROR(VALUE(TRIM(SUBSTITUTE(C94,CHAR(160),""))),0))=0,"",_xlfn.IFS(TRIM(SUBSTITUTE(U94,CHAR(160),""))="Devis 1",IFERROR(VALUE(TRIM(SUBSTITUTE(L94,CHAR(160),""))),0),TRIM(SUBSTITUTE(U94,CHAR(160),""))="Devis 2",IFERROR(VALUE(TRIM(SUBSTITUTE(O94,CHAR(160),""))),0),TRIM(SUBSTITUTE(U94,CHAR(160),""))="Devis 3",IFERROR(VALUE(TRIM(SUBSTITUTE(R94,CHAR(160),""))),0),TRUE,0)*IFERROR(VALUE(TRIM(SUBSTITUTE(C94,CHAR(160),""))),0))</f>
        <v/>
      </c>
      <c r="W94" s="66" t="str" cm="1">
        <f t="array" ref="W94">IF((_xlfn.IFS(TRIM(SUBSTITUTE(U94,CHAR(160),""))="Devis 1",IFERROR(VALUE(TRIM(SUBSTITUTE(M94,CHAR(160),""))),0),TRIM(SUBSTITUTE(U94,CHAR(160),""))="Devis 2",IFERROR(VALUE(TRIM(SUBSTITUTE(P94,CHAR(160),""))),0),TRIM(SUBSTITUTE(U94,CHAR(160),""))="Devis 3",IFERROR(VALUE(TRIM(SUBSTITUTE(S94,CHAR(160),""))),0),TRUE,0)*IFERROR(VALUE(TRIM(SUBSTITUTE(C94,CHAR(160),""))),0))=0,IF(V94&lt;&gt;"",0,""),_xlfn.IFS(TRIM(SUBSTITUTE(U94,CHAR(160),""))="Devis 1",IFERROR(VALUE(TRIM(SUBSTITUTE(M94,CHAR(160),""))),0),TRIM(SUBSTITUTE(U94,CHAR(160),""))="Devis 2",IFERROR(VALUE(TRIM(SUBSTITUTE(P94,CHAR(160),""))),0),TRIM(SUBSTITUTE(U94,CHAR(160),""))="Devis 3",IFERROR(VALUE(TRIM(SUBSTITUTE(S94,CHAR(160),""))),0),TRUE,0)*IFERROR(VALUE(TRIM(SUBSTITUTE(C94,CHAR(160),""))),0))</f>
        <v/>
      </c>
      <c r="X94" s="69" t="str">
        <f t="shared" si="83"/>
        <v/>
      </c>
      <c r="Y94" s="65"/>
      <c r="Z94" s="18" t="str">
        <f t="shared" si="70"/>
        <v/>
      </c>
      <c r="AA94" s="15" t="str">
        <f t="shared" si="71"/>
        <v/>
      </c>
      <c r="AB94" s="15" t="str">
        <f t="shared" si="72"/>
        <v/>
      </c>
      <c r="AC94" s="15" t="str">
        <f t="shared" si="73"/>
        <v/>
      </c>
      <c r="AD94" s="15" t="str">
        <f t="shared" si="74"/>
        <v/>
      </c>
      <c r="AE94" s="15" t="str">
        <f t="shared" si="75"/>
        <v/>
      </c>
      <c r="AF94" s="15" t="str">
        <f t="shared" si="76"/>
        <v/>
      </c>
      <c r="AG94" s="15" t="str">
        <f t="shared" si="77"/>
        <v/>
      </c>
      <c r="AH94" s="15" t="str">
        <f t="shared" si="89"/>
        <v/>
      </c>
      <c r="AI94" s="297" t="str">
        <f t="shared" si="84"/>
        <v/>
      </c>
      <c r="AJ94" s="45" t="str">
        <f t="shared" si="78"/>
        <v/>
      </c>
      <c r="AK94" s="20" t="str">
        <f t="shared" si="79"/>
        <v/>
      </c>
      <c r="AL94" s="42" t="str">
        <f t="shared" si="85"/>
        <v/>
      </c>
      <c r="AM94" s="46" t="str">
        <f t="shared" si="60"/>
        <v/>
      </c>
      <c r="AN94" s="20" t="str">
        <f t="shared" si="61"/>
        <v/>
      </c>
      <c r="AO94" s="42" t="str">
        <f t="shared" si="86"/>
        <v/>
      </c>
      <c r="AP94" s="47" t="str">
        <f t="shared" si="62"/>
        <v/>
      </c>
      <c r="AQ94" s="20" t="str">
        <f t="shared" si="63"/>
        <v/>
      </c>
      <c r="AR94" s="48" t="str">
        <f t="shared" si="87"/>
        <v/>
      </c>
      <c r="AS94" s="44" t="str">
        <f t="shared" si="64"/>
        <v/>
      </c>
      <c r="AT94" s="56"/>
      <c r="AU94" s="49" t="str">
        <f t="shared" si="65"/>
        <v/>
      </c>
      <c r="AV94" s="49" t="str">
        <f t="shared" si="66"/>
        <v/>
      </c>
      <c r="AW94" s="49" t="str">
        <f t="shared" si="88"/>
        <v/>
      </c>
      <c r="AX94" s="67" t="str" cm="1">
        <f t="array" ref="AX94">IF($AA94="","",IF((IFERROR(_xlfn.IFS($AS94="Devis 1",(IFERROR(VALUE(TRIM(SUBSTITUTE(AJ94,CHAR(160),""))),0)),$AS94="Devis 2",(IFERROR(VALUE(TRIM(SUBSTITUTE(AM94,CHAR(160),""))),0)),$AS94="Devis 3",(IFERROR(VALUE(TRIM(SUBSTITUTE(AP94,CHAR(160),""))),0))),0))*(IFERROR(VALUE(TRIM(SUBSTITUTE($AA94,CHAR(160),""))),0))=0,"",(IFERROR(_xlfn.IFS($AS94="Devis 1",(IFERROR(VALUE(TRIM(SUBSTITUTE(AJ94,CHAR(160),""))),0)),$AS94="Devis 2",(IFERROR(VALUE(TRIM(SUBSTITUTE(AM94,CHAR(160),""))),0)),$AS94="Devis 3",(IFERROR(VALUE(TRIM(SUBSTITUTE(AP94,CHAR(160),""))),0))),0))*(IFERROR(VALUE(TRIM(SUBSTITUTE($AA94,CHAR(160),""))),0))))</f>
        <v/>
      </c>
      <c r="AY94" s="67" t="str" cm="1">
        <f t="array" ref="AY94">IF($AA94="","",IF(IFERROR(_xlfn.IFS(TRIM(SUBSTITUTE($AS94,CHAR(160),""))="Devis 1",IFERROR(VALUE(TRIM(SUBSTITUTE(AK94,CHAR(160),""))),0),TRIM(SUBSTITUTE($AS94,CHAR(160),""))="Devis 2",IFERROR(VALUE(TRIM(SUBSTITUTE(AN94,CHAR(160),""))),0),TRIM(SUBSTITUTE($AS94,CHAR(160),""))="Devis 3",IFERROR(VALUE(TRIM(SUBSTITUTE(AQ94,CHAR(160),""))),0)),0)*IFERROR(VALUE(TRIM(SUBSTITUTE($AA94,CHAR(160),""))),0)=0,IF(AX94&lt;&gt;"",0,""),IFERROR(_xlfn.IFS(TRIM(SUBSTITUTE($AS94,CHAR(160),""))="Devis 1",IFERROR(VALUE(TRIM(SUBSTITUTE(AK94,CHAR(160),""))),0),TRIM(SUBSTITUTE($AS94,CHAR(160),""))="Devis 2",IFERROR(VALUE(TRIM(SUBSTITUTE(AN94,CHAR(160),""))),0),TRIM(SUBSTITUTE($AS94,CHAR(160),""))="Devis 3",IFERROR(VALUE(TRIM(SUBSTITUTE(AQ94,CHAR(160),""))),0)),0)*IFERROR(VALUE(TRIM(SUBSTITUTE($AA94,CHAR(160),""))),0)))</f>
        <v/>
      </c>
      <c r="AZ94" s="67" t="str" cm="1">
        <f t="array" ref="AZ94">IF($AA94="","",IF((IFERROR(_xlfn.IFS($AS94="Devis 1",(IFERROR(VALUE(TRIM(SUBSTITUTE(AL94,CHAR(160),""))),0)),$AS94="Devis 2",(IFERROR(VALUE(TRIM(SUBSTITUTE(AO94,CHAR(160),""))),0)),$AS94="Devis 3",(IFERROR(VALUE(TRIM(SUBSTITUTE(AR94,CHAR(160),""))),0))),0))*(IFERROR(VALUE(TRIM(SUBSTITUTE($AA94,CHAR(160),""))),0))=0,"",(IFERROR(_xlfn.IFS($AS94="Devis 1",(IFERROR(VALUE(TRIM(SUBSTITUTE(AL94,CHAR(160),""))),0)),$AS94="Devis 2",(IFERROR(VALUE(TRIM(SUBSTITUTE(AO94,CHAR(160),""))),0)),$AS94="Devis 3",(IFERROR(VALUE(TRIM(SUBSTITUTE(AR94,CHAR(160),""))),0))),0))*(IFERROR(VALUE(TRIM(SUBSTITUTE($AA94,CHAR(160),""))),0))))</f>
        <v/>
      </c>
      <c r="BA94" s="57"/>
      <c r="BB94" s="14" t="str" cm="1">
        <f t="array" ref="BB94">IF(OR(AZ94="",AW94="",AX94="",AU94="",AY94="",AV94=""),"",_xlfn.IFS((IFERROR(VALUE(TRIM(SUBSTITUTE(AZ94,CHAR(160),""))),0))&gt;(IFERROR(VALUE(TRIM(SUBSTITUTE(AW94,CHAR(160),""))),0)),"KO : Le montant retenu TTC est supérieur au montant raisonnable TTC. Merci de revoir la ligne de dépense ou plafonner son montant.",(IFERROR(VALUE(TRIM(SUBSTITUTE(AX94,CHAR(160),""))),0))&gt;(IFERROR(VALUE(TRIM(SUBSTITUTE(AU94,CHAR(160),""))),0)),"Attention : Le montant retenu HT est supérieur au montant HT raisonnable. Merci de revoir la ligne de dépense, plafonner son montant, ou justifier la reventillation HT / TVA.",(IFERROR(VALUE(TRIM(SUBSTITUTE(AY94,CHAR(160),""))),0))&gt;(IFERROR(VALUE(TRIM(SUBSTITUTE(AV94,CHAR(160),""))),0)),"Attention : Le montant TVA retenu est supérieur au montant TVA raisonnable. Merci de revoir la ligne de dépense, plafonner son montant, ou justifier la reventillation HT / TVA.",(IFERROR(VALUE(TRIM(SUBSTITUTE(AZ94,CHAR(160),""))),0))=0,"",(IFERROR(VALUE(TRIM(SUBSTITUTE(AW94,CHAR(160),""))),0))=(IFERROR(VALUE(TRIM(SUBSTITUTE(AZ94,CHAR(160),""))),0)),"OK",(IFERROR(VALUE(TRIM(SUBSTITUTE(AW94,CHAR(160),""))),0))&gt;(IFERROR(VALUE(TRIM(SUBSTITUTE(AZ94,CHAR(160),""))),0))," OK : Montant instruit inférieur au montant raisonnable.",TRUE,""))</f>
        <v/>
      </c>
      <c r="BC94" s="14" t="str" cm="1">
        <f t="array" ref="BC94">IF(
   OR(AZ94="",X94="",AX94="",V94="",AY94="",W94=""),
   "",
   _xlfn.IFS(
      (IFERROR(VALUE(TRIM(SUBSTITUTE(AZ94,CHAR(160),""))),0))=0,
         "Attention montant présenté entièrement écarté",
      (IFERROR(VALUE(TRIM(SUBSTITUTE(AZ94,CHAR(160),""))),0))&gt;
         (IFERROR(VALUE(TRIM(SUBSTITUTE(X94,CHAR(160),""))),0)),
         "KO : Le montant retenu TTC est supérieur au montant présenté TTC. Merci de revoir la ligne de dépense ou plafonner son montant.",
      (IFERROR(VALUE(TRIM(SUBSTITUTE(AX94,CHAR(160),""))),0))&gt;
         (IFERROR(VALUE(TRIM(SUBSTITUTE(V94,CHAR(160),""))),0)),
         "Attention : Le montant retenu HT est supérieur au montant HT présenté. Merci de revoir la ligne de dépense, plafonner son montant, ou justifier la reventilation HT / TVA.",
      (IFERROR(VALUE(TRIM(SUBSTITUTE(AY94,CHAR(160),""))),0))&gt;
         (IFERROR(VALUE(TRIM(SUBSTITUTE(W94,CHAR(160),""))),0)),
         "Attention : Le montant TVA retenu est supérieur au montant TVA présenté. Merci de revoir la ligne de dépense, plafonner son montant, ou justifier la reventilation HT / TVA.",
      (IFERROR(VALUE(TRIM(SUBSTITUTE(X94,CHAR(160),""))),0))=0,
         "",
      (IFERROR(VALUE(TRIM(SUBSTITUTE(AZ94,CHAR(160),""))),0))=
         (IFERROR(VALUE(TRIM(SUBSTITUTE(X94,CHAR(160),""))),0)),
         "OK",
      (IFERROR(VALUE(TRIM(SUBSTITUTE(AZ94,CHAR(160),""))),0))&lt;
         (IFERROR(VALUE(TRIM(SUBSTITUTE(X94,CHAR(160),""))),0)),
         "Attention : montant présenté partiellement écarté.",
      TRUE,
         ""
   )
)</f>
        <v/>
      </c>
      <c r="BD94" s="49" t="str">
        <f t="shared" si="67"/>
        <v/>
      </c>
      <c r="BE94" s="49" t="str">
        <f t="shared" si="68"/>
        <v/>
      </c>
      <c r="BF94" s="21" t="str">
        <f t="shared" si="69"/>
        <v/>
      </c>
    </row>
    <row r="95" spans="1:58" ht="15" customHeight="1">
      <c r="A95" s="345">
        <v>84</v>
      </c>
      <c r="B95" s="363"/>
      <c r="C95" s="6"/>
      <c r="D95" s="5"/>
      <c r="E95" s="5"/>
      <c r="F95" s="5"/>
      <c r="G95" s="24"/>
      <c r="H95" s="22"/>
      <c r="I95" s="23"/>
      <c r="J95" s="5"/>
      <c r="K95" s="11"/>
      <c r="L95" s="8"/>
      <c r="M95" s="7"/>
      <c r="N95" s="42" t="str">
        <f t="shared" si="80"/>
        <v/>
      </c>
      <c r="O95" s="9"/>
      <c r="P95" s="7"/>
      <c r="Q95" s="42" t="str">
        <f t="shared" si="81"/>
        <v/>
      </c>
      <c r="R95" s="10"/>
      <c r="S95" s="7"/>
      <c r="T95" s="43" t="str">
        <f t="shared" si="82"/>
        <v/>
      </c>
      <c r="U95" s="16"/>
      <c r="V95" s="68" t="str" cm="1">
        <f t="array" ref="V95">IF((_xlfn.IFS(TRIM(SUBSTITUTE(U95,CHAR(160),""))="Devis 1",IFERROR(VALUE(TRIM(SUBSTITUTE(L95,CHAR(160),""))),0),TRIM(SUBSTITUTE(U95,CHAR(160),""))="Devis 2",IFERROR(VALUE(TRIM(SUBSTITUTE(O95,CHAR(160),""))),0),TRIM(SUBSTITUTE(U95,CHAR(160),""))="Devis 3",IFERROR(VALUE(TRIM(SUBSTITUTE(R95,CHAR(160),""))),0),TRUE,0)*IFERROR(VALUE(TRIM(SUBSTITUTE(C95,CHAR(160),""))),0))=0,"",_xlfn.IFS(TRIM(SUBSTITUTE(U95,CHAR(160),""))="Devis 1",IFERROR(VALUE(TRIM(SUBSTITUTE(L95,CHAR(160),""))),0),TRIM(SUBSTITUTE(U95,CHAR(160),""))="Devis 2",IFERROR(VALUE(TRIM(SUBSTITUTE(O95,CHAR(160),""))),0),TRIM(SUBSTITUTE(U95,CHAR(160),""))="Devis 3",IFERROR(VALUE(TRIM(SUBSTITUTE(R95,CHAR(160),""))),0),TRUE,0)*IFERROR(VALUE(TRIM(SUBSTITUTE(C95,CHAR(160),""))),0))</f>
        <v/>
      </c>
      <c r="W95" s="66" t="str" cm="1">
        <f t="array" ref="W95">IF((_xlfn.IFS(TRIM(SUBSTITUTE(U95,CHAR(160),""))="Devis 1",IFERROR(VALUE(TRIM(SUBSTITUTE(M95,CHAR(160),""))),0),TRIM(SUBSTITUTE(U95,CHAR(160),""))="Devis 2",IFERROR(VALUE(TRIM(SUBSTITUTE(P95,CHAR(160),""))),0),TRIM(SUBSTITUTE(U95,CHAR(160),""))="Devis 3",IFERROR(VALUE(TRIM(SUBSTITUTE(S95,CHAR(160),""))),0),TRUE,0)*IFERROR(VALUE(TRIM(SUBSTITUTE(C95,CHAR(160),""))),0))=0,IF(V95&lt;&gt;"",0,""),_xlfn.IFS(TRIM(SUBSTITUTE(U95,CHAR(160),""))="Devis 1",IFERROR(VALUE(TRIM(SUBSTITUTE(M95,CHAR(160),""))),0),TRIM(SUBSTITUTE(U95,CHAR(160),""))="Devis 2",IFERROR(VALUE(TRIM(SUBSTITUTE(P95,CHAR(160),""))),0),TRIM(SUBSTITUTE(U95,CHAR(160),""))="Devis 3",IFERROR(VALUE(TRIM(SUBSTITUTE(S95,CHAR(160),""))),0),TRUE,0)*IFERROR(VALUE(TRIM(SUBSTITUTE(C95,CHAR(160),""))),0))</f>
        <v/>
      </c>
      <c r="X95" s="69" t="str">
        <f t="shared" si="83"/>
        <v/>
      </c>
      <c r="Y95" s="65"/>
      <c r="Z95" s="18" t="str">
        <f t="shared" si="70"/>
        <v/>
      </c>
      <c r="AA95" s="15" t="str">
        <f t="shared" si="71"/>
        <v/>
      </c>
      <c r="AB95" s="15" t="str">
        <f t="shared" si="72"/>
        <v/>
      </c>
      <c r="AC95" s="15" t="str">
        <f t="shared" si="73"/>
        <v/>
      </c>
      <c r="AD95" s="15" t="str">
        <f t="shared" si="74"/>
        <v/>
      </c>
      <c r="AE95" s="15" t="str">
        <f t="shared" si="75"/>
        <v/>
      </c>
      <c r="AF95" s="15" t="str">
        <f t="shared" si="76"/>
        <v/>
      </c>
      <c r="AG95" s="15" t="str">
        <f t="shared" si="77"/>
        <v/>
      </c>
      <c r="AH95" s="15" t="str">
        <f t="shared" si="89"/>
        <v/>
      </c>
      <c r="AI95" s="297" t="str">
        <f t="shared" si="84"/>
        <v/>
      </c>
      <c r="AJ95" s="45" t="str">
        <f t="shared" si="78"/>
        <v/>
      </c>
      <c r="AK95" s="20" t="str">
        <f t="shared" si="79"/>
        <v/>
      </c>
      <c r="AL95" s="42" t="str">
        <f t="shared" si="85"/>
        <v/>
      </c>
      <c r="AM95" s="46" t="str">
        <f t="shared" si="60"/>
        <v/>
      </c>
      <c r="AN95" s="20" t="str">
        <f t="shared" si="61"/>
        <v/>
      </c>
      <c r="AO95" s="42" t="str">
        <f t="shared" si="86"/>
        <v/>
      </c>
      <c r="AP95" s="47" t="str">
        <f t="shared" si="62"/>
        <v/>
      </c>
      <c r="AQ95" s="20" t="str">
        <f t="shared" si="63"/>
        <v/>
      </c>
      <c r="AR95" s="48" t="str">
        <f t="shared" si="87"/>
        <v/>
      </c>
      <c r="AS95" s="44" t="str">
        <f t="shared" si="64"/>
        <v/>
      </c>
      <c r="AT95" s="56"/>
      <c r="AU95" s="49" t="str">
        <f t="shared" si="65"/>
        <v/>
      </c>
      <c r="AV95" s="49" t="str">
        <f t="shared" si="66"/>
        <v/>
      </c>
      <c r="AW95" s="49" t="str">
        <f t="shared" si="88"/>
        <v/>
      </c>
      <c r="AX95" s="67" t="str" cm="1">
        <f t="array" ref="AX95">IF($AA95="","",IF((IFERROR(_xlfn.IFS($AS95="Devis 1",(IFERROR(VALUE(TRIM(SUBSTITUTE(AJ95,CHAR(160),""))),0)),$AS95="Devis 2",(IFERROR(VALUE(TRIM(SUBSTITUTE(AM95,CHAR(160),""))),0)),$AS95="Devis 3",(IFERROR(VALUE(TRIM(SUBSTITUTE(AP95,CHAR(160),""))),0))),0))*(IFERROR(VALUE(TRIM(SUBSTITUTE($AA95,CHAR(160),""))),0))=0,"",(IFERROR(_xlfn.IFS($AS95="Devis 1",(IFERROR(VALUE(TRIM(SUBSTITUTE(AJ95,CHAR(160),""))),0)),$AS95="Devis 2",(IFERROR(VALUE(TRIM(SUBSTITUTE(AM95,CHAR(160),""))),0)),$AS95="Devis 3",(IFERROR(VALUE(TRIM(SUBSTITUTE(AP95,CHAR(160),""))),0))),0))*(IFERROR(VALUE(TRIM(SUBSTITUTE($AA95,CHAR(160),""))),0))))</f>
        <v/>
      </c>
      <c r="AY95" s="67" t="str" cm="1">
        <f t="array" ref="AY95">IF($AA95="","",IF(IFERROR(_xlfn.IFS(TRIM(SUBSTITUTE($AS95,CHAR(160),""))="Devis 1",IFERROR(VALUE(TRIM(SUBSTITUTE(AK95,CHAR(160),""))),0),TRIM(SUBSTITUTE($AS95,CHAR(160),""))="Devis 2",IFERROR(VALUE(TRIM(SUBSTITUTE(AN95,CHAR(160),""))),0),TRIM(SUBSTITUTE($AS95,CHAR(160),""))="Devis 3",IFERROR(VALUE(TRIM(SUBSTITUTE(AQ95,CHAR(160),""))),0)),0)*IFERROR(VALUE(TRIM(SUBSTITUTE($AA95,CHAR(160),""))),0)=0,IF(AX95&lt;&gt;"",0,""),IFERROR(_xlfn.IFS(TRIM(SUBSTITUTE($AS95,CHAR(160),""))="Devis 1",IFERROR(VALUE(TRIM(SUBSTITUTE(AK95,CHAR(160),""))),0),TRIM(SUBSTITUTE($AS95,CHAR(160),""))="Devis 2",IFERROR(VALUE(TRIM(SUBSTITUTE(AN95,CHAR(160),""))),0),TRIM(SUBSTITUTE($AS95,CHAR(160),""))="Devis 3",IFERROR(VALUE(TRIM(SUBSTITUTE(AQ95,CHAR(160),""))),0)),0)*IFERROR(VALUE(TRIM(SUBSTITUTE($AA95,CHAR(160),""))),0)))</f>
        <v/>
      </c>
      <c r="AZ95" s="67" t="str" cm="1">
        <f t="array" ref="AZ95">IF($AA95="","",IF((IFERROR(_xlfn.IFS($AS95="Devis 1",(IFERROR(VALUE(TRIM(SUBSTITUTE(AL95,CHAR(160),""))),0)),$AS95="Devis 2",(IFERROR(VALUE(TRIM(SUBSTITUTE(AO95,CHAR(160),""))),0)),$AS95="Devis 3",(IFERROR(VALUE(TRIM(SUBSTITUTE(AR95,CHAR(160),""))),0))),0))*(IFERROR(VALUE(TRIM(SUBSTITUTE($AA95,CHAR(160),""))),0))=0,"",(IFERROR(_xlfn.IFS($AS95="Devis 1",(IFERROR(VALUE(TRIM(SUBSTITUTE(AL95,CHAR(160),""))),0)),$AS95="Devis 2",(IFERROR(VALUE(TRIM(SUBSTITUTE(AO95,CHAR(160),""))),0)),$AS95="Devis 3",(IFERROR(VALUE(TRIM(SUBSTITUTE(AR95,CHAR(160),""))),0))),0))*(IFERROR(VALUE(TRIM(SUBSTITUTE($AA95,CHAR(160),""))),0))))</f>
        <v/>
      </c>
      <c r="BA95" s="57"/>
      <c r="BB95" s="14" t="str" cm="1">
        <f t="array" ref="BB95">IF(OR(AZ95="",AW95="",AX95="",AU95="",AY95="",AV95=""),"",_xlfn.IFS((IFERROR(VALUE(TRIM(SUBSTITUTE(AZ95,CHAR(160),""))),0))&gt;(IFERROR(VALUE(TRIM(SUBSTITUTE(AW95,CHAR(160),""))),0)),"KO : Le montant retenu TTC est supérieur au montant raisonnable TTC. Merci de revoir la ligne de dépense ou plafonner son montant.",(IFERROR(VALUE(TRIM(SUBSTITUTE(AX95,CHAR(160),""))),0))&gt;(IFERROR(VALUE(TRIM(SUBSTITUTE(AU95,CHAR(160),""))),0)),"Attention : Le montant retenu HT est supérieur au montant HT raisonnable. Merci de revoir la ligne de dépense, plafonner son montant, ou justifier la reventillation HT / TVA.",(IFERROR(VALUE(TRIM(SUBSTITUTE(AY95,CHAR(160),""))),0))&gt;(IFERROR(VALUE(TRIM(SUBSTITUTE(AV95,CHAR(160),""))),0)),"Attention : Le montant TVA retenu est supérieur au montant TVA raisonnable. Merci de revoir la ligne de dépense, plafonner son montant, ou justifier la reventillation HT / TVA.",(IFERROR(VALUE(TRIM(SUBSTITUTE(AZ95,CHAR(160),""))),0))=0,"",(IFERROR(VALUE(TRIM(SUBSTITUTE(AW95,CHAR(160),""))),0))=(IFERROR(VALUE(TRIM(SUBSTITUTE(AZ95,CHAR(160),""))),0)),"OK",(IFERROR(VALUE(TRIM(SUBSTITUTE(AW95,CHAR(160),""))),0))&gt;(IFERROR(VALUE(TRIM(SUBSTITUTE(AZ95,CHAR(160),""))),0))," OK : Montant instruit inférieur au montant raisonnable.",TRUE,""))</f>
        <v/>
      </c>
      <c r="BC95" s="14" t="str" cm="1">
        <f t="array" ref="BC95">IF(
   OR(AZ95="",X95="",AX95="",V95="",AY95="",W95=""),
   "",
   _xlfn.IFS(
      (IFERROR(VALUE(TRIM(SUBSTITUTE(AZ95,CHAR(160),""))),0))=0,
         "Attention montant présenté entièrement écarté",
      (IFERROR(VALUE(TRIM(SUBSTITUTE(AZ95,CHAR(160),""))),0))&gt;
         (IFERROR(VALUE(TRIM(SUBSTITUTE(X95,CHAR(160),""))),0)),
         "KO : Le montant retenu TTC est supérieur au montant présenté TTC. Merci de revoir la ligne de dépense ou plafonner son montant.",
      (IFERROR(VALUE(TRIM(SUBSTITUTE(AX95,CHAR(160),""))),0))&gt;
         (IFERROR(VALUE(TRIM(SUBSTITUTE(V95,CHAR(160),""))),0)),
         "Attention : Le montant retenu HT est supérieur au montant HT présenté. Merci de revoir la ligne de dépense, plafonner son montant, ou justifier la reventilation HT / TVA.",
      (IFERROR(VALUE(TRIM(SUBSTITUTE(AY95,CHAR(160),""))),0))&gt;
         (IFERROR(VALUE(TRIM(SUBSTITUTE(W95,CHAR(160),""))),0)),
         "Attention : Le montant TVA retenu est supérieur au montant TVA présenté. Merci de revoir la ligne de dépense, plafonner son montant, ou justifier la reventilation HT / TVA.",
      (IFERROR(VALUE(TRIM(SUBSTITUTE(X95,CHAR(160),""))),0))=0,
         "",
      (IFERROR(VALUE(TRIM(SUBSTITUTE(AZ95,CHAR(160),""))),0))=
         (IFERROR(VALUE(TRIM(SUBSTITUTE(X95,CHAR(160),""))),0)),
         "OK",
      (IFERROR(VALUE(TRIM(SUBSTITUTE(AZ95,CHAR(160),""))),0))&lt;
         (IFERROR(VALUE(TRIM(SUBSTITUTE(X95,CHAR(160),""))),0)),
         "Attention : montant présenté partiellement écarté.",
      TRUE,
         ""
   )
)</f>
        <v/>
      </c>
      <c r="BD95" s="49" t="str">
        <f t="shared" si="67"/>
        <v/>
      </c>
      <c r="BE95" s="49" t="str">
        <f t="shared" si="68"/>
        <v/>
      </c>
      <c r="BF95" s="21" t="str">
        <f t="shared" si="69"/>
        <v/>
      </c>
    </row>
    <row r="96" spans="1:58" ht="15" customHeight="1">
      <c r="A96" s="345">
        <v>85</v>
      </c>
      <c r="B96" s="363"/>
      <c r="C96" s="6"/>
      <c r="D96" s="5"/>
      <c r="E96" s="5"/>
      <c r="F96" s="5"/>
      <c r="G96" s="24"/>
      <c r="H96" s="22"/>
      <c r="I96" s="23"/>
      <c r="J96" s="5"/>
      <c r="K96" s="11"/>
      <c r="L96" s="8"/>
      <c r="M96" s="7"/>
      <c r="N96" s="42" t="str">
        <f t="shared" si="80"/>
        <v/>
      </c>
      <c r="O96" s="9"/>
      <c r="P96" s="7"/>
      <c r="Q96" s="42" t="str">
        <f t="shared" si="81"/>
        <v/>
      </c>
      <c r="R96" s="10"/>
      <c r="S96" s="7"/>
      <c r="T96" s="43" t="str">
        <f t="shared" si="82"/>
        <v/>
      </c>
      <c r="U96" s="16"/>
      <c r="V96" s="68" t="str" cm="1">
        <f t="array" ref="V96">IF((_xlfn.IFS(TRIM(SUBSTITUTE(U96,CHAR(160),""))="Devis 1",IFERROR(VALUE(TRIM(SUBSTITUTE(L96,CHAR(160),""))),0),TRIM(SUBSTITUTE(U96,CHAR(160),""))="Devis 2",IFERROR(VALUE(TRIM(SUBSTITUTE(O96,CHAR(160),""))),0),TRIM(SUBSTITUTE(U96,CHAR(160),""))="Devis 3",IFERROR(VALUE(TRIM(SUBSTITUTE(R96,CHAR(160),""))),0),TRUE,0)*IFERROR(VALUE(TRIM(SUBSTITUTE(C96,CHAR(160),""))),0))=0,"",_xlfn.IFS(TRIM(SUBSTITUTE(U96,CHAR(160),""))="Devis 1",IFERROR(VALUE(TRIM(SUBSTITUTE(L96,CHAR(160),""))),0),TRIM(SUBSTITUTE(U96,CHAR(160),""))="Devis 2",IFERROR(VALUE(TRIM(SUBSTITUTE(O96,CHAR(160),""))),0),TRIM(SUBSTITUTE(U96,CHAR(160),""))="Devis 3",IFERROR(VALUE(TRIM(SUBSTITUTE(R96,CHAR(160),""))),0),TRUE,0)*IFERROR(VALUE(TRIM(SUBSTITUTE(C96,CHAR(160),""))),0))</f>
        <v/>
      </c>
      <c r="W96" s="66" t="str" cm="1">
        <f t="array" ref="W96">IF((_xlfn.IFS(TRIM(SUBSTITUTE(U96,CHAR(160),""))="Devis 1",IFERROR(VALUE(TRIM(SUBSTITUTE(M96,CHAR(160),""))),0),TRIM(SUBSTITUTE(U96,CHAR(160),""))="Devis 2",IFERROR(VALUE(TRIM(SUBSTITUTE(P96,CHAR(160),""))),0),TRIM(SUBSTITUTE(U96,CHAR(160),""))="Devis 3",IFERROR(VALUE(TRIM(SUBSTITUTE(S96,CHAR(160),""))),0),TRUE,0)*IFERROR(VALUE(TRIM(SUBSTITUTE(C96,CHAR(160),""))),0))=0,IF(V96&lt;&gt;"",0,""),_xlfn.IFS(TRIM(SUBSTITUTE(U96,CHAR(160),""))="Devis 1",IFERROR(VALUE(TRIM(SUBSTITUTE(M96,CHAR(160),""))),0),TRIM(SUBSTITUTE(U96,CHAR(160),""))="Devis 2",IFERROR(VALUE(TRIM(SUBSTITUTE(P96,CHAR(160),""))),0),TRIM(SUBSTITUTE(U96,CHAR(160),""))="Devis 3",IFERROR(VALUE(TRIM(SUBSTITUTE(S96,CHAR(160),""))),0),TRUE,0)*IFERROR(VALUE(TRIM(SUBSTITUTE(C96,CHAR(160),""))),0))</f>
        <v/>
      </c>
      <c r="X96" s="69" t="str">
        <f t="shared" si="83"/>
        <v/>
      </c>
      <c r="Y96" s="65"/>
      <c r="Z96" s="18" t="str">
        <f t="shared" si="70"/>
        <v/>
      </c>
      <c r="AA96" s="15" t="str">
        <f t="shared" si="71"/>
        <v/>
      </c>
      <c r="AB96" s="15" t="str">
        <f t="shared" si="72"/>
        <v/>
      </c>
      <c r="AC96" s="15" t="str">
        <f t="shared" si="73"/>
        <v/>
      </c>
      <c r="AD96" s="15" t="str">
        <f t="shared" si="74"/>
        <v/>
      </c>
      <c r="AE96" s="15" t="str">
        <f t="shared" si="75"/>
        <v/>
      </c>
      <c r="AF96" s="15" t="str">
        <f t="shared" si="76"/>
        <v/>
      </c>
      <c r="AG96" s="15" t="str">
        <f t="shared" si="77"/>
        <v/>
      </c>
      <c r="AH96" s="15" t="str">
        <f t="shared" si="89"/>
        <v/>
      </c>
      <c r="AI96" s="297" t="str">
        <f t="shared" si="84"/>
        <v/>
      </c>
      <c r="AJ96" s="45" t="str">
        <f t="shared" si="78"/>
        <v/>
      </c>
      <c r="AK96" s="20" t="str">
        <f t="shared" si="79"/>
        <v/>
      </c>
      <c r="AL96" s="42" t="str">
        <f t="shared" si="85"/>
        <v/>
      </c>
      <c r="AM96" s="46" t="str">
        <f t="shared" si="60"/>
        <v/>
      </c>
      <c r="AN96" s="20" t="str">
        <f t="shared" si="61"/>
        <v/>
      </c>
      <c r="AO96" s="42" t="str">
        <f t="shared" si="86"/>
        <v/>
      </c>
      <c r="AP96" s="47" t="str">
        <f t="shared" si="62"/>
        <v/>
      </c>
      <c r="AQ96" s="20" t="str">
        <f t="shared" si="63"/>
        <v/>
      </c>
      <c r="AR96" s="48" t="str">
        <f t="shared" si="87"/>
        <v/>
      </c>
      <c r="AS96" s="44" t="str">
        <f t="shared" si="64"/>
        <v/>
      </c>
      <c r="AT96" s="56"/>
      <c r="AU96" s="49" t="str">
        <f t="shared" si="65"/>
        <v/>
      </c>
      <c r="AV96" s="49" t="str">
        <f t="shared" si="66"/>
        <v/>
      </c>
      <c r="AW96" s="49" t="str">
        <f t="shared" si="88"/>
        <v/>
      </c>
      <c r="AX96" s="67" t="str" cm="1">
        <f t="array" ref="AX96">IF($AA96="","",IF((IFERROR(_xlfn.IFS($AS96="Devis 1",(IFERROR(VALUE(TRIM(SUBSTITUTE(AJ96,CHAR(160),""))),0)),$AS96="Devis 2",(IFERROR(VALUE(TRIM(SUBSTITUTE(AM96,CHAR(160),""))),0)),$AS96="Devis 3",(IFERROR(VALUE(TRIM(SUBSTITUTE(AP96,CHAR(160),""))),0))),0))*(IFERROR(VALUE(TRIM(SUBSTITUTE($AA96,CHAR(160),""))),0))=0,"",(IFERROR(_xlfn.IFS($AS96="Devis 1",(IFERROR(VALUE(TRIM(SUBSTITUTE(AJ96,CHAR(160),""))),0)),$AS96="Devis 2",(IFERROR(VALUE(TRIM(SUBSTITUTE(AM96,CHAR(160),""))),0)),$AS96="Devis 3",(IFERROR(VALUE(TRIM(SUBSTITUTE(AP96,CHAR(160),""))),0))),0))*(IFERROR(VALUE(TRIM(SUBSTITUTE($AA96,CHAR(160),""))),0))))</f>
        <v/>
      </c>
      <c r="AY96" s="67" t="str" cm="1">
        <f t="array" ref="AY96">IF($AA96="","",IF(IFERROR(_xlfn.IFS(TRIM(SUBSTITUTE($AS96,CHAR(160),""))="Devis 1",IFERROR(VALUE(TRIM(SUBSTITUTE(AK96,CHAR(160),""))),0),TRIM(SUBSTITUTE($AS96,CHAR(160),""))="Devis 2",IFERROR(VALUE(TRIM(SUBSTITUTE(AN96,CHAR(160),""))),0),TRIM(SUBSTITUTE($AS96,CHAR(160),""))="Devis 3",IFERROR(VALUE(TRIM(SUBSTITUTE(AQ96,CHAR(160),""))),0)),0)*IFERROR(VALUE(TRIM(SUBSTITUTE($AA96,CHAR(160),""))),0)=0,IF(AX96&lt;&gt;"",0,""),IFERROR(_xlfn.IFS(TRIM(SUBSTITUTE($AS96,CHAR(160),""))="Devis 1",IFERROR(VALUE(TRIM(SUBSTITUTE(AK96,CHAR(160),""))),0),TRIM(SUBSTITUTE($AS96,CHAR(160),""))="Devis 2",IFERROR(VALUE(TRIM(SUBSTITUTE(AN96,CHAR(160),""))),0),TRIM(SUBSTITUTE($AS96,CHAR(160),""))="Devis 3",IFERROR(VALUE(TRIM(SUBSTITUTE(AQ96,CHAR(160),""))),0)),0)*IFERROR(VALUE(TRIM(SUBSTITUTE($AA96,CHAR(160),""))),0)))</f>
        <v/>
      </c>
      <c r="AZ96" s="67" t="str" cm="1">
        <f t="array" ref="AZ96">IF($AA96="","",IF((IFERROR(_xlfn.IFS($AS96="Devis 1",(IFERROR(VALUE(TRIM(SUBSTITUTE(AL96,CHAR(160),""))),0)),$AS96="Devis 2",(IFERROR(VALUE(TRIM(SUBSTITUTE(AO96,CHAR(160),""))),0)),$AS96="Devis 3",(IFERROR(VALUE(TRIM(SUBSTITUTE(AR96,CHAR(160),""))),0))),0))*(IFERROR(VALUE(TRIM(SUBSTITUTE($AA96,CHAR(160),""))),0))=0,"",(IFERROR(_xlfn.IFS($AS96="Devis 1",(IFERROR(VALUE(TRIM(SUBSTITUTE(AL96,CHAR(160),""))),0)),$AS96="Devis 2",(IFERROR(VALUE(TRIM(SUBSTITUTE(AO96,CHAR(160),""))),0)),$AS96="Devis 3",(IFERROR(VALUE(TRIM(SUBSTITUTE(AR96,CHAR(160),""))),0))),0))*(IFERROR(VALUE(TRIM(SUBSTITUTE($AA96,CHAR(160),""))),0))))</f>
        <v/>
      </c>
      <c r="BA96" s="57"/>
      <c r="BB96" s="14" t="str" cm="1">
        <f t="array" ref="BB96">IF(OR(AZ96="",AW96="",AX96="",AU96="",AY96="",AV96=""),"",_xlfn.IFS((IFERROR(VALUE(TRIM(SUBSTITUTE(AZ96,CHAR(160),""))),0))&gt;(IFERROR(VALUE(TRIM(SUBSTITUTE(AW96,CHAR(160),""))),0)),"KO : Le montant retenu TTC est supérieur au montant raisonnable TTC. Merci de revoir la ligne de dépense ou plafonner son montant.",(IFERROR(VALUE(TRIM(SUBSTITUTE(AX96,CHAR(160),""))),0))&gt;(IFERROR(VALUE(TRIM(SUBSTITUTE(AU96,CHAR(160),""))),0)),"Attention : Le montant retenu HT est supérieur au montant HT raisonnable. Merci de revoir la ligne de dépense, plafonner son montant, ou justifier la reventillation HT / TVA.",(IFERROR(VALUE(TRIM(SUBSTITUTE(AY96,CHAR(160),""))),0))&gt;(IFERROR(VALUE(TRIM(SUBSTITUTE(AV96,CHAR(160),""))),0)),"Attention : Le montant TVA retenu est supérieur au montant TVA raisonnable. Merci de revoir la ligne de dépense, plafonner son montant, ou justifier la reventillation HT / TVA.",(IFERROR(VALUE(TRIM(SUBSTITUTE(AZ96,CHAR(160),""))),0))=0,"",(IFERROR(VALUE(TRIM(SUBSTITUTE(AW96,CHAR(160),""))),0))=(IFERROR(VALUE(TRIM(SUBSTITUTE(AZ96,CHAR(160),""))),0)),"OK",(IFERROR(VALUE(TRIM(SUBSTITUTE(AW96,CHAR(160),""))),0))&gt;(IFERROR(VALUE(TRIM(SUBSTITUTE(AZ96,CHAR(160),""))),0))," OK : Montant instruit inférieur au montant raisonnable.",TRUE,""))</f>
        <v/>
      </c>
      <c r="BC96" s="14" t="str" cm="1">
        <f t="array" ref="BC96">IF(
   OR(AZ96="",X96="",AX96="",V96="",AY96="",W96=""),
   "",
   _xlfn.IFS(
      (IFERROR(VALUE(TRIM(SUBSTITUTE(AZ96,CHAR(160),""))),0))=0,
         "Attention montant présenté entièrement écarté",
      (IFERROR(VALUE(TRIM(SUBSTITUTE(AZ96,CHAR(160),""))),0))&gt;
         (IFERROR(VALUE(TRIM(SUBSTITUTE(X96,CHAR(160),""))),0)),
         "KO : Le montant retenu TTC est supérieur au montant présenté TTC. Merci de revoir la ligne de dépense ou plafonner son montant.",
      (IFERROR(VALUE(TRIM(SUBSTITUTE(AX96,CHAR(160),""))),0))&gt;
         (IFERROR(VALUE(TRIM(SUBSTITUTE(V96,CHAR(160),""))),0)),
         "Attention : Le montant retenu HT est supérieur au montant HT présenté. Merci de revoir la ligne de dépense, plafonner son montant, ou justifier la reventilation HT / TVA.",
      (IFERROR(VALUE(TRIM(SUBSTITUTE(AY96,CHAR(160),""))),0))&gt;
         (IFERROR(VALUE(TRIM(SUBSTITUTE(W96,CHAR(160),""))),0)),
         "Attention : Le montant TVA retenu est supérieur au montant TVA présenté. Merci de revoir la ligne de dépense, plafonner son montant, ou justifier la reventilation HT / TVA.",
      (IFERROR(VALUE(TRIM(SUBSTITUTE(X96,CHAR(160),""))),0))=0,
         "",
      (IFERROR(VALUE(TRIM(SUBSTITUTE(AZ96,CHAR(160),""))),0))=
         (IFERROR(VALUE(TRIM(SUBSTITUTE(X96,CHAR(160),""))),0)),
         "OK",
      (IFERROR(VALUE(TRIM(SUBSTITUTE(AZ96,CHAR(160),""))),0))&lt;
         (IFERROR(VALUE(TRIM(SUBSTITUTE(X96,CHAR(160),""))),0)),
         "Attention : montant présenté partiellement écarté.",
      TRUE,
         ""
   )
)</f>
        <v/>
      </c>
      <c r="BD96" s="49" t="str">
        <f t="shared" si="67"/>
        <v/>
      </c>
      <c r="BE96" s="49" t="str">
        <f t="shared" si="68"/>
        <v/>
      </c>
      <c r="BF96" s="21" t="str">
        <f t="shared" si="69"/>
        <v/>
      </c>
    </row>
    <row r="97" spans="1:58" ht="15" customHeight="1">
      <c r="A97" s="345">
        <v>86</v>
      </c>
      <c r="B97" s="363"/>
      <c r="C97" s="6"/>
      <c r="D97" s="5"/>
      <c r="E97" s="5"/>
      <c r="F97" s="5"/>
      <c r="G97" s="24"/>
      <c r="H97" s="22"/>
      <c r="I97" s="23"/>
      <c r="J97" s="5"/>
      <c r="K97" s="11"/>
      <c r="L97" s="8"/>
      <c r="M97" s="7"/>
      <c r="N97" s="42" t="str">
        <f t="shared" si="80"/>
        <v/>
      </c>
      <c r="O97" s="9"/>
      <c r="P97" s="7"/>
      <c r="Q97" s="42" t="str">
        <f t="shared" si="81"/>
        <v/>
      </c>
      <c r="R97" s="10"/>
      <c r="S97" s="7"/>
      <c r="T97" s="43" t="str">
        <f t="shared" si="82"/>
        <v/>
      </c>
      <c r="U97" s="16"/>
      <c r="V97" s="68" t="str" cm="1">
        <f t="array" ref="V97">IF((_xlfn.IFS(TRIM(SUBSTITUTE(U97,CHAR(160),""))="Devis 1",IFERROR(VALUE(TRIM(SUBSTITUTE(L97,CHAR(160),""))),0),TRIM(SUBSTITUTE(U97,CHAR(160),""))="Devis 2",IFERROR(VALUE(TRIM(SUBSTITUTE(O97,CHAR(160),""))),0),TRIM(SUBSTITUTE(U97,CHAR(160),""))="Devis 3",IFERROR(VALUE(TRIM(SUBSTITUTE(R97,CHAR(160),""))),0),TRUE,0)*IFERROR(VALUE(TRIM(SUBSTITUTE(C97,CHAR(160),""))),0))=0,"",_xlfn.IFS(TRIM(SUBSTITUTE(U97,CHAR(160),""))="Devis 1",IFERROR(VALUE(TRIM(SUBSTITUTE(L97,CHAR(160),""))),0),TRIM(SUBSTITUTE(U97,CHAR(160),""))="Devis 2",IFERROR(VALUE(TRIM(SUBSTITUTE(O97,CHAR(160),""))),0),TRIM(SUBSTITUTE(U97,CHAR(160),""))="Devis 3",IFERROR(VALUE(TRIM(SUBSTITUTE(R97,CHAR(160),""))),0),TRUE,0)*IFERROR(VALUE(TRIM(SUBSTITUTE(C97,CHAR(160),""))),0))</f>
        <v/>
      </c>
      <c r="W97" s="66" t="str" cm="1">
        <f t="array" ref="W97">IF((_xlfn.IFS(TRIM(SUBSTITUTE(U97,CHAR(160),""))="Devis 1",IFERROR(VALUE(TRIM(SUBSTITUTE(M97,CHAR(160),""))),0),TRIM(SUBSTITUTE(U97,CHAR(160),""))="Devis 2",IFERROR(VALUE(TRIM(SUBSTITUTE(P97,CHAR(160),""))),0),TRIM(SUBSTITUTE(U97,CHAR(160),""))="Devis 3",IFERROR(VALUE(TRIM(SUBSTITUTE(S97,CHAR(160),""))),0),TRUE,0)*IFERROR(VALUE(TRIM(SUBSTITUTE(C97,CHAR(160),""))),0))=0,IF(V97&lt;&gt;"",0,""),_xlfn.IFS(TRIM(SUBSTITUTE(U97,CHAR(160),""))="Devis 1",IFERROR(VALUE(TRIM(SUBSTITUTE(M97,CHAR(160),""))),0),TRIM(SUBSTITUTE(U97,CHAR(160),""))="Devis 2",IFERROR(VALUE(TRIM(SUBSTITUTE(P97,CHAR(160),""))),0),TRIM(SUBSTITUTE(U97,CHAR(160),""))="Devis 3",IFERROR(VALUE(TRIM(SUBSTITUTE(S97,CHAR(160),""))),0),TRUE,0)*IFERROR(VALUE(TRIM(SUBSTITUTE(C97,CHAR(160),""))),0))</f>
        <v/>
      </c>
      <c r="X97" s="69" t="str">
        <f t="shared" si="83"/>
        <v/>
      </c>
      <c r="Y97" s="65"/>
      <c r="Z97" s="18" t="str">
        <f t="shared" si="70"/>
        <v/>
      </c>
      <c r="AA97" s="15" t="str">
        <f t="shared" si="71"/>
        <v/>
      </c>
      <c r="AB97" s="15" t="str">
        <f t="shared" si="72"/>
        <v/>
      </c>
      <c r="AC97" s="15" t="str">
        <f t="shared" si="73"/>
        <v/>
      </c>
      <c r="AD97" s="15" t="str">
        <f t="shared" si="74"/>
        <v/>
      </c>
      <c r="AE97" s="15" t="str">
        <f t="shared" si="75"/>
        <v/>
      </c>
      <c r="AF97" s="15" t="str">
        <f t="shared" si="76"/>
        <v/>
      </c>
      <c r="AG97" s="15" t="str">
        <f t="shared" si="77"/>
        <v/>
      </c>
      <c r="AH97" s="15" t="str">
        <f t="shared" si="89"/>
        <v/>
      </c>
      <c r="AI97" s="297" t="str">
        <f t="shared" si="84"/>
        <v/>
      </c>
      <c r="AJ97" s="45" t="str">
        <f t="shared" si="78"/>
        <v/>
      </c>
      <c r="AK97" s="20" t="str">
        <f t="shared" si="79"/>
        <v/>
      </c>
      <c r="AL97" s="42" t="str">
        <f t="shared" si="85"/>
        <v/>
      </c>
      <c r="AM97" s="46" t="str">
        <f t="shared" si="60"/>
        <v/>
      </c>
      <c r="AN97" s="20" t="str">
        <f t="shared" si="61"/>
        <v/>
      </c>
      <c r="AO97" s="42" t="str">
        <f t="shared" si="86"/>
        <v/>
      </c>
      <c r="AP97" s="47" t="str">
        <f t="shared" si="62"/>
        <v/>
      </c>
      <c r="AQ97" s="20" t="str">
        <f t="shared" si="63"/>
        <v/>
      </c>
      <c r="AR97" s="48" t="str">
        <f t="shared" si="87"/>
        <v/>
      </c>
      <c r="AS97" s="44" t="str">
        <f t="shared" si="64"/>
        <v/>
      </c>
      <c r="AT97" s="56"/>
      <c r="AU97" s="49" t="str">
        <f t="shared" si="65"/>
        <v/>
      </c>
      <c r="AV97" s="49" t="str">
        <f t="shared" si="66"/>
        <v/>
      </c>
      <c r="AW97" s="49" t="str">
        <f t="shared" si="88"/>
        <v/>
      </c>
      <c r="AX97" s="67" t="str" cm="1">
        <f t="array" ref="AX97">IF($AA97="","",IF((IFERROR(_xlfn.IFS($AS97="Devis 1",(IFERROR(VALUE(TRIM(SUBSTITUTE(AJ97,CHAR(160),""))),0)),$AS97="Devis 2",(IFERROR(VALUE(TRIM(SUBSTITUTE(AM97,CHAR(160),""))),0)),$AS97="Devis 3",(IFERROR(VALUE(TRIM(SUBSTITUTE(AP97,CHAR(160),""))),0))),0))*(IFERROR(VALUE(TRIM(SUBSTITUTE($AA97,CHAR(160),""))),0))=0,"",(IFERROR(_xlfn.IFS($AS97="Devis 1",(IFERROR(VALUE(TRIM(SUBSTITUTE(AJ97,CHAR(160),""))),0)),$AS97="Devis 2",(IFERROR(VALUE(TRIM(SUBSTITUTE(AM97,CHAR(160),""))),0)),$AS97="Devis 3",(IFERROR(VALUE(TRIM(SUBSTITUTE(AP97,CHAR(160),""))),0))),0))*(IFERROR(VALUE(TRIM(SUBSTITUTE($AA97,CHAR(160),""))),0))))</f>
        <v/>
      </c>
      <c r="AY97" s="67" t="str" cm="1">
        <f t="array" ref="AY97">IF($AA97="","",IF(IFERROR(_xlfn.IFS(TRIM(SUBSTITUTE($AS97,CHAR(160),""))="Devis 1",IFERROR(VALUE(TRIM(SUBSTITUTE(AK97,CHAR(160),""))),0),TRIM(SUBSTITUTE($AS97,CHAR(160),""))="Devis 2",IFERROR(VALUE(TRIM(SUBSTITUTE(AN97,CHAR(160),""))),0),TRIM(SUBSTITUTE($AS97,CHAR(160),""))="Devis 3",IFERROR(VALUE(TRIM(SUBSTITUTE(AQ97,CHAR(160),""))),0)),0)*IFERROR(VALUE(TRIM(SUBSTITUTE($AA97,CHAR(160),""))),0)=0,IF(AX97&lt;&gt;"",0,""),IFERROR(_xlfn.IFS(TRIM(SUBSTITUTE($AS97,CHAR(160),""))="Devis 1",IFERROR(VALUE(TRIM(SUBSTITUTE(AK97,CHAR(160),""))),0),TRIM(SUBSTITUTE($AS97,CHAR(160),""))="Devis 2",IFERROR(VALUE(TRIM(SUBSTITUTE(AN97,CHAR(160),""))),0),TRIM(SUBSTITUTE($AS97,CHAR(160),""))="Devis 3",IFERROR(VALUE(TRIM(SUBSTITUTE(AQ97,CHAR(160),""))),0)),0)*IFERROR(VALUE(TRIM(SUBSTITUTE($AA97,CHAR(160),""))),0)))</f>
        <v/>
      </c>
      <c r="AZ97" s="67" t="str" cm="1">
        <f t="array" ref="AZ97">IF($AA97="","",IF((IFERROR(_xlfn.IFS($AS97="Devis 1",(IFERROR(VALUE(TRIM(SUBSTITUTE(AL97,CHAR(160),""))),0)),$AS97="Devis 2",(IFERROR(VALUE(TRIM(SUBSTITUTE(AO97,CHAR(160),""))),0)),$AS97="Devis 3",(IFERROR(VALUE(TRIM(SUBSTITUTE(AR97,CHAR(160),""))),0))),0))*(IFERROR(VALUE(TRIM(SUBSTITUTE($AA97,CHAR(160),""))),0))=0,"",(IFERROR(_xlfn.IFS($AS97="Devis 1",(IFERROR(VALUE(TRIM(SUBSTITUTE(AL97,CHAR(160),""))),0)),$AS97="Devis 2",(IFERROR(VALUE(TRIM(SUBSTITUTE(AO97,CHAR(160),""))),0)),$AS97="Devis 3",(IFERROR(VALUE(TRIM(SUBSTITUTE(AR97,CHAR(160),""))),0))),0))*(IFERROR(VALUE(TRIM(SUBSTITUTE($AA97,CHAR(160),""))),0))))</f>
        <v/>
      </c>
      <c r="BA97" s="57"/>
      <c r="BB97" s="14" t="str" cm="1">
        <f t="array" ref="BB97">IF(OR(AZ97="",AW97="",AX97="",AU97="",AY97="",AV97=""),"",_xlfn.IFS((IFERROR(VALUE(TRIM(SUBSTITUTE(AZ97,CHAR(160),""))),0))&gt;(IFERROR(VALUE(TRIM(SUBSTITUTE(AW97,CHAR(160),""))),0)),"KO : Le montant retenu TTC est supérieur au montant raisonnable TTC. Merci de revoir la ligne de dépense ou plafonner son montant.",(IFERROR(VALUE(TRIM(SUBSTITUTE(AX97,CHAR(160),""))),0))&gt;(IFERROR(VALUE(TRIM(SUBSTITUTE(AU97,CHAR(160),""))),0)),"Attention : Le montant retenu HT est supérieur au montant HT raisonnable. Merci de revoir la ligne de dépense, plafonner son montant, ou justifier la reventillation HT / TVA.",(IFERROR(VALUE(TRIM(SUBSTITUTE(AY97,CHAR(160),""))),0))&gt;(IFERROR(VALUE(TRIM(SUBSTITUTE(AV97,CHAR(160),""))),0)),"Attention : Le montant TVA retenu est supérieur au montant TVA raisonnable. Merci de revoir la ligne de dépense, plafonner son montant, ou justifier la reventillation HT / TVA.",(IFERROR(VALUE(TRIM(SUBSTITUTE(AZ97,CHAR(160),""))),0))=0,"",(IFERROR(VALUE(TRIM(SUBSTITUTE(AW97,CHAR(160),""))),0))=(IFERROR(VALUE(TRIM(SUBSTITUTE(AZ97,CHAR(160),""))),0)),"OK",(IFERROR(VALUE(TRIM(SUBSTITUTE(AW97,CHAR(160),""))),0))&gt;(IFERROR(VALUE(TRIM(SUBSTITUTE(AZ97,CHAR(160),""))),0))," OK : Montant instruit inférieur au montant raisonnable.",TRUE,""))</f>
        <v/>
      </c>
      <c r="BC97" s="14" t="str" cm="1">
        <f t="array" ref="BC97">IF(
   OR(AZ97="",X97="",AX97="",V97="",AY97="",W97=""),
   "",
   _xlfn.IFS(
      (IFERROR(VALUE(TRIM(SUBSTITUTE(AZ97,CHAR(160),""))),0))=0,
         "Attention montant présenté entièrement écarté",
      (IFERROR(VALUE(TRIM(SUBSTITUTE(AZ97,CHAR(160),""))),0))&gt;
         (IFERROR(VALUE(TRIM(SUBSTITUTE(X97,CHAR(160),""))),0)),
         "KO : Le montant retenu TTC est supérieur au montant présenté TTC. Merci de revoir la ligne de dépense ou plafonner son montant.",
      (IFERROR(VALUE(TRIM(SUBSTITUTE(AX97,CHAR(160),""))),0))&gt;
         (IFERROR(VALUE(TRIM(SUBSTITUTE(V97,CHAR(160),""))),0)),
         "Attention : Le montant retenu HT est supérieur au montant HT présenté. Merci de revoir la ligne de dépense, plafonner son montant, ou justifier la reventilation HT / TVA.",
      (IFERROR(VALUE(TRIM(SUBSTITUTE(AY97,CHAR(160),""))),0))&gt;
         (IFERROR(VALUE(TRIM(SUBSTITUTE(W97,CHAR(160),""))),0)),
         "Attention : Le montant TVA retenu est supérieur au montant TVA présenté. Merci de revoir la ligne de dépense, plafonner son montant, ou justifier la reventilation HT / TVA.",
      (IFERROR(VALUE(TRIM(SUBSTITUTE(X97,CHAR(160),""))),0))=0,
         "",
      (IFERROR(VALUE(TRIM(SUBSTITUTE(AZ97,CHAR(160),""))),0))=
         (IFERROR(VALUE(TRIM(SUBSTITUTE(X97,CHAR(160),""))),0)),
         "OK",
      (IFERROR(VALUE(TRIM(SUBSTITUTE(AZ97,CHAR(160),""))),0))&lt;
         (IFERROR(VALUE(TRIM(SUBSTITUTE(X97,CHAR(160),""))),0)),
         "Attention : montant présenté partiellement écarté.",
      TRUE,
         ""
   )
)</f>
        <v/>
      </c>
      <c r="BD97" s="49" t="str">
        <f t="shared" si="67"/>
        <v/>
      </c>
      <c r="BE97" s="49" t="str">
        <f t="shared" si="68"/>
        <v/>
      </c>
      <c r="BF97" s="21" t="str">
        <f t="shared" si="69"/>
        <v/>
      </c>
    </row>
    <row r="98" spans="1:58" ht="15" customHeight="1">
      <c r="A98" s="345">
        <v>87</v>
      </c>
      <c r="B98" s="363"/>
      <c r="C98" s="6"/>
      <c r="D98" s="5"/>
      <c r="E98" s="5"/>
      <c r="F98" s="5"/>
      <c r="G98" s="24"/>
      <c r="H98" s="22"/>
      <c r="I98" s="23"/>
      <c r="J98" s="5"/>
      <c r="K98" s="11"/>
      <c r="L98" s="8"/>
      <c r="M98" s="7"/>
      <c r="N98" s="42" t="str">
        <f t="shared" si="80"/>
        <v/>
      </c>
      <c r="O98" s="9"/>
      <c r="P98" s="7"/>
      <c r="Q98" s="42" t="str">
        <f t="shared" si="81"/>
        <v/>
      </c>
      <c r="R98" s="10"/>
      <c r="S98" s="7"/>
      <c r="T98" s="43" t="str">
        <f t="shared" si="82"/>
        <v/>
      </c>
      <c r="U98" s="16"/>
      <c r="V98" s="68" t="str" cm="1">
        <f t="array" ref="V98">IF((_xlfn.IFS(TRIM(SUBSTITUTE(U98,CHAR(160),""))="Devis 1",IFERROR(VALUE(TRIM(SUBSTITUTE(L98,CHAR(160),""))),0),TRIM(SUBSTITUTE(U98,CHAR(160),""))="Devis 2",IFERROR(VALUE(TRIM(SUBSTITUTE(O98,CHAR(160),""))),0),TRIM(SUBSTITUTE(U98,CHAR(160),""))="Devis 3",IFERROR(VALUE(TRIM(SUBSTITUTE(R98,CHAR(160),""))),0),TRUE,0)*IFERROR(VALUE(TRIM(SUBSTITUTE(C98,CHAR(160),""))),0))=0,"",_xlfn.IFS(TRIM(SUBSTITUTE(U98,CHAR(160),""))="Devis 1",IFERROR(VALUE(TRIM(SUBSTITUTE(L98,CHAR(160),""))),0),TRIM(SUBSTITUTE(U98,CHAR(160),""))="Devis 2",IFERROR(VALUE(TRIM(SUBSTITUTE(O98,CHAR(160),""))),0),TRIM(SUBSTITUTE(U98,CHAR(160),""))="Devis 3",IFERROR(VALUE(TRIM(SUBSTITUTE(R98,CHAR(160),""))),0),TRUE,0)*IFERROR(VALUE(TRIM(SUBSTITUTE(C98,CHAR(160),""))),0))</f>
        <v/>
      </c>
      <c r="W98" s="66" t="str" cm="1">
        <f t="array" ref="W98">IF((_xlfn.IFS(TRIM(SUBSTITUTE(U98,CHAR(160),""))="Devis 1",IFERROR(VALUE(TRIM(SUBSTITUTE(M98,CHAR(160),""))),0),TRIM(SUBSTITUTE(U98,CHAR(160),""))="Devis 2",IFERROR(VALUE(TRIM(SUBSTITUTE(P98,CHAR(160),""))),0),TRIM(SUBSTITUTE(U98,CHAR(160),""))="Devis 3",IFERROR(VALUE(TRIM(SUBSTITUTE(S98,CHAR(160),""))),0),TRUE,0)*IFERROR(VALUE(TRIM(SUBSTITUTE(C98,CHAR(160),""))),0))=0,IF(V98&lt;&gt;"",0,""),_xlfn.IFS(TRIM(SUBSTITUTE(U98,CHAR(160),""))="Devis 1",IFERROR(VALUE(TRIM(SUBSTITUTE(M98,CHAR(160),""))),0),TRIM(SUBSTITUTE(U98,CHAR(160),""))="Devis 2",IFERROR(VALUE(TRIM(SUBSTITUTE(P98,CHAR(160),""))),0),TRIM(SUBSTITUTE(U98,CHAR(160),""))="Devis 3",IFERROR(VALUE(TRIM(SUBSTITUTE(S98,CHAR(160),""))),0),TRUE,0)*IFERROR(VALUE(TRIM(SUBSTITUTE(C98,CHAR(160),""))),0))</f>
        <v/>
      </c>
      <c r="X98" s="69" t="str">
        <f t="shared" si="83"/>
        <v/>
      </c>
      <c r="Y98" s="65"/>
      <c r="Z98" s="18" t="str">
        <f t="shared" si="70"/>
        <v/>
      </c>
      <c r="AA98" s="15" t="str">
        <f t="shared" si="71"/>
        <v/>
      </c>
      <c r="AB98" s="15" t="str">
        <f t="shared" si="72"/>
        <v/>
      </c>
      <c r="AC98" s="15" t="str">
        <f t="shared" si="73"/>
        <v/>
      </c>
      <c r="AD98" s="15" t="str">
        <f t="shared" si="74"/>
        <v/>
      </c>
      <c r="AE98" s="15" t="str">
        <f t="shared" si="75"/>
        <v/>
      </c>
      <c r="AF98" s="15" t="str">
        <f t="shared" si="76"/>
        <v/>
      </c>
      <c r="AG98" s="15" t="str">
        <f t="shared" si="77"/>
        <v/>
      </c>
      <c r="AH98" s="15" t="str">
        <f t="shared" si="89"/>
        <v/>
      </c>
      <c r="AI98" s="297" t="str">
        <f t="shared" si="84"/>
        <v/>
      </c>
      <c r="AJ98" s="45" t="str">
        <f t="shared" si="78"/>
        <v/>
      </c>
      <c r="AK98" s="20" t="str">
        <f t="shared" si="79"/>
        <v/>
      </c>
      <c r="AL98" s="42" t="str">
        <f t="shared" si="85"/>
        <v/>
      </c>
      <c r="AM98" s="46" t="str">
        <f t="shared" si="60"/>
        <v/>
      </c>
      <c r="AN98" s="20" t="str">
        <f t="shared" si="61"/>
        <v/>
      </c>
      <c r="AO98" s="42" t="str">
        <f t="shared" si="86"/>
        <v/>
      </c>
      <c r="AP98" s="47" t="str">
        <f t="shared" si="62"/>
        <v/>
      </c>
      <c r="AQ98" s="20" t="str">
        <f t="shared" si="63"/>
        <v/>
      </c>
      <c r="AR98" s="48" t="str">
        <f t="shared" si="87"/>
        <v/>
      </c>
      <c r="AS98" s="44" t="str">
        <f t="shared" si="64"/>
        <v/>
      </c>
      <c r="AT98" s="56"/>
      <c r="AU98" s="49" t="str">
        <f t="shared" si="65"/>
        <v/>
      </c>
      <c r="AV98" s="49" t="str">
        <f t="shared" si="66"/>
        <v/>
      </c>
      <c r="AW98" s="49" t="str">
        <f t="shared" si="88"/>
        <v/>
      </c>
      <c r="AX98" s="67" t="str" cm="1">
        <f t="array" ref="AX98">IF($AA98="","",IF((IFERROR(_xlfn.IFS($AS98="Devis 1",(IFERROR(VALUE(TRIM(SUBSTITUTE(AJ98,CHAR(160),""))),0)),$AS98="Devis 2",(IFERROR(VALUE(TRIM(SUBSTITUTE(AM98,CHAR(160),""))),0)),$AS98="Devis 3",(IFERROR(VALUE(TRIM(SUBSTITUTE(AP98,CHAR(160),""))),0))),0))*(IFERROR(VALUE(TRIM(SUBSTITUTE($AA98,CHAR(160),""))),0))=0,"",(IFERROR(_xlfn.IFS($AS98="Devis 1",(IFERROR(VALUE(TRIM(SUBSTITUTE(AJ98,CHAR(160),""))),0)),$AS98="Devis 2",(IFERROR(VALUE(TRIM(SUBSTITUTE(AM98,CHAR(160),""))),0)),$AS98="Devis 3",(IFERROR(VALUE(TRIM(SUBSTITUTE(AP98,CHAR(160),""))),0))),0))*(IFERROR(VALUE(TRIM(SUBSTITUTE($AA98,CHAR(160),""))),0))))</f>
        <v/>
      </c>
      <c r="AY98" s="67" t="str" cm="1">
        <f t="array" ref="AY98">IF($AA98="","",IF(IFERROR(_xlfn.IFS(TRIM(SUBSTITUTE($AS98,CHAR(160),""))="Devis 1",IFERROR(VALUE(TRIM(SUBSTITUTE(AK98,CHAR(160),""))),0),TRIM(SUBSTITUTE($AS98,CHAR(160),""))="Devis 2",IFERROR(VALUE(TRIM(SUBSTITUTE(AN98,CHAR(160),""))),0),TRIM(SUBSTITUTE($AS98,CHAR(160),""))="Devis 3",IFERROR(VALUE(TRIM(SUBSTITUTE(AQ98,CHAR(160),""))),0)),0)*IFERROR(VALUE(TRIM(SUBSTITUTE($AA98,CHAR(160),""))),0)=0,IF(AX98&lt;&gt;"",0,""),IFERROR(_xlfn.IFS(TRIM(SUBSTITUTE($AS98,CHAR(160),""))="Devis 1",IFERROR(VALUE(TRIM(SUBSTITUTE(AK98,CHAR(160),""))),0),TRIM(SUBSTITUTE($AS98,CHAR(160),""))="Devis 2",IFERROR(VALUE(TRIM(SUBSTITUTE(AN98,CHAR(160),""))),0),TRIM(SUBSTITUTE($AS98,CHAR(160),""))="Devis 3",IFERROR(VALUE(TRIM(SUBSTITUTE(AQ98,CHAR(160),""))),0)),0)*IFERROR(VALUE(TRIM(SUBSTITUTE($AA98,CHAR(160),""))),0)))</f>
        <v/>
      </c>
      <c r="AZ98" s="67" t="str" cm="1">
        <f t="array" ref="AZ98">IF($AA98="","",IF((IFERROR(_xlfn.IFS($AS98="Devis 1",(IFERROR(VALUE(TRIM(SUBSTITUTE(AL98,CHAR(160),""))),0)),$AS98="Devis 2",(IFERROR(VALUE(TRIM(SUBSTITUTE(AO98,CHAR(160),""))),0)),$AS98="Devis 3",(IFERROR(VALUE(TRIM(SUBSTITUTE(AR98,CHAR(160),""))),0))),0))*(IFERROR(VALUE(TRIM(SUBSTITUTE($AA98,CHAR(160),""))),0))=0,"",(IFERROR(_xlfn.IFS($AS98="Devis 1",(IFERROR(VALUE(TRIM(SUBSTITUTE(AL98,CHAR(160),""))),0)),$AS98="Devis 2",(IFERROR(VALUE(TRIM(SUBSTITUTE(AO98,CHAR(160),""))),0)),$AS98="Devis 3",(IFERROR(VALUE(TRIM(SUBSTITUTE(AR98,CHAR(160),""))),0))),0))*(IFERROR(VALUE(TRIM(SUBSTITUTE($AA98,CHAR(160),""))),0))))</f>
        <v/>
      </c>
      <c r="BA98" s="57"/>
      <c r="BB98" s="14" t="str" cm="1">
        <f t="array" ref="BB98">IF(OR(AZ98="",AW98="",AX98="",AU98="",AY98="",AV98=""),"",_xlfn.IFS((IFERROR(VALUE(TRIM(SUBSTITUTE(AZ98,CHAR(160),""))),0))&gt;(IFERROR(VALUE(TRIM(SUBSTITUTE(AW98,CHAR(160),""))),0)),"KO : Le montant retenu TTC est supérieur au montant raisonnable TTC. Merci de revoir la ligne de dépense ou plafonner son montant.",(IFERROR(VALUE(TRIM(SUBSTITUTE(AX98,CHAR(160),""))),0))&gt;(IFERROR(VALUE(TRIM(SUBSTITUTE(AU98,CHAR(160),""))),0)),"Attention : Le montant retenu HT est supérieur au montant HT raisonnable. Merci de revoir la ligne de dépense, plafonner son montant, ou justifier la reventillation HT / TVA.",(IFERROR(VALUE(TRIM(SUBSTITUTE(AY98,CHAR(160),""))),0))&gt;(IFERROR(VALUE(TRIM(SUBSTITUTE(AV98,CHAR(160),""))),0)),"Attention : Le montant TVA retenu est supérieur au montant TVA raisonnable. Merci de revoir la ligne de dépense, plafonner son montant, ou justifier la reventillation HT / TVA.",(IFERROR(VALUE(TRIM(SUBSTITUTE(AZ98,CHAR(160),""))),0))=0,"",(IFERROR(VALUE(TRIM(SUBSTITUTE(AW98,CHAR(160),""))),0))=(IFERROR(VALUE(TRIM(SUBSTITUTE(AZ98,CHAR(160),""))),0)),"OK",(IFERROR(VALUE(TRIM(SUBSTITUTE(AW98,CHAR(160),""))),0))&gt;(IFERROR(VALUE(TRIM(SUBSTITUTE(AZ98,CHAR(160),""))),0))," OK : Montant instruit inférieur au montant raisonnable.",TRUE,""))</f>
        <v/>
      </c>
      <c r="BC98" s="14" t="str" cm="1">
        <f t="array" ref="BC98">IF(
   OR(AZ98="",X98="",AX98="",V98="",AY98="",W98=""),
   "",
   _xlfn.IFS(
      (IFERROR(VALUE(TRIM(SUBSTITUTE(AZ98,CHAR(160),""))),0))=0,
         "Attention montant présenté entièrement écarté",
      (IFERROR(VALUE(TRIM(SUBSTITUTE(AZ98,CHAR(160),""))),0))&gt;
         (IFERROR(VALUE(TRIM(SUBSTITUTE(X98,CHAR(160),""))),0)),
         "KO : Le montant retenu TTC est supérieur au montant présenté TTC. Merci de revoir la ligne de dépense ou plafonner son montant.",
      (IFERROR(VALUE(TRIM(SUBSTITUTE(AX98,CHAR(160),""))),0))&gt;
         (IFERROR(VALUE(TRIM(SUBSTITUTE(V98,CHAR(160),""))),0)),
         "Attention : Le montant retenu HT est supérieur au montant HT présenté. Merci de revoir la ligne de dépense, plafonner son montant, ou justifier la reventilation HT / TVA.",
      (IFERROR(VALUE(TRIM(SUBSTITUTE(AY98,CHAR(160),""))),0))&gt;
         (IFERROR(VALUE(TRIM(SUBSTITUTE(W98,CHAR(160),""))),0)),
         "Attention : Le montant TVA retenu est supérieur au montant TVA présenté. Merci de revoir la ligne de dépense, plafonner son montant, ou justifier la reventilation HT / TVA.",
      (IFERROR(VALUE(TRIM(SUBSTITUTE(X98,CHAR(160),""))),0))=0,
         "",
      (IFERROR(VALUE(TRIM(SUBSTITUTE(AZ98,CHAR(160),""))),0))=
         (IFERROR(VALUE(TRIM(SUBSTITUTE(X98,CHAR(160),""))),0)),
         "OK",
      (IFERROR(VALUE(TRIM(SUBSTITUTE(AZ98,CHAR(160),""))),0))&lt;
         (IFERROR(VALUE(TRIM(SUBSTITUTE(X98,CHAR(160),""))),0)),
         "Attention : montant présenté partiellement écarté.",
      TRUE,
         ""
   )
)</f>
        <v/>
      </c>
      <c r="BD98" s="49" t="str">
        <f t="shared" si="67"/>
        <v/>
      </c>
      <c r="BE98" s="49" t="str">
        <f t="shared" si="68"/>
        <v/>
      </c>
      <c r="BF98" s="21" t="str">
        <f t="shared" si="69"/>
        <v/>
      </c>
    </row>
    <row r="99" spans="1:58" ht="15" customHeight="1">
      <c r="A99" s="345">
        <v>88</v>
      </c>
      <c r="B99" s="363"/>
      <c r="C99" s="6"/>
      <c r="D99" s="5"/>
      <c r="E99" s="5"/>
      <c r="F99" s="5"/>
      <c r="G99" s="24"/>
      <c r="H99" s="22"/>
      <c r="I99" s="23"/>
      <c r="J99" s="5"/>
      <c r="K99" s="11"/>
      <c r="L99" s="8"/>
      <c r="M99" s="7"/>
      <c r="N99" s="42" t="str">
        <f t="shared" si="80"/>
        <v/>
      </c>
      <c r="O99" s="9"/>
      <c r="P99" s="7"/>
      <c r="Q99" s="42" t="str">
        <f t="shared" si="81"/>
        <v/>
      </c>
      <c r="R99" s="10"/>
      <c r="S99" s="7"/>
      <c r="T99" s="43" t="str">
        <f t="shared" si="82"/>
        <v/>
      </c>
      <c r="U99" s="16"/>
      <c r="V99" s="68" t="str" cm="1">
        <f t="array" ref="V99">IF((_xlfn.IFS(TRIM(SUBSTITUTE(U99,CHAR(160),""))="Devis 1",IFERROR(VALUE(TRIM(SUBSTITUTE(L99,CHAR(160),""))),0),TRIM(SUBSTITUTE(U99,CHAR(160),""))="Devis 2",IFERROR(VALUE(TRIM(SUBSTITUTE(O99,CHAR(160),""))),0),TRIM(SUBSTITUTE(U99,CHAR(160),""))="Devis 3",IFERROR(VALUE(TRIM(SUBSTITUTE(R99,CHAR(160),""))),0),TRUE,0)*IFERROR(VALUE(TRIM(SUBSTITUTE(C99,CHAR(160),""))),0))=0,"",_xlfn.IFS(TRIM(SUBSTITUTE(U99,CHAR(160),""))="Devis 1",IFERROR(VALUE(TRIM(SUBSTITUTE(L99,CHAR(160),""))),0),TRIM(SUBSTITUTE(U99,CHAR(160),""))="Devis 2",IFERROR(VALUE(TRIM(SUBSTITUTE(O99,CHAR(160),""))),0),TRIM(SUBSTITUTE(U99,CHAR(160),""))="Devis 3",IFERROR(VALUE(TRIM(SUBSTITUTE(R99,CHAR(160),""))),0),TRUE,0)*IFERROR(VALUE(TRIM(SUBSTITUTE(C99,CHAR(160),""))),0))</f>
        <v/>
      </c>
      <c r="W99" s="66" t="str" cm="1">
        <f t="array" ref="W99">IF((_xlfn.IFS(TRIM(SUBSTITUTE(U99,CHAR(160),""))="Devis 1",IFERROR(VALUE(TRIM(SUBSTITUTE(M99,CHAR(160),""))),0),TRIM(SUBSTITUTE(U99,CHAR(160),""))="Devis 2",IFERROR(VALUE(TRIM(SUBSTITUTE(P99,CHAR(160),""))),0),TRIM(SUBSTITUTE(U99,CHAR(160),""))="Devis 3",IFERROR(VALUE(TRIM(SUBSTITUTE(S99,CHAR(160),""))),0),TRUE,0)*IFERROR(VALUE(TRIM(SUBSTITUTE(C99,CHAR(160),""))),0))=0,IF(V99&lt;&gt;"",0,""),_xlfn.IFS(TRIM(SUBSTITUTE(U99,CHAR(160),""))="Devis 1",IFERROR(VALUE(TRIM(SUBSTITUTE(M99,CHAR(160),""))),0),TRIM(SUBSTITUTE(U99,CHAR(160),""))="Devis 2",IFERROR(VALUE(TRIM(SUBSTITUTE(P99,CHAR(160),""))),0),TRIM(SUBSTITUTE(U99,CHAR(160),""))="Devis 3",IFERROR(VALUE(TRIM(SUBSTITUTE(S99,CHAR(160),""))),0),TRUE,0)*IFERROR(VALUE(TRIM(SUBSTITUTE(C99,CHAR(160),""))),0))</f>
        <v/>
      </c>
      <c r="X99" s="69" t="str">
        <f t="shared" si="83"/>
        <v/>
      </c>
      <c r="Y99" s="65"/>
      <c r="Z99" s="18" t="str">
        <f t="shared" si="70"/>
        <v/>
      </c>
      <c r="AA99" s="15" t="str">
        <f t="shared" si="71"/>
        <v/>
      </c>
      <c r="AB99" s="15" t="str">
        <f t="shared" si="72"/>
        <v/>
      </c>
      <c r="AC99" s="15" t="str">
        <f t="shared" si="73"/>
        <v/>
      </c>
      <c r="AD99" s="15" t="str">
        <f t="shared" si="74"/>
        <v/>
      </c>
      <c r="AE99" s="15" t="str">
        <f t="shared" si="75"/>
        <v/>
      </c>
      <c r="AF99" s="15" t="str">
        <f t="shared" si="76"/>
        <v/>
      </c>
      <c r="AG99" s="15" t="str">
        <f t="shared" si="77"/>
        <v/>
      </c>
      <c r="AH99" s="15" t="str">
        <f t="shared" si="89"/>
        <v/>
      </c>
      <c r="AI99" s="297" t="str">
        <f t="shared" si="84"/>
        <v/>
      </c>
      <c r="AJ99" s="45" t="str">
        <f t="shared" si="78"/>
        <v/>
      </c>
      <c r="AK99" s="20" t="str">
        <f t="shared" si="79"/>
        <v/>
      </c>
      <c r="AL99" s="42" t="str">
        <f t="shared" si="85"/>
        <v/>
      </c>
      <c r="AM99" s="46" t="str">
        <f t="shared" si="60"/>
        <v/>
      </c>
      <c r="AN99" s="20" t="str">
        <f t="shared" si="61"/>
        <v/>
      </c>
      <c r="AO99" s="42" t="str">
        <f t="shared" si="86"/>
        <v/>
      </c>
      <c r="AP99" s="47" t="str">
        <f t="shared" si="62"/>
        <v/>
      </c>
      <c r="AQ99" s="20" t="str">
        <f t="shared" si="63"/>
        <v/>
      </c>
      <c r="AR99" s="48" t="str">
        <f t="shared" si="87"/>
        <v/>
      </c>
      <c r="AS99" s="44" t="str">
        <f t="shared" si="64"/>
        <v/>
      </c>
      <c r="AT99" s="56"/>
      <c r="AU99" s="49" t="str">
        <f t="shared" si="65"/>
        <v/>
      </c>
      <c r="AV99" s="49" t="str">
        <f t="shared" si="66"/>
        <v/>
      </c>
      <c r="AW99" s="49" t="str">
        <f t="shared" si="88"/>
        <v/>
      </c>
      <c r="AX99" s="67" t="str" cm="1">
        <f t="array" ref="AX99">IF($AA99="","",IF((IFERROR(_xlfn.IFS($AS99="Devis 1",(IFERROR(VALUE(TRIM(SUBSTITUTE(AJ99,CHAR(160),""))),0)),$AS99="Devis 2",(IFERROR(VALUE(TRIM(SUBSTITUTE(AM99,CHAR(160),""))),0)),$AS99="Devis 3",(IFERROR(VALUE(TRIM(SUBSTITUTE(AP99,CHAR(160),""))),0))),0))*(IFERROR(VALUE(TRIM(SUBSTITUTE($AA99,CHAR(160),""))),0))=0,"",(IFERROR(_xlfn.IFS($AS99="Devis 1",(IFERROR(VALUE(TRIM(SUBSTITUTE(AJ99,CHAR(160),""))),0)),$AS99="Devis 2",(IFERROR(VALUE(TRIM(SUBSTITUTE(AM99,CHAR(160),""))),0)),$AS99="Devis 3",(IFERROR(VALUE(TRIM(SUBSTITUTE(AP99,CHAR(160),""))),0))),0))*(IFERROR(VALUE(TRIM(SUBSTITUTE($AA99,CHAR(160),""))),0))))</f>
        <v/>
      </c>
      <c r="AY99" s="67" t="str" cm="1">
        <f t="array" ref="AY99">IF($AA99="","",IF(IFERROR(_xlfn.IFS(TRIM(SUBSTITUTE($AS99,CHAR(160),""))="Devis 1",IFERROR(VALUE(TRIM(SUBSTITUTE(AK99,CHAR(160),""))),0),TRIM(SUBSTITUTE($AS99,CHAR(160),""))="Devis 2",IFERROR(VALUE(TRIM(SUBSTITUTE(AN99,CHAR(160),""))),0),TRIM(SUBSTITUTE($AS99,CHAR(160),""))="Devis 3",IFERROR(VALUE(TRIM(SUBSTITUTE(AQ99,CHAR(160),""))),0)),0)*IFERROR(VALUE(TRIM(SUBSTITUTE($AA99,CHAR(160),""))),0)=0,IF(AX99&lt;&gt;"",0,""),IFERROR(_xlfn.IFS(TRIM(SUBSTITUTE($AS99,CHAR(160),""))="Devis 1",IFERROR(VALUE(TRIM(SUBSTITUTE(AK99,CHAR(160),""))),0),TRIM(SUBSTITUTE($AS99,CHAR(160),""))="Devis 2",IFERROR(VALUE(TRIM(SUBSTITUTE(AN99,CHAR(160),""))),0),TRIM(SUBSTITUTE($AS99,CHAR(160),""))="Devis 3",IFERROR(VALUE(TRIM(SUBSTITUTE(AQ99,CHAR(160),""))),0)),0)*IFERROR(VALUE(TRIM(SUBSTITUTE($AA99,CHAR(160),""))),0)))</f>
        <v/>
      </c>
      <c r="AZ99" s="67" t="str" cm="1">
        <f t="array" ref="AZ99">IF($AA99="","",IF((IFERROR(_xlfn.IFS($AS99="Devis 1",(IFERROR(VALUE(TRIM(SUBSTITUTE(AL99,CHAR(160),""))),0)),$AS99="Devis 2",(IFERROR(VALUE(TRIM(SUBSTITUTE(AO99,CHAR(160),""))),0)),$AS99="Devis 3",(IFERROR(VALUE(TRIM(SUBSTITUTE(AR99,CHAR(160),""))),0))),0))*(IFERROR(VALUE(TRIM(SUBSTITUTE($AA99,CHAR(160),""))),0))=0,"",(IFERROR(_xlfn.IFS($AS99="Devis 1",(IFERROR(VALUE(TRIM(SUBSTITUTE(AL99,CHAR(160),""))),0)),$AS99="Devis 2",(IFERROR(VALUE(TRIM(SUBSTITUTE(AO99,CHAR(160),""))),0)),$AS99="Devis 3",(IFERROR(VALUE(TRIM(SUBSTITUTE(AR99,CHAR(160),""))),0))),0))*(IFERROR(VALUE(TRIM(SUBSTITUTE($AA99,CHAR(160),""))),0))))</f>
        <v/>
      </c>
      <c r="BA99" s="57"/>
      <c r="BB99" s="14" t="str" cm="1">
        <f t="array" ref="BB99">IF(OR(AZ99="",AW99="",AX99="",AU99="",AY99="",AV99=""),"",_xlfn.IFS((IFERROR(VALUE(TRIM(SUBSTITUTE(AZ99,CHAR(160),""))),0))&gt;(IFERROR(VALUE(TRIM(SUBSTITUTE(AW99,CHAR(160),""))),0)),"KO : Le montant retenu TTC est supérieur au montant raisonnable TTC. Merci de revoir la ligne de dépense ou plafonner son montant.",(IFERROR(VALUE(TRIM(SUBSTITUTE(AX99,CHAR(160),""))),0))&gt;(IFERROR(VALUE(TRIM(SUBSTITUTE(AU99,CHAR(160),""))),0)),"Attention : Le montant retenu HT est supérieur au montant HT raisonnable. Merci de revoir la ligne de dépense, plafonner son montant, ou justifier la reventillation HT / TVA.",(IFERROR(VALUE(TRIM(SUBSTITUTE(AY99,CHAR(160),""))),0))&gt;(IFERROR(VALUE(TRIM(SUBSTITUTE(AV99,CHAR(160),""))),0)),"Attention : Le montant TVA retenu est supérieur au montant TVA raisonnable. Merci de revoir la ligne de dépense, plafonner son montant, ou justifier la reventillation HT / TVA.",(IFERROR(VALUE(TRIM(SUBSTITUTE(AZ99,CHAR(160),""))),0))=0,"",(IFERROR(VALUE(TRIM(SUBSTITUTE(AW99,CHAR(160),""))),0))=(IFERROR(VALUE(TRIM(SUBSTITUTE(AZ99,CHAR(160),""))),0)),"OK",(IFERROR(VALUE(TRIM(SUBSTITUTE(AW99,CHAR(160),""))),0))&gt;(IFERROR(VALUE(TRIM(SUBSTITUTE(AZ99,CHAR(160),""))),0))," OK : Montant instruit inférieur au montant raisonnable.",TRUE,""))</f>
        <v/>
      </c>
      <c r="BC99" s="14" t="str" cm="1">
        <f t="array" ref="BC99">IF(
   OR(AZ99="",X99="",AX99="",V99="",AY99="",W99=""),
   "",
   _xlfn.IFS(
      (IFERROR(VALUE(TRIM(SUBSTITUTE(AZ99,CHAR(160),""))),0))=0,
         "Attention montant présenté entièrement écarté",
      (IFERROR(VALUE(TRIM(SUBSTITUTE(AZ99,CHAR(160),""))),0))&gt;
         (IFERROR(VALUE(TRIM(SUBSTITUTE(X99,CHAR(160),""))),0)),
         "KO : Le montant retenu TTC est supérieur au montant présenté TTC. Merci de revoir la ligne de dépense ou plafonner son montant.",
      (IFERROR(VALUE(TRIM(SUBSTITUTE(AX99,CHAR(160),""))),0))&gt;
         (IFERROR(VALUE(TRIM(SUBSTITUTE(V99,CHAR(160),""))),0)),
         "Attention : Le montant retenu HT est supérieur au montant HT présenté. Merci de revoir la ligne de dépense, plafonner son montant, ou justifier la reventilation HT / TVA.",
      (IFERROR(VALUE(TRIM(SUBSTITUTE(AY99,CHAR(160),""))),0))&gt;
         (IFERROR(VALUE(TRIM(SUBSTITUTE(W99,CHAR(160),""))),0)),
         "Attention : Le montant TVA retenu est supérieur au montant TVA présenté. Merci de revoir la ligne de dépense, plafonner son montant, ou justifier la reventilation HT / TVA.",
      (IFERROR(VALUE(TRIM(SUBSTITUTE(X99,CHAR(160),""))),0))=0,
         "",
      (IFERROR(VALUE(TRIM(SUBSTITUTE(AZ99,CHAR(160),""))),0))=
         (IFERROR(VALUE(TRIM(SUBSTITUTE(X99,CHAR(160),""))),0)),
         "OK",
      (IFERROR(VALUE(TRIM(SUBSTITUTE(AZ99,CHAR(160),""))),0))&lt;
         (IFERROR(VALUE(TRIM(SUBSTITUTE(X99,CHAR(160),""))),0)),
         "Attention : montant présenté partiellement écarté.",
      TRUE,
         ""
   )
)</f>
        <v/>
      </c>
      <c r="BD99" s="49" t="str">
        <f t="shared" si="67"/>
        <v/>
      </c>
      <c r="BE99" s="49" t="str">
        <f t="shared" si="68"/>
        <v/>
      </c>
      <c r="BF99" s="21" t="str">
        <f t="shared" si="69"/>
        <v/>
      </c>
    </row>
    <row r="100" spans="1:58" ht="15" customHeight="1">
      <c r="A100" s="345">
        <v>89</v>
      </c>
      <c r="B100" s="363"/>
      <c r="C100" s="6"/>
      <c r="D100" s="5"/>
      <c r="E100" s="5"/>
      <c r="F100" s="5"/>
      <c r="G100" s="24"/>
      <c r="H100" s="22"/>
      <c r="I100" s="23"/>
      <c r="J100" s="5"/>
      <c r="K100" s="11"/>
      <c r="L100" s="8"/>
      <c r="M100" s="7"/>
      <c r="N100" s="42" t="str">
        <f t="shared" si="80"/>
        <v/>
      </c>
      <c r="O100" s="9"/>
      <c r="P100" s="7"/>
      <c r="Q100" s="42" t="str">
        <f t="shared" si="81"/>
        <v/>
      </c>
      <c r="R100" s="10"/>
      <c r="S100" s="7"/>
      <c r="T100" s="43" t="str">
        <f t="shared" si="82"/>
        <v/>
      </c>
      <c r="U100" s="16"/>
      <c r="V100" s="68" t="str" cm="1">
        <f t="array" ref="V100">IF((_xlfn.IFS(TRIM(SUBSTITUTE(U100,CHAR(160),""))="Devis 1",IFERROR(VALUE(TRIM(SUBSTITUTE(L100,CHAR(160),""))),0),TRIM(SUBSTITUTE(U100,CHAR(160),""))="Devis 2",IFERROR(VALUE(TRIM(SUBSTITUTE(O100,CHAR(160),""))),0),TRIM(SUBSTITUTE(U100,CHAR(160),""))="Devis 3",IFERROR(VALUE(TRIM(SUBSTITUTE(R100,CHAR(160),""))),0),TRUE,0)*IFERROR(VALUE(TRIM(SUBSTITUTE(C100,CHAR(160),""))),0))=0,"",_xlfn.IFS(TRIM(SUBSTITUTE(U100,CHAR(160),""))="Devis 1",IFERROR(VALUE(TRIM(SUBSTITUTE(L100,CHAR(160),""))),0),TRIM(SUBSTITUTE(U100,CHAR(160),""))="Devis 2",IFERROR(VALUE(TRIM(SUBSTITUTE(O100,CHAR(160),""))),0),TRIM(SUBSTITUTE(U100,CHAR(160),""))="Devis 3",IFERROR(VALUE(TRIM(SUBSTITUTE(R100,CHAR(160),""))),0),TRUE,0)*IFERROR(VALUE(TRIM(SUBSTITUTE(C100,CHAR(160),""))),0))</f>
        <v/>
      </c>
      <c r="W100" s="66" t="str" cm="1">
        <f t="array" ref="W100">IF((_xlfn.IFS(TRIM(SUBSTITUTE(U100,CHAR(160),""))="Devis 1",IFERROR(VALUE(TRIM(SUBSTITUTE(M100,CHAR(160),""))),0),TRIM(SUBSTITUTE(U100,CHAR(160),""))="Devis 2",IFERROR(VALUE(TRIM(SUBSTITUTE(P100,CHAR(160),""))),0),TRIM(SUBSTITUTE(U100,CHAR(160),""))="Devis 3",IFERROR(VALUE(TRIM(SUBSTITUTE(S100,CHAR(160),""))),0),TRUE,0)*IFERROR(VALUE(TRIM(SUBSTITUTE(C100,CHAR(160),""))),0))=0,IF(V100&lt;&gt;"",0,""),_xlfn.IFS(TRIM(SUBSTITUTE(U100,CHAR(160),""))="Devis 1",IFERROR(VALUE(TRIM(SUBSTITUTE(M100,CHAR(160),""))),0),TRIM(SUBSTITUTE(U100,CHAR(160),""))="Devis 2",IFERROR(VALUE(TRIM(SUBSTITUTE(P100,CHAR(160),""))),0),TRIM(SUBSTITUTE(U100,CHAR(160),""))="Devis 3",IFERROR(VALUE(TRIM(SUBSTITUTE(S100,CHAR(160),""))),0),TRUE,0)*IFERROR(VALUE(TRIM(SUBSTITUTE(C100,CHAR(160),""))),0))</f>
        <v/>
      </c>
      <c r="X100" s="69" t="str">
        <f t="shared" si="83"/>
        <v/>
      </c>
      <c r="Y100" s="65"/>
      <c r="Z100" s="18" t="str">
        <f t="shared" si="70"/>
        <v/>
      </c>
      <c r="AA100" s="15" t="str">
        <f t="shared" si="71"/>
        <v/>
      </c>
      <c r="AB100" s="15" t="str">
        <f t="shared" si="72"/>
        <v/>
      </c>
      <c r="AC100" s="15" t="str">
        <f t="shared" si="73"/>
        <v/>
      </c>
      <c r="AD100" s="15" t="str">
        <f t="shared" si="74"/>
        <v/>
      </c>
      <c r="AE100" s="15" t="str">
        <f t="shared" si="75"/>
        <v/>
      </c>
      <c r="AF100" s="15" t="str">
        <f t="shared" si="76"/>
        <v/>
      </c>
      <c r="AG100" s="15" t="str">
        <f t="shared" si="77"/>
        <v/>
      </c>
      <c r="AH100" s="15" t="str">
        <f t="shared" si="89"/>
        <v/>
      </c>
      <c r="AI100" s="297" t="str">
        <f t="shared" si="84"/>
        <v/>
      </c>
      <c r="AJ100" s="45" t="str">
        <f t="shared" si="78"/>
        <v/>
      </c>
      <c r="AK100" s="20" t="str">
        <f t="shared" si="79"/>
        <v/>
      </c>
      <c r="AL100" s="42" t="str">
        <f t="shared" si="85"/>
        <v/>
      </c>
      <c r="AM100" s="46" t="str">
        <f t="shared" si="60"/>
        <v/>
      </c>
      <c r="AN100" s="20" t="str">
        <f t="shared" si="61"/>
        <v/>
      </c>
      <c r="AO100" s="42" t="str">
        <f t="shared" si="86"/>
        <v/>
      </c>
      <c r="AP100" s="47" t="str">
        <f t="shared" si="62"/>
        <v/>
      </c>
      <c r="AQ100" s="20" t="str">
        <f t="shared" si="63"/>
        <v/>
      </c>
      <c r="AR100" s="48" t="str">
        <f t="shared" si="87"/>
        <v/>
      </c>
      <c r="AS100" s="44" t="str">
        <f t="shared" si="64"/>
        <v/>
      </c>
      <c r="AT100" s="56"/>
      <c r="AU100" s="49" t="str">
        <f t="shared" si="65"/>
        <v/>
      </c>
      <c r="AV100" s="49" t="str">
        <f t="shared" si="66"/>
        <v/>
      </c>
      <c r="AW100" s="49" t="str">
        <f t="shared" si="88"/>
        <v/>
      </c>
      <c r="AX100" s="67" t="str" cm="1">
        <f t="array" ref="AX100">IF($AA100="","",IF((IFERROR(_xlfn.IFS($AS100="Devis 1",(IFERROR(VALUE(TRIM(SUBSTITUTE(AJ100,CHAR(160),""))),0)),$AS100="Devis 2",(IFERROR(VALUE(TRIM(SUBSTITUTE(AM100,CHAR(160),""))),0)),$AS100="Devis 3",(IFERROR(VALUE(TRIM(SUBSTITUTE(AP100,CHAR(160),""))),0))),0))*(IFERROR(VALUE(TRIM(SUBSTITUTE($AA100,CHAR(160),""))),0))=0,"",(IFERROR(_xlfn.IFS($AS100="Devis 1",(IFERROR(VALUE(TRIM(SUBSTITUTE(AJ100,CHAR(160),""))),0)),$AS100="Devis 2",(IFERROR(VALUE(TRIM(SUBSTITUTE(AM100,CHAR(160),""))),0)),$AS100="Devis 3",(IFERROR(VALUE(TRIM(SUBSTITUTE(AP100,CHAR(160),""))),0))),0))*(IFERROR(VALUE(TRIM(SUBSTITUTE($AA100,CHAR(160),""))),0))))</f>
        <v/>
      </c>
      <c r="AY100" s="67" t="str" cm="1">
        <f t="array" ref="AY100">IF($AA100="","",IF(IFERROR(_xlfn.IFS(TRIM(SUBSTITUTE($AS100,CHAR(160),""))="Devis 1",IFERROR(VALUE(TRIM(SUBSTITUTE(AK100,CHAR(160),""))),0),TRIM(SUBSTITUTE($AS100,CHAR(160),""))="Devis 2",IFERROR(VALUE(TRIM(SUBSTITUTE(AN100,CHAR(160),""))),0),TRIM(SUBSTITUTE($AS100,CHAR(160),""))="Devis 3",IFERROR(VALUE(TRIM(SUBSTITUTE(AQ100,CHAR(160),""))),0)),0)*IFERROR(VALUE(TRIM(SUBSTITUTE($AA100,CHAR(160),""))),0)=0,IF(AX100&lt;&gt;"",0,""),IFERROR(_xlfn.IFS(TRIM(SUBSTITUTE($AS100,CHAR(160),""))="Devis 1",IFERROR(VALUE(TRIM(SUBSTITUTE(AK100,CHAR(160),""))),0),TRIM(SUBSTITUTE($AS100,CHAR(160),""))="Devis 2",IFERROR(VALUE(TRIM(SUBSTITUTE(AN100,CHAR(160),""))),0),TRIM(SUBSTITUTE($AS100,CHAR(160),""))="Devis 3",IFERROR(VALUE(TRIM(SUBSTITUTE(AQ100,CHAR(160),""))),0)),0)*IFERROR(VALUE(TRIM(SUBSTITUTE($AA100,CHAR(160),""))),0)))</f>
        <v/>
      </c>
      <c r="AZ100" s="67" t="str" cm="1">
        <f t="array" ref="AZ100">IF($AA100="","",IF((IFERROR(_xlfn.IFS($AS100="Devis 1",(IFERROR(VALUE(TRIM(SUBSTITUTE(AL100,CHAR(160),""))),0)),$AS100="Devis 2",(IFERROR(VALUE(TRIM(SUBSTITUTE(AO100,CHAR(160),""))),0)),$AS100="Devis 3",(IFERROR(VALUE(TRIM(SUBSTITUTE(AR100,CHAR(160),""))),0))),0))*(IFERROR(VALUE(TRIM(SUBSTITUTE($AA100,CHAR(160),""))),0))=0,"",(IFERROR(_xlfn.IFS($AS100="Devis 1",(IFERROR(VALUE(TRIM(SUBSTITUTE(AL100,CHAR(160),""))),0)),$AS100="Devis 2",(IFERROR(VALUE(TRIM(SUBSTITUTE(AO100,CHAR(160),""))),0)),$AS100="Devis 3",(IFERROR(VALUE(TRIM(SUBSTITUTE(AR100,CHAR(160),""))),0))),0))*(IFERROR(VALUE(TRIM(SUBSTITUTE($AA100,CHAR(160),""))),0))))</f>
        <v/>
      </c>
      <c r="BA100" s="57"/>
      <c r="BB100" s="14" t="str" cm="1">
        <f t="array" ref="BB100">IF(OR(AZ100="",AW100="",AX100="",AU100="",AY100="",AV100=""),"",_xlfn.IFS((IFERROR(VALUE(TRIM(SUBSTITUTE(AZ100,CHAR(160),""))),0))&gt;(IFERROR(VALUE(TRIM(SUBSTITUTE(AW100,CHAR(160),""))),0)),"KO : Le montant retenu TTC est supérieur au montant raisonnable TTC. Merci de revoir la ligne de dépense ou plafonner son montant.",(IFERROR(VALUE(TRIM(SUBSTITUTE(AX100,CHAR(160),""))),0))&gt;(IFERROR(VALUE(TRIM(SUBSTITUTE(AU100,CHAR(160),""))),0)),"Attention : Le montant retenu HT est supérieur au montant HT raisonnable. Merci de revoir la ligne de dépense, plafonner son montant, ou justifier la reventillation HT / TVA.",(IFERROR(VALUE(TRIM(SUBSTITUTE(AY100,CHAR(160),""))),0))&gt;(IFERROR(VALUE(TRIM(SUBSTITUTE(AV100,CHAR(160),""))),0)),"Attention : Le montant TVA retenu est supérieur au montant TVA raisonnable. Merci de revoir la ligne de dépense, plafonner son montant, ou justifier la reventillation HT / TVA.",(IFERROR(VALUE(TRIM(SUBSTITUTE(AZ100,CHAR(160),""))),0))=0,"",(IFERROR(VALUE(TRIM(SUBSTITUTE(AW100,CHAR(160),""))),0))=(IFERROR(VALUE(TRIM(SUBSTITUTE(AZ100,CHAR(160),""))),0)),"OK",(IFERROR(VALUE(TRIM(SUBSTITUTE(AW100,CHAR(160),""))),0))&gt;(IFERROR(VALUE(TRIM(SUBSTITUTE(AZ100,CHAR(160),""))),0))," OK : Montant instruit inférieur au montant raisonnable.",TRUE,""))</f>
        <v/>
      </c>
      <c r="BC100" s="14" t="str" cm="1">
        <f t="array" ref="BC100">IF(
   OR(AZ100="",X100="",AX100="",V100="",AY100="",W100=""),
   "",
   _xlfn.IFS(
      (IFERROR(VALUE(TRIM(SUBSTITUTE(AZ100,CHAR(160),""))),0))=0,
         "Attention montant présenté entièrement écarté",
      (IFERROR(VALUE(TRIM(SUBSTITUTE(AZ100,CHAR(160),""))),0))&gt;
         (IFERROR(VALUE(TRIM(SUBSTITUTE(X100,CHAR(160),""))),0)),
         "KO : Le montant retenu TTC est supérieur au montant présenté TTC. Merci de revoir la ligne de dépense ou plafonner son montant.",
      (IFERROR(VALUE(TRIM(SUBSTITUTE(AX100,CHAR(160),""))),0))&gt;
         (IFERROR(VALUE(TRIM(SUBSTITUTE(V100,CHAR(160),""))),0)),
         "Attention : Le montant retenu HT est supérieur au montant HT présenté. Merci de revoir la ligne de dépense, plafonner son montant, ou justifier la reventilation HT / TVA.",
      (IFERROR(VALUE(TRIM(SUBSTITUTE(AY100,CHAR(160),""))),0))&gt;
         (IFERROR(VALUE(TRIM(SUBSTITUTE(W100,CHAR(160),""))),0)),
         "Attention : Le montant TVA retenu est supérieur au montant TVA présenté. Merci de revoir la ligne de dépense, plafonner son montant, ou justifier la reventilation HT / TVA.",
      (IFERROR(VALUE(TRIM(SUBSTITUTE(X100,CHAR(160),""))),0))=0,
         "",
      (IFERROR(VALUE(TRIM(SUBSTITUTE(AZ100,CHAR(160),""))),0))=
         (IFERROR(VALUE(TRIM(SUBSTITUTE(X100,CHAR(160),""))),0)),
         "OK",
      (IFERROR(VALUE(TRIM(SUBSTITUTE(AZ100,CHAR(160),""))),0))&lt;
         (IFERROR(VALUE(TRIM(SUBSTITUTE(X100,CHAR(160),""))),0)),
         "Attention : montant présenté partiellement écarté.",
      TRUE,
         ""
   )
)</f>
        <v/>
      </c>
      <c r="BD100" s="49" t="str">
        <f t="shared" si="67"/>
        <v/>
      </c>
      <c r="BE100" s="49" t="str">
        <f t="shared" si="68"/>
        <v/>
      </c>
      <c r="BF100" s="21" t="str">
        <f t="shared" si="69"/>
        <v/>
      </c>
    </row>
    <row r="101" spans="1:58" ht="15" customHeight="1">
      <c r="A101" s="345">
        <v>90</v>
      </c>
      <c r="B101" s="363"/>
      <c r="C101" s="6"/>
      <c r="D101" s="5"/>
      <c r="E101" s="5"/>
      <c r="F101" s="5"/>
      <c r="G101" s="24"/>
      <c r="H101" s="22"/>
      <c r="I101" s="23"/>
      <c r="J101" s="5"/>
      <c r="K101" s="11"/>
      <c r="L101" s="8"/>
      <c r="M101" s="7"/>
      <c r="N101" s="42" t="str">
        <f t="shared" si="80"/>
        <v/>
      </c>
      <c r="O101" s="9"/>
      <c r="P101" s="7"/>
      <c r="Q101" s="42" t="str">
        <f t="shared" si="81"/>
        <v/>
      </c>
      <c r="R101" s="10"/>
      <c r="S101" s="7"/>
      <c r="T101" s="43" t="str">
        <f t="shared" si="82"/>
        <v/>
      </c>
      <c r="U101" s="16"/>
      <c r="V101" s="68" t="str" cm="1">
        <f t="array" ref="V101">IF((_xlfn.IFS(TRIM(SUBSTITUTE(U101,CHAR(160),""))="Devis 1",IFERROR(VALUE(TRIM(SUBSTITUTE(L101,CHAR(160),""))),0),TRIM(SUBSTITUTE(U101,CHAR(160),""))="Devis 2",IFERROR(VALUE(TRIM(SUBSTITUTE(O101,CHAR(160),""))),0),TRIM(SUBSTITUTE(U101,CHAR(160),""))="Devis 3",IFERROR(VALUE(TRIM(SUBSTITUTE(R101,CHAR(160),""))),0),TRUE,0)*IFERROR(VALUE(TRIM(SUBSTITUTE(C101,CHAR(160),""))),0))=0,"",_xlfn.IFS(TRIM(SUBSTITUTE(U101,CHAR(160),""))="Devis 1",IFERROR(VALUE(TRIM(SUBSTITUTE(L101,CHAR(160),""))),0),TRIM(SUBSTITUTE(U101,CHAR(160),""))="Devis 2",IFERROR(VALUE(TRIM(SUBSTITUTE(O101,CHAR(160),""))),0),TRIM(SUBSTITUTE(U101,CHAR(160),""))="Devis 3",IFERROR(VALUE(TRIM(SUBSTITUTE(R101,CHAR(160),""))),0),TRUE,0)*IFERROR(VALUE(TRIM(SUBSTITUTE(C101,CHAR(160),""))),0))</f>
        <v/>
      </c>
      <c r="W101" s="66" t="str" cm="1">
        <f t="array" ref="W101">IF((_xlfn.IFS(TRIM(SUBSTITUTE(U101,CHAR(160),""))="Devis 1",IFERROR(VALUE(TRIM(SUBSTITUTE(M101,CHAR(160),""))),0),TRIM(SUBSTITUTE(U101,CHAR(160),""))="Devis 2",IFERROR(VALUE(TRIM(SUBSTITUTE(P101,CHAR(160),""))),0),TRIM(SUBSTITUTE(U101,CHAR(160),""))="Devis 3",IFERROR(VALUE(TRIM(SUBSTITUTE(S101,CHAR(160),""))),0),TRUE,0)*IFERROR(VALUE(TRIM(SUBSTITUTE(C101,CHAR(160),""))),0))=0,IF(V101&lt;&gt;"",0,""),_xlfn.IFS(TRIM(SUBSTITUTE(U101,CHAR(160),""))="Devis 1",IFERROR(VALUE(TRIM(SUBSTITUTE(M101,CHAR(160),""))),0),TRIM(SUBSTITUTE(U101,CHAR(160),""))="Devis 2",IFERROR(VALUE(TRIM(SUBSTITUTE(P101,CHAR(160),""))),0),TRIM(SUBSTITUTE(U101,CHAR(160),""))="Devis 3",IFERROR(VALUE(TRIM(SUBSTITUTE(S101,CHAR(160),""))),0),TRUE,0)*IFERROR(VALUE(TRIM(SUBSTITUTE(C101,CHAR(160),""))),0))</f>
        <v/>
      </c>
      <c r="X101" s="69" t="str">
        <f t="shared" si="83"/>
        <v/>
      </c>
      <c r="Y101" s="65"/>
      <c r="Z101" s="18" t="str">
        <f t="shared" si="70"/>
        <v/>
      </c>
      <c r="AA101" s="15" t="str">
        <f t="shared" si="71"/>
        <v/>
      </c>
      <c r="AB101" s="15" t="str">
        <f t="shared" si="72"/>
        <v/>
      </c>
      <c r="AC101" s="15" t="str">
        <f t="shared" si="73"/>
        <v/>
      </c>
      <c r="AD101" s="15" t="str">
        <f t="shared" si="74"/>
        <v/>
      </c>
      <c r="AE101" s="15" t="str">
        <f t="shared" si="75"/>
        <v/>
      </c>
      <c r="AF101" s="15" t="str">
        <f t="shared" si="76"/>
        <v/>
      </c>
      <c r="AG101" s="15" t="str">
        <f t="shared" si="77"/>
        <v/>
      </c>
      <c r="AH101" s="15" t="str">
        <f t="shared" si="89"/>
        <v/>
      </c>
      <c r="AI101" s="297" t="str">
        <f t="shared" si="84"/>
        <v/>
      </c>
      <c r="AJ101" s="45" t="str">
        <f t="shared" si="78"/>
        <v/>
      </c>
      <c r="AK101" s="20" t="str">
        <f t="shared" si="79"/>
        <v/>
      </c>
      <c r="AL101" s="42" t="str">
        <f t="shared" si="85"/>
        <v/>
      </c>
      <c r="AM101" s="46" t="str">
        <f t="shared" si="60"/>
        <v/>
      </c>
      <c r="AN101" s="20" t="str">
        <f t="shared" si="61"/>
        <v/>
      </c>
      <c r="AO101" s="42" t="str">
        <f t="shared" si="86"/>
        <v/>
      </c>
      <c r="AP101" s="47" t="str">
        <f t="shared" si="62"/>
        <v/>
      </c>
      <c r="AQ101" s="20" t="str">
        <f t="shared" si="63"/>
        <v/>
      </c>
      <c r="AR101" s="48" t="str">
        <f t="shared" si="87"/>
        <v/>
      </c>
      <c r="AS101" s="44" t="str">
        <f t="shared" si="64"/>
        <v/>
      </c>
      <c r="AT101" s="56"/>
      <c r="AU101" s="49" t="str">
        <f t="shared" si="65"/>
        <v/>
      </c>
      <c r="AV101" s="49" t="str">
        <f t="shared" si="66"/>
        <v/>
      </c>
      <c r="AW101" s="49" t="str">
        <f t="shared" si="88"/>
        <v/>
      </c>
      <c r="AX101" s="67" t="str" cm="1">
        <f t="array" ref="AX101">IF($AA101="","",IF((IFERROR(_xlfn.IFS($AS101="Devis 1",(IFERROR(VALUE(TRIM(SUBSTITUTE(AJ101,CHAR(160),""))),0)),$AS101="Devis 2",(IFERROR(VALUE(TRIM(SUBSTITUTE(AM101,CHAR(160),""))),0)),$AS101="Devis 3",(IFERROR(VALUE(TRIM(SUBSTITUTE(AP101,CHAR(160),""))),0))),0))*(IFERROR(VALUE(TRIM(SUBSTITUTE($AA101,CHAR(160),""))),0))=0,"",(IFERROR(_xlfn.IFS($AS101="Devis 1",(IFERROR(VALUE(TRIM(SUBSTITUTE(AJ101,CHAR(160),""))),0)),$AS101="Devis 2",(IFERROR(VALUE(TRIM(SUBSTITUTE(AM101,CHAR(160),""))),0)),$AS101="Devis 3",(IFERROR(VALUE(TRIM(SUBSTITUTE(AP101,CHAR(160),""))),0))),0))*(IFERROR(VALUE(TRIM(SUBSTITUTE($AA101,CHAR(160),""))),0))))</f>
        <v/>
      </c>
      <c r="AY101" s="67" t="str" cm="1">
        <f t="array" ref="AY101">IF($AA101="","",IF(IFERROR(_xlfn.IFS(TRIM(SUBSTITUTE($AS101,CHAR(160),""))="Devis 1",IFERROR(VALUE(TRIM(SUBSTITUTE(AK101,CHAR(160),""))),0),TRIM(SUBSTITUTE($AS101,CHAR(160),""))="Devis 2",IFERROR(VALUE(TRIM(SUBSTITUTE(AN101,CHAR(160),""))),0),TRIM(SUBSTITUTE($AS101,CHAR(160),""))="Devis 3",IFERROR(VALUE(TRIM(SUBSTITUTE(AQ101,CHAR(160),""))),0)),0)*IFERROR(VALUE(TRIM(SUBSTITUTE($AA101,CHAR(160),""))),0)=0,IF(AX101&lt;&gt;"",0,""),IFERROR(_xlfn.IFS(TRIM(SUBSTITUTE($AS101,CHAR(160),""))="Devis 1",IFERROR(VALUE(TRIM(SUBSTITUTE(AK101,CHAR(160),""))),0),TRIM(SUBSTITUTE($AS101,CHAR(160),""))="Devis 2",IFERROR(VALUE(TRIM(SUBSTITUTE(AN101,CHAR(160),""))),0),TRIM(SUBSTITUTE($AS101,CHAR(160),""))="Devis 3",IFERROR(VALUE(TRIM(SUBSTITUTE(AQ101,CHAR(160),""))),0)),0)*IFERROR(VALUE(TRIM(SUBSTITUTE($AA101,CHAR(160),""))),0)))</f>
        <v/>
      </c>
      <c r="AZ101" s="67" t="str" cm="1">
        <f t="array" ref="AZ101">IF($AA101="","",IF((IFERROR(_xlfn.IFS($AS101="Devis 1",(IFERROR(VALUE(TRIM(SUBSTITUTE(AL101,CHAR(160),""))),0)),$AS101="Devis 2",(IFERROR(VALUE(TRIM(SUBSTITUTE(AO101,CHAR(160),""))),0)),$AS101="Devis 3",(IFERROR(VALUE(TRIM(SUBSTITUTE(AR101,CHAR(160),""))),0))),0))*(IFERROR(VALUE(TRIM(SUBSTITUTE($AA101,CHAR(160),""))),0))=0,"",(IFERROR(_xlfn.IFS($AS101="Devis 1",(IFERROR(VALUE(TRIM(SUBSTITUTE(AL101,CHAR(160),""))),0)),$AS101="Devis 2",(IFERROR(VALUE(TRIM(SUBSTITUTE(AO101,CHAR(160),""))),0)),$AS101="Devis 3",(IFERROR(VALUE(TRIM(SUBSTITUTE(AR101,CHAR(160),""))),0))),0))*(IFERROR(VALUE(TRIM(SUBSTITUTE($AA101,CHAR(160),""))),0))))</f>
        <v/>
      </c>
      <c r="BA101" s="57"/>
      <c r="BB101" s="14" t="str" cm="1">
        <f t="array" ref="BB101">IF(OR(AZ101="",AW101="",AX101="",AU101="",AY101="",AV101=""),"",_xlfn.IFS((IFERROR(VALUE(TRIM(SUBSTITUTE(AZ101,CHAR(160),""))),0))&gt;(IFERROR(VALUE(TRIM(SUBSTITUTE(AW101,CHAR(160),""))),0)),"KO : Le montant retenu TTC est supérieur au montant raisonnable TTC. Merci de revoir la ligne de dépense ou plafonner son montant.",(IFERROR(VALUE(TRIM(SUBSTITUTE(AX101,CHAR(160),""))),0))&gt;(IFERROR(VALUE(TRIM(SUBSTITUTE(AU101,CHAR(160),""))),0)),"Attention : Le montant retenu HT est supérieur au montant HT raisonnable. Merci de revoir la ligne de dépense, plafonner son montant, ou justifier la reventillation HT / TVA.",(IFERROR(VALUE(TRIM(SUBSTITUTE(AY101,CHAR(160),""))),0))&gt;(IFERROR(VALUE(TRIM(SUBSTITUTE(AV101,CHAR(160),""))),0)),"Attention : Le montant TVA retenu est supérieur au montant TVA raisonnable. Merci de revoir la ligne de dépense, plafonner son montant, ou justifier la reventillation HT / TVA.",(IFERROR(VALUE(TRIM(SUBSTITUTE(AZ101,CHAR(160),""))),0))=0,"",(IFERROR(VALUE(TRIM(SUBSTITUTE(AW101,CHAR(160),""))),0))=(IFERROR(VALUE(TRIM(SUBSTITUTE(AZ101,CHAR(160),""))),0)),"OK",(IFERROR(VALUE(TRIM(SUBSTITUTE(AW101,CHAR(160),""))),0))&gt;(IFERROR(VALUE(TRIM(SUBSTITUTE(AZ101,CHAR(160),""))),0))," OK : Montant instruit inférieur au montant raisonnable.",TRUE,""))</f>
        <v/>
      </c>
      <c r="BC101" s="14" t="str" cm="1">
        <f t="array" ref="BC101">IF(
   OR(AZ101="",X101="",AX101="",V101="",AY101="",W101=""),
   "",
   _xlfn.IFS(
      (IFERROR(VALUE(TRIM(SUBSTITUTE(AZ101,CHAR(160),""))),0))=0,
         "Attention montant présenté entièrement écarté",
      (IFERROR(VALUE(TRIM(SUBSTITUTE(AZ101,CHAR(160),""))),0))&gt;
         (IFERROR(VALUE(TRIM(SUBSTITUTE(X101,CHAR(160),""))),0)),
         "KO : Le montant retenu TTC est supérieur au montant présenté TTC. Merci de revoir la ligne de dépense ou plafonner son montant.",
      (IFERROR(VALUE(TRIM(SUBSTITUTE(AX101,CHAR(160),""))),0))&gt;
         (IFERROR(VALUE(TRIM(SUBSTITUTE(V101,CHAR(160),""))),0)),
         "Attention : Le montant retenu HT est supérieur au montant HT présenté. Merci de revoir la ligne de dépense, plafonner son montant, ou justifier la reventilation HT / TVA.",
      (IFERROR(VALUE(TRIM(SUBSTITUTE(AY101,CHAR(160),""))),0))&gt;
         (IFERROR(VALUE(TRIM(SUBSTITUTE(W101,CHAR(160),""))),0)),
         "Attention : Le montant TVA retenu est supérieur au montant TVA présenté. Merci de revoir la ligne de dépense, plafonner son montant, ou justifier la reventilation HT / TVA.",
      (IFERROR(VALUE(TRIM(SUBSTITUTE(X101,CHAR(160),""))),0))=0,
         "",
      (IFERROR(VALUE(TRIM(SUBSTITUTE(AZ101,CHAR(160),""))),0))=
         (IFERROR(VALUE(TRIM(SUBSTITUTE(X101,CHAR(160),""))),0)),
         "OK",
      (IFERROR(VALUE(TRIM(SUBSTITUTE(AZ101,CHAR(160),""))),0))&lt;
         (IFERROR(VALUE(TRIM(SUBSTITUTE(X101,CHAR(160),""))),0)),
         "Attention : montant présenté partiellement écarté.",
      TRUE,
         ""
   )
)</f>
        <v/>
      </c>
      <c r="BD101" s="49" t="str">
        <f t="shared" si="67"/>
        <v/>
      </c>
      <c r="BE101" s="49" t="str">
        <f t="shared" si="68"/>
        <v/>
      </c>
      <c r="BF101" s="21" t="str">
        <f t="shared" si="69"/>
        <v/>
      </c>
    </row>
    <row r="102" spans="1:58" ht="15" customHeight="1">
      <c r="A102" s="345">
        <v>91</v>
      </c>
      <c r="B102" s="363"/>
      <c r="C102" s="6"/>
      <c r="D102" s="5"/>
      <c r="E102" s="5"/>
      <c r="F102" s="5"/>
      <c r="G102" s="24"/>
      <c r="H102" s="22"/>
      <c r="I102" s="23"/>
      <c r="J102" s="5"/>
      <c r="K102" s="11"/>
      <c r="L102" s="8"/>
      <c r="M102" s="7"/>
      <c r="N102" s="42" t="str">
        <f t="shared" si="80"/>
        <v/>
      </c>
      <c r="O102" s="9"/>
      <c r="P102" s="7"/>
      <c r="Q102" s="42" t="str">
        <f t="shared" si="81"/>
        <v/>
      </c>
      <c r="R102" s="10"/>
      <c r="S102" s="7"/>
      <c r="T102" s="43" t="str">
        <f t="shared" si="82"/>
        <v/>
      </c>
      <c r="U102" s="16"/>
      <c r="V102" s="68" t="str" cm="1">
        <f t="array" ref="V102">IF((_xlfn.IFS(TRIM(SUBSTITUTE(U102,CHAR(160),""))="Devis 1",IFERROR(VALUE(TRIM(SUBSTITUTE(L102,CHAR(160),""))),0),TRIM(SUBSTITUTE(U102,CHAR(160),""))="Devis 2",IFERROR(VALUE(TRIM(SUBSTITUTE(O102,CHAR(160),""))),0),TRIM(SUBSTITUTE(U102,CHAR(160),""))="Devis 3",IFERROR(VALUE(TRIM(SUBSTITUTE(R102,CHAR(160),""))),0),TRUE,0)*IFERROR(VALUE(TRIM(SUBSTITUTE(C102,CHAR(160),""))),0))=0,"",_xlfn.IFS(TRIM(SUBSTITUTE(U102,CHAR(160),""))="Devis 1",IFERROR(VALUE(TRIM(SUBSTITUTE(L102,CHAR(160),""))),0),TRIM(SUBSTITUTE(U102,CHAR(160),""))="Devis 2",IFERROR(VALUE(TRIM(SUBSTITUTE(O102,CHAR(160),""))),0),TRIM(SUBSTITUTE(U102,CHAR(160),""))="Devis 3",IFERROR(VALUE(TRIM(SUBSTITUTE(R102,CHAR(160),""))),0),TRUE,0)*IFERROR(VALUE(TRIM(SUBSTITUTE(C102,CHAR(160),""))),0))</f>
        <v/>
      </c>
      <c r="W102" s="66" t="str" cm="1">
        <f t="array" ref="W102">IF((_xlfn.IFS(TRIM(SUBSTITUTE(U102,CHAR(160),""))="Devis 1",IFERROR(VALUE(TRIM(SUBSTITUTE(M102,CHAR(160),""))),0),TRIM(SUBSTITUTE(U102,CHAR(160),""))="Devis 2",IFERROR(VALUE(TRIM(SUBSTITUTE(P102,CHAR(160),""))),0),TRIM(SUBSTITUTE(U102,CHAR(160),""))="Devis 3",IFERROR(VALUE(TRIM(SUBSTITUTE(S102,CHAR(160),""))),0),TRUE,0)*IFERROR(VALUE(TRIM(SUBSTITUTE(C102,CHAR(160),""))),0))=0,IF(V102&lt;&gt;"",0,""),_xlfn.IFS(TRIM(SUBSTITUTE(U102,CHAR(160),""))="Devis 1",IFERROR(VALUE(TRIM(SUBSTITUTE(M102,CHAR(160),""))),0),TRIM(SUBSTITUTE(U102,CHAR(160),""))="Devis 2",IFERROR(VALUE(TRIM(SUBSTITUTE(P102,CHAR(160),""))),0),TRIM(SUBSTITUTE(U102,CHAR(160),""))="Devis 3",IFERROR(VALUE(TRIM(SUBSTITUTE(S102,CHAR(160),""))),0),TRUE,0)*IFERROR(VALUE(TRIM(SUBSTITUTE(C102,CHAR(160),""))),0))</f>
        <v/>
      </c>
      <c r="X102" s="69" t="str">
        <f t="shared" si="83"/>
        <v/>
      </c>
      <c r="Y102" s="65"/>
      <c r="Z102" s="18" t="str">
        <f t="shared" si="70"/>
        <v/>
      </c>
      <c r="AA102" s="15" t="str">
        <f t="shared" si="71"/>
        <v/>
      </c>
      <c r="AB102" s="15" t="str">
        <f t="shared" si="72"/>
        <v/>
      </c>
      <c r="AC102" s="15" t="str">
        <f t="shared" si="73"/>
        <v/>
      </c>
      <c r="AD102" s="15" t="str">
        <f t="shared" si="74"/>
        <v/>
      </c>
      <c r="AE102" s="15" t="str">
        <f t="shared" si="75"/>
        <v/>
      </c>
      <c r="AF102" s="15" t="str">
        <f t="shared" si="76"/>
        <v/>
      </c>
      <c r="AG102" s="15" t="str">
        <f t="shared" si="77"/>
        <v/>
      </c>
      <c r="AH102" s="15" t="str">
        <f t="shared" si="89"/>
        <v/>
      </c>
      <c r="AI102" s="297" t="str">
        <f t="shared" si="84"/>
        <v/>
      </c>
      <c r="AJ102" s="45" t="str">
        <f t="shared" si="78"/>
        <v/>
      </c>
      <c r="AK102" s="20" t="str">
        <f t="shared" si="79"/>
        <v/>
      </c>
      <c r="AL102" s="42" t="str">
        <f t="shared" si="85"/>
        <v/>
      </c>
      <c r="AM102" s="46" t="str">
        <f t="shared" si="60"/>
        <v/>
      </c>
      <c r="AN102" s="20" t="str">
        <f t="shared" si="61"/>
        <v/>
      </c>
      <c r="AO102" s="42" t="str">
        <f t="shared" si="86"/>
        <v/>
      </c>
      <c r="AP102" s="47" t="str">
        <f t="shared" si="62"/>
        <v/>
      </c>
      <c r="AQ102" s="20" t="str">
        <f t="shared" si="63"/>
        <v/>
      </c>
      <c r="AR102" s="48" t="str">
        <f t="shared" si="87"/>
        <v/>
      </c>
      <c r="AS102" s="44" t="str">
        <f t="shared" si="64"/>
        <v/>
      </c>
      <c r="AT102" s="56"/>
      <c r="AU102" s="49" t="str">
        <f t="shared" si="65"/>
        <v/>
      </c>
      <c r="AV102" s="49" t="str">
        <f t="shared" si="66"/>
        <v/>
      </c>
      <c r="AW102" s="49" t="str">
        <f t="shared" si="88"/>
        <v/>
      </c>
      <c r="AX102" s="67" t="str" cm="1">
        <f t="array" ref="AX102">IF($AA102="","",IF((IFERROR(_xlfn.IFS($AS102="Devis 1",(IFERROR(VALUE(TRIM(SUBSTITUTE(AJ102,CHAR(160),""))),0)),$AS102="Devis 2",(IFERROR(VALUE(TRIM(SUBSTITUTE(AM102,CHAR(160),""))),0)),$AS102="Devis 3",(IFERROR(VALUE(TRIM(SUBSTITUTE(AP102,CHAR(160),""))),0))),0))*(IFERROR(VALUE(TRIM(SUBSTITUTE($AA102,CHAR(160),""))),0))=0,"",(IFERROR(_xlfn.IFS($AS102="Devis 1",(IFERROR(VALUE(TRIM(SUBSTITUTE(AJ102,CHAR(160),""))),0)),$AS102="Devis 2",(IFERROR(VALUE(TRIM(SUBSTITUTE(AM102,CHAR(160),""))),0)),$AS102="Devis 3",(IFERROR(VALUE(TRIM(SUBSTITUTE(AP102,CHAR(160),""))),0))),0))*(IFERROR(VALUE(TRIM(SUBSTITUTE($AA102,CHAR(160),""))),0))))</f>
        <v/>
      </c>
      <c r="AY102" s="67" t="str" cm="1">
        <f t="array" ref="AY102">IF($AA102="","",IF(IFERROR(_xlfn.IFS(TRIM(SUBSTITUTE($AS102,CHAR(160),""))="Devis 1",IFERROR(VALUE(TRIM(SUBSTITUTE(AK102,CHAR(160),""))),0),TRIM(SUBSTITUTE($AS102,CHAR(160),""))="Devis 2",IFERROR(VALUE(TRIM(SUBSTITUTE(AN102,CHAR(160),""))),0),TRIM(SUBSTITUTE($AS102,CHAR(160),""))="Devis 3",IFERROR(VALUE(TRIM(SUBSTITUTE(AQ102,CHAR(160),""))),0)),0)*IFERROR(VALUE(TRIM(SUBSTITUTE($AA102,CHAR(160),""))),0)=0,IF(AX102&lt;&gt;"",0,""),IFERROR(_xlfn.IFS(TRIM(SUBSTITUTE($AS102,CHAR(160),""))="Devis 1",IFERROR(VALUE(TRIM(SUBSTITUTE(AK102,CHAR(160),""))),0),TRIM(SUBSTITUTE($AS102,CHAR(160),""))="Devis 2",IFERROR(VALUE(TRIM(SUBSTITUTE(AN102,CHAR(160),""))),0),TRIM(SUBSTITUTE($AS102,CHAR(160),""))="Devis 3",IFERROR(VALUE(TRIM(SUBSTITUTE(AQ102,CHAR(160),""))),0)),0)*IFERROR(VALUE(TRIM(SUBSTITUTE($AA102,CHAR(160),""))),0)))</f>
        <v/>
      </c>
      <c r="AZ102" s="67" t="str" cm="1">
        <f t="array" ref="AZ102">IF($AA102="","",IF((IFERROR(_xlfn.IFS($AS102="Devis 1",(IFERROR(VALUE(TRIM(SUBSTITUTE(AL102,CHAR(160),""))),0)),$AS102="Devis 2",(IFERROR(VALUE(TRIM(SUBSTITUTE(AO102,CHAR(160),""))),0)),$AS102="Devis 3",(IFERROR(VALUE(TRIM(SUBSTITUTE(AR102,CHAR(160),""))),0))),0))*(IFERROR(VALUE(TRIM(SUBSTITUTE($AA102,CHAR(160),""))),0))=0,"",(IFERROR(_xlfn.IFS($AS102="Devis 1",(IFERROR(VALUE(TRIM(SUBSTITUTE(AL102,CHAR(160),""))),0)),$AS102="Devis 2",(IFERROR(VALUE(TRIM(SUBSTITUTE(AO102,CHAR(160),""))),0)),$AS102="Devis 3",(IFERROR(VALUE(TRIM(SUBSTITUTE(AR102,CHAR(160),""))),0))),0))*(IFERROR(VALUE(TRIM(SUBSTITUTE($AA102,CHAR(160),""))),0))))</f>
        <v/>
      </c>
      <c r="BA102" s="57"/>
      <c r="BB102" s="14" t="str" cm="1">
        <f t="array" ref="BB102">IF(OR(AZ102="",AW102="",AX102="",AU102="",AY102="",AV102=""),"",_xlfn.IFS((IFERROR(VALUE(TRIM(SUBSTITUTE(AZ102,CHAR(160),""))),0))&gt;(IFERROR(VALUE(TRIM(SUBSTITUTE(AW102,CHAR(160),""))),0)),"KO : Le montant retenu TTC est supérieur au montant raisonnable TTC. Merci de revoir la ligne de dépense ou plafonner son montant.",(IFERROR(VALUE(TRIM(SUBSTITUTE(AX102,CHAR(160),""))),0))&gt;(IFERROR(VALUE(TRIM(SUBSTITUTE(AU102,CHAR(160),""))),0)),"Attention : Le montant retenu HT est supérieur au montant HT raisonnable. Merci de revoir la ligne de dépense, plafonner son montant, ou justifier la reventillation HT / TVA.",(IFERROR(VALUE(TRIM(SUBSTITUTE(AY102,CHAR(160),""))),0))&gt;(IFERROR(VALUE(TRIM(SUBSTITUTE(AV102,CHAR(160),""))),0)),"Attention : Le montant TVA retenu est supérieur au montant TVA raisonnable. Merci de revoir la ligne de dépense, plafonner son montant, ou justifier la reventillation HT / TVA.",(IFERROR(VALUE(TRIM(SUBSTITUTE(AZ102,CHAR(160),""))),0))=0,"",(IFERROR(VALUE(TRIM(SUBSTITUTE(AW102,CHAR(160),""))),0))=(IFERROR(VALUE(TRIM(SUBSTITUTE(AZ102,CHAR(160),""))),0)),"OK",(IFERROR(VALUE(TRIM(SUBSTITUTE(AW102,CHAR(160),""))),0))&gt;(IFERROR(VALUE(TRIM(SUBSTITUTE(AZ102,CHAR(160),""))),0))," OK : Montant instruit inférieur au montant raisonnable.",TRUE,""))</f>
        <v/>
      </c>
      <c r="BC102" s="14" t="str" cm="1">
        <f t="array" ref="BC102">IF(
   OR(AZ102="",X102="",AX102="",V102="",AY102="",W102=""),
   "",
   _xlfn.IFS(
      (IFERROR(VALUE(TRIM(SUBSTITUTE(AZ102,CHAR(160),""))),0))=0,
         "Attention montant présenté entièrement écarté",
      (IFERROR(VALUE(TRIM(SUBSTITUTE(AZ102,CHAR(160),""))),0))&gt;
         (IFERROR(VALUE(TRIM(SUBSTITUTE(X102,CHAR(160),""))),0)),
         "KO : Le montant retenu TTC est supérieur au montant présenté TTC. Merci de revoir la ligne de dépense ou plafonner son montant.",
      (IFERROR(VALUE(TRIM(SUBSTITUTE(AX102,CHAR(160),""))),0))&gt;
         (IFERROR(VALUE(TRIM(SUBSTITUTE(V102,CHAR(160),""))),0)),
         "Attention : Le montant retenu HT est supérieur au montant HT présenté. Merci de revoir la ligne de dépense, plafonner son montant, ou justifier la reventilation HT / TVA.",
      (IFERROR(VALUE(TRIM(SUBSTITUTE(AY102,CHAR(160),""))),0))&gt;
         (IFERROR(VALUE(TRIM(SUBSTITUTE(W102,CHAR(160),""))),0)),
         "Attention : Le montant TVA retenu est supérieur au montant TVA présenté. Merci de revoir la ligne de dépense, plafonner son montant, ou justifier la reventilation HT / TVA.",
      (IFERROR(VALUE(TRIM(SUBSTITUTE(X102,CHAR(160),""))),0))=0,
         "",
      (IFERROR(VALUE(TRIM(SUBSTITUTE(AZ102,CHAR(160),""))),0))=
         (IFERROR(VALUE(TRIM(SUBSTITUTE(X102,CHAR(160),""))),0)),
         "OK",
      (IFERROR(VALUE(TRIM(SUBSTITUTE(AZ102,CHAR(160),""))),0))&lt;
         (IFERROR(VALUE(TRIM(SUBSTITUTE(X102,CHAR(160),""))),0)),
         "Attention : montant présenté partiellement écarté.",
      TRUE,
         ""
   )
)</f>
        <v/>
      </c>
      <c r="BD102" s="49" t="str">
        <f t="shared" si="67"/>
        <v/>
      </c>
      <c r="BE102" s="49" t="str">
        <f t="shared" si="68"/>
        <v/>
      </c>
      <c r="BF102" s="21" t="str">
        <f t="shared" si="69"/>
        <v/>
      </c>
    </row>
    <row r="103" spans="1:58" ht="15" customHeight="1">
      <c r="A103" s="345">
        <v>92</v>
      </c>
      <c r="B103" s="363"/>
      <c r="C103" s="6"/>
      <c r="D103" s="5"/>
      <c r="E103" s="5"/>
      <c r="F103" s="5"/>
      <c r="G103" s="24"/>
      <c r="H103" s="22"/>
      <c r="I103" s="23"/>
      <c r="J103" s="5"/>
      <c r="K103" s="11"/>
      <c r="L103" s="8"/>
      <c r="M103" s="7"/>
      <c r="N103" s="42" t="str">
        <f t="shared" si="80"/>
        <v/>
      </c>
      <c r="O103" s="9"/>
      <c r="P103" s="7"/>
      <c r="Q103" s="42" t="str">
        <f t="shared" si="81"/>
        <v/>
      </c>
      <c r="R103" s="10"/>
      <c r="S103" s="7"/>
      <c r="T103" s="43" t="str">
        <f t="shared" si="82"/>
        <v/>
      </c>
      <c r="U103" s="16"/>
      <c r="V103" s="68" t="str" cm="1">
        <f t="array" ref="V103">IF((_xlfn.IFS(TRIM(SUBSTITUTE(U103,CHAR(160),""))="Devis 1",IFERROR(VALUE(TRIM(SUBSTITUTE(L103,CHAR(160),""))),0),TRIM(SUBSTITUTE(U103,CHAR(160),""))="Devis 2",IFERROR(VALUE(TRIM(SUBSTITUTE(O103,CHAR(160),""))),0),TRIM(SUBSTITUTE(U103,CHAR(160),""))="Devis 3",IFERROR(VALUE(TRIM(SUBSTITUTE(R103,CHAR(160),""))),0),TRUE,0)*IFERROR(VALUE(TRIM(SUBSTITUTE(C103,CHAR(160),""))),0))=0,"",_xlfn.IFS(TRIM(SUBSTITUTE(U103,CHAR(160),""))="Devis 1",IFERROR(VALUE(TRIM(SUBSTITUTE(L103,CHAR(160),""))),0),TRIM(SUBSTITUTE(U103,CHAR(160),""))="Devis 2",IFERROR(VALUE(TRIM(SUBSTITUTE(O103,CHAR(160),""))),0),TRIM(SUBSTITUTE(U103,CHAR(160),""))="Devis 3",IFERROR(VALUE(TRIM(SUBSTITUTE(R103,CHAR(160),""))),0),TRUE,0)*IFERROR(VALUE(TRIM(SUBSTITUTE(C103,CHAR(160),""))),0))</f>
        <v/>
      </c>
      <c r="W103" s="66" t="str" cm="1">
        <f t="array" ref="W103">IF((_xlfn.IFS(TRIM(SUBSTITUTE(U103,CHAR(160),""))="Devis 1",IFERROR(VALUE(TRIM(SUBSTITUTE(M103,CHAR(160),""))),0),TRIM(SUBSTITUTE(U103,CHAR(160),""))="Devis 2",IFERROR(VALUE(TRIM(SUBSTITUTE(P103,CHAR(160),""))),0),TRIM(SUBSTITUTE(U103,CHAR(160),""))="Devis 3",IFERROR(VALUE(TRIM(SUBSTITUTE(S103,CHAR(160),""))),0),TRUE,0)*IFERROR(VALUE(TRIM(SUBSTITUTE(C103,CHAR(160),""))),0))=0,IF(V103&lt;&gt;"",0,""),_xlfn.IFS(TRIM(SUBSTITUTE(U103,CHAR(160),""))="Devis 1",IFERROR(VALUE(TRIM(SUBSTITUTE(M103,CHAR(160),""))),0),TRIM(SUBSTITUTE(U103,CHAR(160),""))="Devis 2",IFERROR(VALUE(TRIM(SUBSTITUTE(P103,CHAR(160),""))),0),TRIM(SUBSTITUTE(U103,CHAR(160),""))="Devis 3",IFERROR(VALUE(TRIM(SUBSTITUTE(S103,CHAR(160),""))),0),TRUE,0)*IFERROR(VALUE(TRIM(SUBSTITUTE(C103,CHAR(160),""))),0))</f>
        <v/>
      </c>
      <c r="X103" s="69" t="str">
        <f t="shared" si="83"/>
        <v/>
      </c>
      <c r="Y103" s="65"/>
      <c r="Z103" s="18" t="str">
        <f t="shared" si="70"/>
        <v/>
      </c>
      <c r="AA103" s="15" t="str">
        <f t="shared" si="71"/>
        <v/>
      </c>
      <c r="AB103" s="15" t="str">
        <f t="shared" si="72"/>
        <v/>
      </c>
      <c r="AC103" s="15" t="str">
        <f t="shared" si="73"/>
        <v/>
      </c>
      <c r="AD103" s="15" t="str">
        <f t="shared" si="74"/>
        <v/>
      </c>
      <c r="AE103" s="15" t="str">
        <f t="shared" si="75"/>
        <v/>
      </c>
      <c r="AF103" s="15" t="str">
        <f t="shared" si="76"/>
        <v/>
      </c>
      <c r="AG103" s="15" t="str">
        <f t="shared" si="77"/>
        <v/>
      </c>
      <c r="AH103" s="15" t="str">
        <f t="shared" si="89"/>
        <v/>
      </c>
      <c r="AI103" s="297" t="str">
        <f t="shared" si="84"/>
        <v/>
      </c>
      <c r="AJ103" s="45" t="str">
        <f t="shared" si="78"/>
        <v/>
      </c>
      <c r="AK103" s="20" t="str">
        <f t="shared" si="79"/>
        <v/>
      </c>
      <c r="AL103" s="42" t="str">
        <f t="shared" si="85"/>
        <v/>
      </c>
      <c r="AM103" s="46" t="str">
        <f t="shared" si="60"/>
        <v/>
      </c>
      <c r="AN103" s="20" t="str">
        <f t="shared" si="61"/>
        <v/>
      </c>
      <c r="AO103" s="42" t="str">
        <f t="shared" si="86"/>
        <v/>
      </c>
      <c r="AP103" s="47" t="str">
        <f t="shared" si="62"/>
        <v/>
      </c>
      <c r="AQ103" s="20" t="str">
        <f t="shared" si="63"/>
        <v/>
      </c>
      <c r="AR103" s="48" t="str">
        <f t="shared" si="87"/>
        <v/>
      </c>
      <c r="AS103" s="44" t="str">
        <f t="shared" si="64"/>
        <v/>
      </c>
      <c r="AT103" s="56"/>
      <c r="AU103" s="49" t="str">
        <f t="shared" si="65"/>
        <v/>
      </c>
      <c r="AV103" s="49" t="str">
        <f t="shared" si="66"/>
        <v/>
      </c>
      <c r="AW103" s="49" t="str">
        <f t="shared" si="88"/>
        <v/>
      </c>
      <c r="AX103" s="67" t="str" cm="1">
        <f t="array" ref="AX103">IF($AA103="","",IF((IFERROR(_xlfn.IFS($AS103="Devis 1",(IFERROR(VALUE(TRIM(SUBSTITUTE(AJ103,CHAR(160),""))),0)),$AS103="Devis 2",(IFERROR(VALUE(TRIM(SUBSTITUTE(AM103,CHAR(160),""))),0)),$AS103="Devis 3",(IFERROR(VALUE(TRIM(SUBSTITUTE(AP103,CHAR(160),""))),0))),0))*(IFERROR(VALUE(TRIM(SUBSTITUTE($AA103,CHAR(160),""))),0))=0,"",(IFERROR(_xlfn.IFS($AS103="Devis 1",(IFERROR(VALUE(TRIM(SUBSTITUTE(AJ103,CHAR(160),""))),0)),$AS103="Devis 2",(IFERROR(VALUE(TRIM(SUBSTITUTE(AM103,CHAR(160),""))),0)),$AS103="Devis 3",(IFERROR(VALUE(TRIM(SUBSTITUTE(AP103,CHAR(160),""))),0))),0))*(IFERROR(VALUE(TRIM(SUBSTITUTE($AA103,CHAR(160),""))),0))))</f>
        <v/>
      </c>
      <c r="AY103" s="67" t="str" cm="1">
        <f t="array" ref="AY103">IF($AA103="","",IF(IFERROR(_xlfn.IFS(TRIM(SUBSTITUTE($AS103,CHAR(160),""))="Devis 1",IFERROR(VALUE(TRIM(SUBSTITUTE(AK103,CHAR(160),""))),0),TRIM(SUBSTITUTE($AS103,CHAR(160),""))="Devis 2",IFERROR(VALUE(TRIM(SUBSTITUTE(AN103,CHAR(160),""))),0),TRIM(SUBSTITUTE($AS103,CHAR(160),""))="Devis 3",IFERROR(VALUE(TRIM(SUBSTITUTE(AQ103,CHAR(160),""))),0)),0)*IFERROR(VALUE(TRIM(SUBSTITUTE($AA103,CHAR(160),""))),0)=0,IF(AX103&lt;&gt;"",0,""),IFERROR(_xlfn.IFS(TRIM(SUBSTITUTE($AS103,CHAR(160),""))="Devis 1",IFERROR(VALUE(TRIM(SUBSTITUTE(AK103,CHAR(160),""))),0),TRIM(SUBSTITUTE($AS103,CHAR(160),""))="Devis 2",IFERROR(VALUE(TRIM(SUBSTITUTE(AN103,CHAR(160),""))),0),TRIM(SUBSTITUTE($AS103,CHAR(160),""))="Devis 3",IFERROR(VALUE(TRIM(SUBSTITUTE(AQ103,CHAR(160),""))),0)),0)*IFERROR(VALUE(TRIM(SUBSTITUTE($AA103,CHAR(160),""))),0)))</f>
        <v/>
      </c>
      <c r="AZ103" s="67" t="str" cm="1">
        <f t="array" ref="AZ103">IF($AA103="","",IF((IFERROR(_xlfn.IFS($AS103="Devis 1",(IFERROR(VALUE(TRIM(SUBSTITUTE(AL103,CHAR(160),""))),0)),$AS103="Devis 2",(IFERROR(VALUE(TRIM(SUBSTITUTE(AO103,CHAR(160),""))),0)),$AS103="Devis 3",(IFERROR(VALUE(TRIM(SUBSTITUTE(AR103,CHAR(160),""))),0))),0))*(IFERROR(VALUE(TRIM(SUBSTITUTE($AA103,CHAR(160),""))),0))=0,"",(IFERROR(_xlfn.IFS($AS103="Devis 1",(IFERROR(VALUE(TRIM(SUBSTITUTE(AL103,CHAR(160),""))),0)),$AS103="Devis 2",(IFERROR(VALUE(TRIM(SUBSTITUTE(AO103,CHAR(160),""))),0)),$AS103="Devis 3",(IFERROR(VALUE(TRIM(SUBSTITUTE(AR103,CHAR(160),""))),0))),0))*(IFERROR(VALUE(TRIM(SUBSTITUTE($AA103,CHAR(160),""))),0))))</f>
        <v/>
      </c>
      <c r="BA103" s="57"/>
      <c r="BB103" s="14" t="str" cm="1">
        <f t="array" ref="BB103">IF(OR(AZ103="",AW103="",AX103="",AU103="",AY103="",AV103=""),"",_xlfn.IFS((IFERROR(VALUE(TRIM(SUBSTITUTE(AZ103,CHAR(160),""))),0))&gt;(IFERROR(VALUE(TRIM(SUBSTITUTE(AW103,CHAR(160),""))),0)),"KO : Le montant retenu TTC est supérieur au montant raisonnable TTC. Merci de revoir la ligne de dépense ou plafonner son montant.",(IFERROR(VALUE(TRIM(SUBSTITUTE(AX103,CHAR(160),""))),0))&gt;(IFERROR(VALUE(TRIM(SUBSTITUTE(AU103,CHAR(160),""))),0)),"Attention : Le montant retenu HT est supérieur au montant HT raisonnable. Merci de revoir la ligne de dépense, plafonner son montant, ou justifier la reventillation HT / TVA.",(IFERROR(VALUE(TRIM(SUBSTITUTE(AY103,CHAR(160),""))),0))&gt;(IFERROR(VALUE(TRIM(SUBSTITUTE(AV103,CHAR(160),""))),0)),"Attention : Le montant TVA retenu est supérieur au montant TVA raisonnable. Merci de revoir la ligne de dépense, plafonner son montant, ou justifier la reventillation HT / TVA.",(IFERROR(VALUE(TRIM(SUBSTITUTE(AZ103,CHAR(160),""))),0))=0,"",(IFERROR(VALUE(TRIM(SUBSTITUTE(AW103,CHAR(160),""))),0))=(IFERROR(VALUE(TRIM(SUBSTITUTE(AZ103,CHAR(160),""))),0)),"OK",(IFERROR(VALUE(TRIM(SUBSTITUTE(AW103,CHAR(160),""))),0))&gt;(IFERROR(VALUE(TRIM(SUBSTITUTE(AZ103,CHAR(160),""))),0))," OK : Montant instruit inférieur au montant raisonnable.",TRUE,""))</f>
        <v/>
      </c>
      <c r="BC103" s="14" t="str" cm="1">
        <f t="array" ref="BC103">IF(
   OR(AZ103="",X103="",AX103="",V103="",AY103="",W103=""),
   "",
   _xlfn.IFS(
      (IFERROR(VALUE(TRIM(SUBSTITUTE(AZ103,CHAR(160),""))),0))=0,
         "Attention montant présenté entièrement écarté",
      (IFERROR(VALUE(TRIM(SUBSTITUTE(AZ103,CHAR(160),""))),0))&gt;
         (IFERROR(VALUE(TRIM(SUBSTITUTE(X103,CHAR(160),""))),0)),
         "KO : Le montant retenu TTC est supérieur au montant présenté TTC. Merci de revoir la ligne de dépense ou plafonner son montant.",
      (IFERROR(VALUE(TRIM(SUBSTITUTE(AX103,CHAR(160),""))),0))&gt;
         (IFERROR(VALUE(TRIM(SUBSTITUTE(V103,CHAR(160),""))),0)),
         "Attention : Le montant retenu HT est supérieur au montant HT présenté. Merci de revoir la ligne de dépense, plafonner son montant, ou justifier la reventilation HT / TVA.",
      (IFERROR(VALUE(TRIM(SUBSTITUTE(AY103,CHAR(160),""))),0))&gt;
         (IFERROR(VALUE(TRIM(SUBSTITUTE(W103,CHAR(160),""))),0)),
         "Attention : Le montant TVA retenu est supérieur au montant TVA présenté. Merci de revoir la ligne de dépense, plafonner son montant, ou justifier la reventilation HT / TVA.",
      (IFERROR(VALUE(TRIM(SUBSTITUTE(X103,CHAR(160),""))),0))=0,
         "",
      (IFERROR(VALUE(TRIM(SUBSTITUTE(AZ103,CHAR(160),""))),0))=
         (IFERROR(VALUE(TRIM(SUBSTITUTE(X103,CHAR(160),""))),0)),
         "OK",
      (IFERROR(VALUE(TRIM(SUBSTITUTE(AZ103,CHAR(160),""))),0))&lt;
         (IFERROR(VALUE(TRIM(SUBSTITUTE(X103,CHAR(160),""))),0)),
         "Attention : montant présenté partiellement écarté.",
      TRUE,
         ""
   )
)</f>
        <v/>
      </c>
      <c r="BD103" s="49" t="str">
        <f t="shared" si="67"/>
        <v/>
      </c>
      <c r="BE103" s="49" t="str">
        <f t="shared" si="68"/>
        <v/>
      </c>
      <c r="BF103" s="21" t="str">
        <f t="shared" si="69"/>
        <v/>
      </c>
    </row>
    <row r="104" spans="1:58" ht="15" customHeight="1">
      <c r="A104" s="345">
        <v>93</v>
      </c>
      <c r="B104" s="363"/>
      <c r="C104" s="6"/>
      <c r="D104" s="5"/>
      <c r="E104" s="5"/>
      <c r="F104" s="5"/>
      <c r="G104" s="24"/>
      <c r="H104" s="22"/>
      <c r="I104" s="23"/>
      <c r="J104" s="5"/>
      <c r="K104" s="11"/>
      <c r="L104" s="8"/>
      <c r="M104" s="7"/>
      <c r="N104" s="42" t="str">
        <f t="shared" si="80"/>
        <v/>
      </c>
      <c r="O104" s="9"/>
      <c r="P104" s="7"/>
      <c r="Q104" s="42" t="str">
        <f t="shared" si="81"/>
        <v/>
      </c>
      <c r="R104" s="10"/>
      <c r="S104" s="7"/>
      <c r="T104" s="43" t="str">
        <f t="shared" si="82"/>
        <v/>
      </c>
      <c r="U104" s="16"/>
      <c r="V104" s="68" t="str" cm="1">
        <f t="array" ref="V104">IF((_xlfn.IFS(TRIM(SUBSTITUTE(U104,CHAR(160),""))="Devis 1",IFERROR(VALUE(TRIM(SUBSTITUTE(L104,CHAR(160),""))),0),TRIM(SUBSTITUTE(U104,CHAR(160),""))="Devis 2",IFERROR(VALUE(TRIM(SUBSTITUTE(O104,CHAR(160),""))),0),TRIM(SUBSTITUTE(U104,CHAR(160),""))="Devis 3",IFERROR(VALUE(TRIM(SUBSTITUTE(R104,CHAR(160),""))),0),TRUE,0)*IFERROR(VALUE(TRIM(SUBSTITUTE(C104,CHAR(160),""))),0))=0,"",_xlfn.IFS(TRIM(SUBSTITUTE(U104,CHAR(160),""))="Devis 1",IFERROR(VALUE(TRIM(SUBSTITUTE(L104,CHAR(160),""))),0),TRIM(SUBSTITUTE(U104,CHAR(160),""))="Devis 2",IFERROR(VALUE(TRIM(SUBSTITUTE(O104,CHAR(160),""))),0),TRIM(SUBSTITUTE(U104,CHAR(160),""))="Devis 3",IFERROR(VALUE(TRIM(SUBSTITUTE(R104,CHAR(160),""))),0),TRUE,0)*IFERROR(VALUE(TRIM(SUBSTITUTE(C104,CHAR(160),""))),0))</f>
        <v/>
      </c>
      <c r="W104" s="66" t="str" cm="1">
        <f t="array" ref="W104">IF((_xlfn.IFS(TRIM(SUBSTITUTE(U104,CHAR(160),""))="Devis 1",IFERROR(VALUE(TRIM(SUBSTITUTE(M104,CHAR(160),""))),0),TRIM(SUBSTITUTE(U104,CHAR(160),""))="Devis 2",IFERROR(VALUE(TRIM(SUBSTITUTE(P104,CHAR(160),""))),0),TRIM(SUBSTITUTE(U104,CHAR(160),""))="Devis 3",IFERROR(VALUE(TRIM(SUBSTITUTE(S104,CHAR(160),""))),0),TRUE,0)*IFERROR(VALUE(TRIM(SUBSTITUTE(C104,CHAR(160),""))),0))=0,IF(V104&lt;&gt;"",0,""),_xlfn.IFS(TRIM(SUBSTITUTE(U104,CHAR(160),""))="Devis 1",IFERROR(VALUE(TRIM(SUBSTITUTE(M104,CHAR(160),""))),0),TRIM(SUBSTITUTE(U104,CHAR(160),""))="Devis 2",IFERROR(VALUE(TRIM(SUBSTITUTE(P104,CHAR(160),""))),0),TRIM(SUBSTITUTE(U104,CHAR(160),""))="Devis 3",IFERROR(VALUE(TRIM(SUBSTITUTE(S104,CHAR(160),""))),0),TRUE,0)*IFERROR(VALUE(TRIM(SUBSTITUTE(C104,CHAR(160),""))),0))</f>
        <v/>
      </c>
      <c r="X104" s="69" t="str">
        <f t="shared" si="83"/>
        <v/>
      </c>
      <c r="Y104" s="65"/>
      <c r="Z104" s="18" t="str">
        <f t="shared" si="70"/>
        <v/>
      </c>
      <c r="AA104" s="15" t="str">
        <f t="shared" si="71"/>
        <v/>
      </c>
      <c r="AB104" s="15" t="str">
        <f t="shared" si="72"/>
        <v/>
      </c>
      <c r="AC104" s="15" t="str">
        <f t="shared" si="73"/>
        <v/>
      </c>
      <c r="AD104" s="15" t="str">
        <f t="shared" si="74"/>
        <v/>
      </c>
      <c r="AE104" s="15" t="str">
        <f t="shared" si="75"/>
        <v/>
      </c>
      <c r="AF104" s="15" t="str">
        <f t="shared" si="76"/>
        <v/>
      </c>
      <c r="AG104" s="15" t="str">
        <f t="shared" si="77"/>
        <v/>
      </c>
      <c r="AH104" s="15" t="str">
        <f t="shared" si="89"/>
        <v/>
      </c>
      <c r="AI104" s="297" t="str">
        <f t="shared" si="84"/>
        <v/>
      </c>
      <c r="AJ104" s="45" t="str">
        <f t="shared" si="78"/>
        <v/>
      </c>
      <c r="AK104" s="20" t="str">
        <f t="shared" si="79"/>
        <v/>
      </c>
      <c r="AL104" s="42" t="str">
        <f t="shared" si="85"/>
        <v/>
      </c>
      <c r="AM104" s="46" t="str">
        <f t="shared" si="60"/>
        <v/>
      </c>
      <c r="AN104" s="20" t="str">
        <f t="shared" si="61"/>
        <v/>
      </c>
      <c r="AO104" s="42" t="str">
        <f t="shared" si="86"/>
        <v/>
      </c>
      <c r="AP104" s="47" t="str">
        <f t="shared" si="62"/>
        <v/>
      </c>
      <c r="AQ104" s="20" t="str">
        <f t="shared" si="63"/>
        <v/>
      </c>
      <c r="AR104" s="48" t="str">
        <f t="shared" si="87"/>
        <v/>
      </c>
      <c r="AS104" s="44" t="str">
        <f t="shared" si="64"/>
        <v/>
      </c>
      <c r="AT104" s="56"/>
      <c r="AU104" s="49" t="str">
        <f t="shared" si="65"/>
        <v/>
      </c>
      <c r="AV104" s="49" t="str">
        <f t="shared" si="66"/>
        <v/>
      </c>
      <c r="AW104" s="49" t="str">
        <f t="shared" si="88"/>
        <v/>
      </c>
      <c r="AX104" s="67" t="str" cm="1">
        <f t="array" ref="AX104">IF($AA104="","",IF((IFERROR(_xlfn.IFS($AS104="Devis 1",(IFERROR(VALUE(TRIM(SUBSTITUTE(AJ104,CHAR(160),""))),0)),$AS104="Devis 2",(IFERROR(VALUE(TRIM(SUBSTITUTE(AM104,CHAR(160),""))),0)),$AS104="Devis 3",(IFERROR(VALUE(TRIM(SUBSTITUTE(AP104,CHAR(160),""))),0))),0))*(IFERROR(VALUE(TRIM(SUBSTITUTE($AA104,CHAR(160),""))),0))=0,"",(IFERROR(_xlfn.IFS($AS104="Devis 1",(IFERROR(VALUE(TRIM(SUBSTITUTE(AJ104,CHAR(160),""))),0)),$AS104="Devis 2",(IFERROR(VALUE(TRIM(SUBSTITUTE(AM104,CHAR(160),""))),0)),$AS104="Devis 3",(IFERROR(VALUE(TRIM(SUBSTITUTE(AP104,CHAR(160),""))),0))),0))*(IFERROR(VALUE(TRIM(SUBSTITUTE($AA104,CHAR(160),""))),0))))</f>
        <v/>
      </c>
      <c r="AY104" s="67" t="str" cm="1">
        <f t="array" ref="AY104">IF($AA104="","",IF(IFERROR(_xlfn.IFS(TRIM(SUBSTITUTE($AS104,CHAR(160),""))="Devis 1",IFERROR(VALUE(TRIM(SUBSTITUTE(AK104,CHAR(160),""))),0),TRIM(SUBSTITUTE($AS104,CHAR(160),""))="Devis 2",IFERROR(VALUE(TRIM(SUBSTITUTE(AN104,CHAR(160),""))),0),TRIM(SUBSTITUTE($AS104,CHAR(160),""))="Devis 3",IFERROR(VALUE(TRIM(SUBSTITUTE(AQ104,CHAR(160),""))),0)),0)*IFERROR(VALUE(TRIM(SUBSTITUTE($AA104,CHAR(160),""))),0)=0,IF(AX104&lt;&gt;"",0,""),IFERROR(_xlfn.IFS(TRIM(SUBSTITUTE($AS104,CHAR(160),""))="Devis 1",IFERROR(VALUE(TRIM(SUBSTITUTE(AK104,CHAR(160),""))),0),TRIM(SUBSTITUTE($AS104,CHAR(160),""))="Devis 2",IFERROR(VALUE(TRIM(SUBSTITUTE(AN104,CHAR(160),""))),0),TRIM(SUBSTITUTE($AS104,CHAR(160),""))="Devis 3",IFERROR(VALUE(TRIM(SUBSTITUTE(AQ104,CHAR(160),""))),0)),0)*IFERROR(VALUE(TRIM(SUBSTITUTE($AA104,CHAR(160),""))),0)))</f>
        <v/>
      </c>
      <c r="AZ104" s="67" t="str" cm="1">
        <f t="array" ref="AZ104">IF($AA104="","",IF((IFERROR(_xlfn.IFS($AS104="Devis 1",(IFERROR(VALUE(TRIM(SUBSTITUTE(AL104,CHAR(160),""))),0)),$AS104="Devis 2",(IFERROR(VALUE(TRIM(SUBSTITUTE(AO104,CHAR(160),""))),0)),$AS104="Devis 3",(IFERROR(VALUE(TRIM(SUBSTITUTE(AR104,CHAR(160),""))),0))),0))*(IFERROR(VALUE(TRIM(SUBSTITUTE($AA104,CHAR(160),""))),0))=0,"",(IFERROR(_xlfn.IFS($AS104="Devis 1",(IFERROR(VALUE(TRIM(SUBSTITUTE(AL104,CHAR(160),""))),0)),$AS104="Devis 2",(IFERROR(VALUE(TRIM(SUBSTITUTE(AO104,CHAR(160),""))),0)),$AS104="Devis 3",(IFERROR(VALUE(TRIM(SUBSTITUTE(AR104,CHAR(160),""))),0))),0))*(IFERROR(VALUE(TRIM(SUBSTITUTE($AA104,CHAR(160),""))),0))))</f>
        <v/>
      </c>
      <c r="BA104" s="57"/>
      <c r="BB104" s="14" t="str" cm="1">
        <f t="array" ref="BB104">IF(OR(AZ104="",AW104="",AX104="",AU104="",AY104="",AV104=""),"",_xlfn.IFS((IFERROR(VALUE(TRIM(SUBSTITUTE(AZ104,CHAR(160),""))),0))&gt;(IFERROR(VALUE(TRIM(SUBSTITUTE(AW104,CHAR(160),""))),0)),"KO : Le montant retenu TTC est supérieur au montant raisonnable TTC. Merci de revoir la ligne de dépense ou plafonner son montant.",(IFERROR(VALUE(TRIM(SUBSTITUTE(AX104,CHAR(160),""))),0))&gt;(IFERROR(VALUE(TRIM(SUBSTITUTE(AU104,CHAR(160),""))),0)),"Attention : Le montant retenu HT est supérieur au montant HT raisonnable. Merci de revoir la ligne de dépense, plafonner son montant, ou justifier la reventillation HT / TVA.",(IFERROR(VALUE(TRIM(SUBSTITUTE(AY104,CHAR(160),""))),0))&gt;(IFERROR(VALUE(TRIM(SUBSTITUTE(AV104,CHAR(160),""))),0)),"Attention : Le montant TVA retenu est supérieur au montant TVA raisonnable. Merci de revoir la ligne de dépense, plafonner son montant, ou justifier la reventillation HT / TVA.",(IFERROR(VALUE(TRIM(SUBSTITUTE(AZ104,CHAR(160),""))),0))=0,"",(IFERROR(VALUE(TRIM(SUBSTITUTE(AW104,CHAR(160),""))),0))=(IFERROR(VALUE(TRIM(SUBSTITUTE(AZ104,CHAR(160),""))),0)),"OK",(IFERROR(VALUE(TRIM(SUBSTITUTE(AW104,CHAR(160),""))),0))&gt;(IFERROR(VALUE(TRIM(SUBSTITUTE(AZ104,CHAR(160),""))),0))," OK : Montant instruit inférieur au montant raisonnable.",TRUE,""))</f>
        <v/>
      </c>
      <c r="BC104" s="14" t="str" cm="1">
        <f t="array" ref="BC104">IF(
   OR(AZ104="",X104="",AX104="",V104="",AY104="",W104=""),
   "",
   _xlfn.IFS(
      (IFERROR(VALUE(TRIM(SUBSTITUTE(AZ104,CHAR(160),""))),0))=0,
         "Attention montant présenté entièrement écarté",
      (IFERROR(VALUE(TRIM(SUBSTITUTE(AZ104,CHAR(160),""))),0))&gt;
         (IFERROR(VALUE(TRIM(SUBSTITUTE(X104,CHAR(160),""))),0)),
         "KO : Le montant retenu TTC est supérieur au montant présenté TTC. Merci de revoir la ligne de dépense ou plafonner son montant.",
      (IFERROR(VALUE(TRIM(SUBSTITUTE(AX104,CHAR(160),""))),0))&gt;
         (IFERROR(VALUE(TRIM(SUBSTITUTE(V104,CHAR(160),""))),0)),
         "Attention : Le montant retenu HT est supérieur au montant HT présenté. Merci de revoir la ligne de dépense, plafonner son montant, ou justifier la reventilation HT / TVA.",
      (IFERROR(VALUE(TRIM(SUBSTITUTE(AY104,CHAR(160),""))),0))&gt;
         (IFERROR(VALUE(TRIM(SUBSTITUTE(W104,CHAR(160),""))),0)),
         "Attention : Le montant TVA retenu est supérieur au montant TVA présenté. Merci de revoir la ligne de dépense, plafonner son montant, ou justifier la reventilation HT / TVA.",
      (IFERROR(VALUE(TRIM(SUBSTITUTE(X104,CHAR(160),""))),0))=0,
         "",
      (IFERROR(VALUE(TRIM(SUBSTITUTE(AZ104,CHAR(160),""))),0))=
         (IFERROR(VALUE(TRIM(SUBSTITUTE(X104,CHAR(160),""))),0)),
         "OK",
      (IFERROR(VALUE(TRIM(SUBSTITUTE(AZ104,CHAR(160),""))),0))&lt;
         (IFERROR(VALUE(TRIM(SUBSTITUTE(X104,CHAR(160),""))),0)),
         "Attention : montant présenté partiellement écarté.",
      TRUE,
         ""
   )
)</f>
        <v/>
      </c>
      <c r="BD104" s="49" t="str">
        <f t="shared" si="67"/>
        <v/>
      </c>
      <c r="BE104" s="49" t="str">
        <f t="shared" si="68"/>
        <v/>
      </c>
      <c r="BF104" s="21" t="str">
        <f t="shared" si="69"/>
        <v/>
      </c>
    </row>
    <row r="105" spans="1:58" ht="15" customHeight="1">
      <c r="A105" s="345">
        <v>94</v>
      </c>
      <c r="B105" s="363"/>
      <c r="C105" s="6"/>
      <c r="D105" s="5"/>
      <c r="E105" s="5"/>
      <c r="F105" s="5"/>
      <c r="G105" s="24"/>
      <c r="H105" s="22"/>
      <c r="I105" s="23"/>
      <c r="J105" s="5"/>
      <c r="K105" s="11"/>
      <c r="L105" s="8"/>
      <c r="M105" s="7"/>
      <c r="N105" s="42" t="str">
        <f t="shared" si="80"/>
        <v/>
      </c>
      <c r="O105" s="9"/>
      <c r="P105" s="7"/>
      <c r="Q105" s="42" t="str">
        <f t="shared" si="81"/>
        <v/>
      </c>
      <c r="R105" s="10"/>
      <c r="S105" s="7"/>
      <c r="T105" s="43" t="str">
        <f t="shared" si="82"/>
        <v/>
      </c>
      <c r="U105" s="16"/>
      <c r="V105" s="68" t="str" cm="1">
        <f t="array" ref="V105">IF((_xlfn.IFS(TRIM(SUBSTITUTE(U105,CHAR(160),""))="Devis 1",IFERROR(VALUE(TRIM(SUBSTITUTE(L105,CHAR(160),""))),0),TRIM(SUBSTITUTE(U105,CHAR(160),""))="Devis 2",IFERROR(VALUE(TRIM(SUBSTITUTE(O105,CHAR(160),""))),0),TRIM(SUBSTITUTE(U105,CHAR(160),""))="Devis 3",IFERROR(VALUE(TRIM(SUBSTITUTE(R105,CHAR(160),""))),0),TRUE,0)*IFERROR(VALUE(TRIM(SUBSTITUTE(C105,CHAR(160),""))),0))=0,"",_xlfn.IFS(TRIM(SUBSTITUTE(U105,CHAR(160),""))="Devis 1",IFERROR(VALUE(TRIM(SUBSTITUTE(L105,CHAR(160),""))),0),TRIM(SUBSTITUTE(U105,CHAR(160),""))="Devis 2",IFERROR(VALUE(TRIM(SUBSTITUTE(O105,CHAR(160),""))),0),TRIM(SUBSTITUTE(U105,CHAR(160),""))="Devis 3",IFERROR(VALUE(TRIM(SUBSTITUTE(R105,CHAR(160),""))),0),TRUE,0)*IFERROR(VALUE(TRIM(SUBSTITUTE(C105,CHAR(160),""))),0))</f>
        <v/>
      </c>
      <c r="W105" s="66" t="str" cm="1">
        <f t="array" ref="W105">IF((_xlfn.IFS(TRIM(SUBSTITUTE(U105,CHAR(160),""))="Devis 1",IFERROR(VALUE(TRIM(SUBSTITUTE(M105,CHAR(160),""))),0),TRIM(SUBSTITUTE(U105,CHAR(160),""))="Devis 2",IFERROR(VALUE(TRIM(SUBSTITUTE(P105,CHAR(160),""))),0),TRIM(SUBSTITUTE(U105,CHAR(160),""))="Devis 3",IFERROR(VALUE(TRIM(SUBSTITUTE(S105,CHAR(160),""))),0),TRUE,0)*IFERROR(VALUE(TRIM(SUBSTITUTE(C105,CHAR(160),""))),0))=0,IF(V105&lt;&gt;"",0,""),_xlfn.IFS(TRIM(SUBSTITUTE(U105,CHAR(160),""))="Devis 1",IFERROR(VALUE(TRIM(SUBSTITUTE(M105,CHAR(160),""))),0),TRIM(SUBSTITUTE(U105,CHAR(160),""))="Devis 2",IFERROR(VALUE(TRIM(SUBSTITUTE(P105,CHAR(160),""))),0),TRIM(SUBSTITUTE(U105,CHAR(160),""))="Devis 3",IFERROR(VALUE(TRIM(SUBSTITUTE(S105,CHAR(160),""))),0),TRUE,0)*IFERROR(VALUE(TRIM(SUBSTITUTE(C105,CHAR(160),""))),0))</f>
        <v/>
      </c>
      <c r="X105" s="69" t="str">
        <f t="shared" si="83"/>
        <v/>
      </c>
      <c r="Y105" s="65"/>
      <c r="Z105" s="18" t="str">
        <f t="shared" si="70"/>
        <v/>
      </c>
      <c r="AA105" s="15" t="str">
        <f t="shared" si="71"/>
        <v/>
      </c>
      <c r="AB105" s="15" t="str">
        <f t="shared" si="72"/>
        <v/>
      </c>
      <c r="AC105" s="15" t="str">
        <f t="shared" si="73"/>
        <v/>
      </c>
      <c r="AD105" s="15" t="str">
        <f t="shared" si="74"/>
        <v/>
      </c>
      <c r="AE105" s="15" t="str">
        <f t="shared" si="75"/>
        <v/>
      </c>
      <c r="AF105" s="15" t="str">
        <f t="shared" si="76"/>
        <v/>
      </c>
      <c r="AG105" s="15" t="str">
        <f t="shared" si="77"/>
        <v/>
      </c>
      <c r="AH105" s="15" t="str">
        <f t="shared" si="89"/>
        <v/>
      </c>
      <c r="AI105" s="297" t="str">
        <f t="shared" si="84"/>
        <v/>
      </c>
      <c r="AJ105" s="45" t="str">
        <f t="shared" si="78"/>
        <v/>
      </c>
      <c r="AK105" s="20" t="str">
        <f t="shared" si="79"/>
        <v/>
      </c>
      <c r="AL105" s="42" t="str">
        <f t="shared" si="85"/>
        <v/>
      </c>
      <c r="AM105" s="46" t="str">
        <f t="shared" si="60"/>
        <v/>
      </c>
      <c r="AN105" s="20" t="str">
        <f t="shared" si="61"/>
        <v/>
      </c>
      <c r="AO105" s="42" t="str">
        <f t="shared" si="86"/>
        <v/>
      </c>
      <c r="AP105" s="47" t="str">
        <f t="shared" si="62"/>
        <v/>
      </c>
      <c r="AQ105" s="20" t="str">
        <f t="shared" si="63"/>
        <v/>
      </c>
      <c r="AR105" s="48" t="str">
        <f t="shared" si="87"/>
        <v/>
      </c>
      <c r="AS105" s="44" t="str">
        <f t="shared" si="64"/>
        <v/>
      </c>
      <c r="AT105" s="56"/>
      <c r="AU105" s="49" t="str">
        <f t="shared" si="65"/>
        <v/>
      </c>
      <c r="AV105" s="49" t="str">
        <f t="shared" si="66"/>
        <v/>
      </c>
      <c r="AW105" s="49" t="str">
        <f t="shared" si="88"/>
        <v/>
      </c>
      <c r="AX105" s="67" t="str" cm="1">
        <f t="array" ref="AX105">IF($AA105="","",IF((IFERROR(_xlfn.IFS($AS105="Devis 1",(IFERROR(VALUE(TRIM(SUBSTITUTE(AJ105,CHAR(160),""))),0)),$AS105="Devis 2",(IFERROR(VALUE(TRIM(SUBSTITUTE(AM105,CHAR(160),""))),0)),$AS105="Devis 3",(IFERROR(VALUE(TRIM(SUBSTITUTE(AP105,CHAR(160),""))),0))),0))*(IFERROR(VALUE(TRIM(SUBSTITUTE($AA105,CHAR(160),""))),0))=0,"",(IFERROR(_xlfn.IFS($AS105="Devis 1",(IFERROR(VALUE(TRIM(SUBSTITUTE(AJ105,CHAR(160),""))),0)),$AS105="Devis 2",(IFERROR(VALUE(TRIM(SUBSTITUTE(AM105,CHAR(160),""))),0)),$AS105="Devis 3",(IFERROR(VALUE(TRIM(SUBSTITUTE(AP105,CHAR(160),""))),0))),0))*(IFERROR(VALUE(TRIM(SUBSTITUTE($AA105,CHAR(160),""))),0))))</f>
        <v/>
      </c>
      <c r="AY105" s="67" t="str" cm="1">
        <f t="array" ref="AY105">IF($AA105="","",IF(IFERROR(_xlfn.IFS(TRIM(SUBSTITUTE($AS105,CHAR(160),""))="Devis 1",IFERROR(VALUE(TRIM(SUBSTITUTE(AK105,CHAR(160),""))),0),TRIM(SUBSTITUTE($AS105,CHAR(160),""))="Devis 2",IFERROR(VALUE(TRIM(SUBSTITUTE(AN105,CHAR(160),""))),0),TRIM(SUBSTITUTE($AS105,CHAR(160),""))="Devis 3",IFERROR(VALUE(TRIM(SUBSTITUTE(AQ105,CHAR(160),""))),0)),0)*IFERROR(VALUE(TRIM(SUBSTITUTE($AA105,CHAR(160),""))),0)=0,IF(AX105&lt;&gt;"",0,""),IFERROR(_xlfn.IFS(TRIM(SUBSTITUTE($AS105,CHAR(160),""))="Devis 1",IFERROR(VALUE(TRIM(SUBSTITUTE(AK105,CHAR(160),""))),0),TRIM(SUBSTITUTE($AS105,CHAR(160),""))="Devis 2",IFERROR(VALUE(TRIM(SUBSTITUTE(AN105,CHAR(160),""))),0),TRIM(SUBSTITUTE($AS105,CHAR(160),""))="Devis 3",IFERROR(VALUE(TRIM(SUBSTITUTE(AQ105,CHAR(160),""))),0)),0)*IFERROR(VALUE(TRIM(SUBSTITUTE($AA105,CHAR(160),""))),0)))</f>
        <v/>
      </c>
      <c r="AZ105" s="67" t="str" cm="1">
        <f t="array" ref="AZ105">IF($AA105="","",IF((IFERROR(_xlfn.IFS($AS105="Devis 1",(IFERROR(VALUE(TRIM(SUBSTITUTE(AL105,CHAR(160),""))),0)),$AS105="Devis 2",(IFERROR(VALUE(TRIM(SUBSTITUTE(AO105,CHAR(160),""))),0)),$AS105="Devis 3",(IFERROR(VALUE(TRIM(SUBSTITUTE(AR105,CHAR(160),""))),0))),0))*(IFERROR(VALUE(TRIM(SUBSTITUTE($AA105,CHAR(160),""))),0))=0,"",(IFERROR(_xlfn.IFS($AS105="Devis 1",(IFERROR(VALUE(TRIM(SUBSTITUTE(AL105,CHAR(160),""))),0)),$AS105="Devis 2",(IFERROR(VALUE(TRIM(SUBSTITUTE(AO105,CHAR(160),""))),0)),$AS105="Devis 3",(IFERROR(VALUE(TRIM(SUBSTITUTE(AR105,CHAR(160),""))),0))),0))*(IFERROR(VALUE(TRIM(SUBSTITUTE($AA105,CHAR(160),""))),0))))</f>
        <v/>
      </c>
      <c r="BA105" s="57"/>
      <c r="BB105" s="14" t="str" cm="1">
        <f t="array" ref="BB105">IF(OR(AZ105="",AW105="",AX105="",AU105="",AY105="",AV105=""),"",_xlfn.IFS((IFERROR(VALUE(TRIM(SUBSTITUTE(AZ105,CHAR(160),""))),0))&gt;(IFERROR(VALUE(TRIM(SUBSTITUTE(AW105,CHAR(160),""))),0)),"KO : Le montant retenu TTC est supérieur au montant raisonnable TTC. Merci de revoir la ligne de dépense ou plafonner son montant.",(IFERROR(VALUE(TRIM(SUBSTITUTE(AX105,CHAR(160),""))),0))&gt;(IFERROR(VALUE(TRIM(SUBSTITUTE(AU105,CHAR(160),""))),0)),"Attention : Le montant retenu HT est supérieur au montant HT raisonnable. Merci de revoir la ligne de dépense, plafonner son montant, ou justifier la reventillation HT / TVA.",(IFERROR(VALUE(TRIM(SUBSTITUTE(AY105,CHAR(160),""))),0))&gt;(IFERROR(VALUE(TRIM(SUBSTITUTE(AV105,CHAR(160),""))),0)),"Attention : Le montant TVA retenu est supérieur au montant TVA raisonnable. Merci de revoir la ligne de dépense, plafonner son montant, ou justifier la reventillation HT / TVA.",(IFERROR(VALUE(TRIM(SUBSTITUTE(AZ105,CHAR(160),""))),0))=0,"",(IFERROR(VALUE(TRIM(SUBSTITUTE(AW105,CHAR(160),""))),0))=(IFERROR(VALUE(TRIM(SUBSTITUTE(AZ105,CHAR(160),""))),0)),"OK",(IFERROR(VALUE(TRIM(SUBSTITUTE(AW105,CHAR(160),""))),0))&gt;(IFERROR(VALUE(TRIM(SUBSTITUTE(AZ105,CHAR(160),""))),0))," OK : Montant instruit inférieur au montant raisonnable.",TRUE,""))</f>
        <v/>
      </c>
      <c r="BC105" s="14" t="str" cm="1">
        <f t="array" ref="BC105">IF(
   OR(AZ105="",X105="",AX105="",V105="",AY105="",W105=""),
   "",
   _xlfn.IFS(
      (IFERROR(VALUE(TRIM(SUBSTITUTE(AZ105,CHAR(160),""))),0))=0,
         "Attention montant présenté entièrement écarté",
      (IFERROR(VALUE(TRIM(SUBSTITUTE(AZ105,CHAR(160),""))),0))&gt;
         (IFERROR(VALUE(TRIM(SUBSTITUTE(X105,CHAR(160),""))),0)),
         "KO : Le montant retenu TTC est supérieur au montant présenté TTC. Merci de revoir la ligne de dépense ou plafonner son montant.",
      (IFERROR(VALUE(TRIM(SUBSTITUTE(AX105,CHAR(160),""))),0))&gt;
         (IFERROR(VALUE(TRIM(SUBSTITUTE(V105,CHAR(160),""))),0)),
         "Attention : Le montant retenu HT est supérieur au montant HT présenté. Merci de revoir la ligne de dépense, plafonner son montant, ou justifier la reventilation HT / TVA.",
      (IFERROR(VALUE(TRIM(SUBSTITUTE(AY105,CHAR(160),""))),0))&gt;
         (IFERROR(VALUE(TRIM(SUBSTITUTE(W105,CHAR(160),""))),0)),
         "Attention : Le montant TVA retenu est supérieur au montant TVA présenté. Merci de revoir la ligne de dépense, plafonner son montant, ou justifier la reventilation HT / TVA.",
      (IFERROR(VALUE(TRIM(SUBSTITUTE(X105,CHAR(160),""))),0))=0,
         "",
      (IFERROR(VALUE(TRIM(SUBSTITUTE(AZ105,CHAR(160),""))),0))=
         (IFERROR(VALUE(TRIM(SUBSTITUTE(X105,CHAR(160),""))),0)),
         "OK",
      (IFERROR(VALUE(TRIM(SUBSTITUTE(AZ105,CHAR(160),""))),0))&lt;
         (IFERROR(VALUE(TRIM(SUBSTITUTE(X105,CHAR(160),""))),0)),
         "Attention : montant présenté partiellement écarté.",
      TRUE,
         ""
   )
)</f>
        <v/>
      </c>
      <c r="BD105" s="49" t="str">
        <f t="shared" si="67"/>
        <v/>
      </c>
      <c r="BE105" s="49" t="str">
        <f t="shared" si="68"/>
        <v/>
      </c>
      <c r="BF105" s="21" t="str">
        <f t="shared" si="69"/>
        <v/>
      </c>
    </row>
    <row r="106" spans="1:58" ht="15" customHeight="1">
      <c r="A106" s="345">
        <v>95</v>
      </c>
      <c r="B106" s="363"/>
      <c r="C106" s="6"/>
      <c r="D106" s="5"/>
      <c r="E106" s="5"/>
      <c r="F106" s="5"/>
      <c r="G106" s="24"/>
      <c r="H106" s="22"/>
      <c r="I106" s="23"/>
      <c r="J106" s="5"/>
      <c r="K106" s="11"/>
      <c r="L106" s="8"/>
      <c r="M106" s="7"/>
      <c r="N106" s="42" t="str">
        <f t="shared" si="80"/>
        <v/>
      </c>
      <c r="O106" s="9"/>
      <c r="P106" s="7"/>
      <c r="Q106" s="42" t="str">
        <f t="shared" si="81"/>
        <v/>
      </c>
      <c r="R106" s="10"/>
      <c r="S106" s="7"/>
      <c r="T106" s="43" t="str">
        <f t="shared" si="82"/>
        <v/>
      </c>
      <c r="U106" s="16"/>
      <c r="V106" s="68" t="str" cm="1">
        <f t="array" ref="V106">IF((_xlfn.IFS(TRIM(SUBSTITUTE(U106,CHAR(160),""))="Devis 1",IFERROR(VALUE(TRIM(SUBSTITUTE(L106,CHAR(160),""))),0),TRIM(SUBSTITUTE(U106,CHAR(160),""))="Devis 2",IFERROR(VALUE(TRIM(SUBSTITUTE(O106,CHAR(160),""))),0),TRIM(SUBSTITUTE(U106,CHAR(160),""))="Devis 3",IFERROR(VALUE(TRIM(SUBSTITUTE(R106,CHAR(160),""))),0),TRUE,0)*IFERROR(VALUE(TRIM(SUBSTITUTE(C106,CHAR(160),""))),0))=0,"",_xlfn.IFS(TRIM(SUBSTITUTE(U106,CHAR(160),""))="Devis 1",IFERROR(VALUE(TRIM(SUBSTITUTE(L106,CHAR(160),""))),0),TRIM(SUBSTITUTE(U106,CHAR(160),""))="Devis 2",IFERROR(VALUE(TRIM(SUBSTITUTE(O106,CHAR(160),""))),0),TRIM(SUBSTITUTE(U106,CHAR(160),""))="Devis 3",IFERROR(VALUE(TRIM(SUBSTITUTE(R106,CHAR(160),""))),0),TRUE,0)*IFERROR(VALUE(TRIM(SUBSTITUTE(C106,CHAR(160),""))),0))</f>
        <v/>
      </c>
      <c r="W106" s="66" t="str" cm="1">
        <f t="array" ref="W106">IF((_xlfn.IFS(TRIM(SUBSTITUTE(U106,CHAR(160),""))="Devis 1",IFERROR(VALUE(TRIM(SUBSTITUTE(M106,CHAR(160),""))),0),TRIM(SUBSTITUTE(U106,CHAR(160),""))="Devis 2",IFERROR(VALUE(TRIM(SUBSTITUTE(P106,CHAR(160),""))),0),TRIM(SUBSTITUTE(U106,CHAR(160),""))="Devis 3",IFERROR(VALUE(TRIM(SUBSTITUTE(S106,CHAR(160),""))),0),TRUE,0)*IFERROR(VALUE(TRIM(SUBSTITUTE(C106,CHAR(160),""))),0))=0,IF(V106&lt;&gt;"",0,""),_xlfn.IFS(TRIM(SUBSTITUTE(U106,CHAR(160),""))="Devis 1",IFERROR(VALUE(TRIM(SUBSTITUTE(M106,CHAR(160),""))),0),TRIM(SUBSTITUTE(U106,CHAR(160),""))="Devis 2",IFERROR(VALUE(TRIM(SUBSTITUTE(P106,CHAR(160),""))),0),TRIM(SUBSTITUTE(U106,CHAR(160),""))="Devis 3",IFERROR(VALUE(TRIM(SUBSTITUTE(S106,CHAR(160),""))),0),TRUE,0)*IFERROR(VALUE(TRIM(SUBSTITUTE(C106,CHAR(160),""))),0))</f>
        <v/>
      </c>
      <c r="X106" s="69" t="str">
        <f t="shared" si="83"/>
        <v/>
      </c>
      <c r="Y106" s="65"/>
      <c r="Z106" s="18" t="str">
        <f t="shared" si="70"/>
        <v/>
      </c>
      <c r="AA106" s="15" t="str">
        <f t="shared" si="71"/>
        <v/>
      </c>
      <c r="AB106" s="15" t="str">
        <f t="shared" si="72"/>
        <v/>
      </c>
      <c r="AC106" s="15" t="str">
        <f t="shared" si="73"/>
        <v/>
      </c>
      <c r="AD106" s="15" t="str">
        <f t="shared" si="74"/>
        <v/>
      </c>
      <c r="AE106" s="15" t="str">
        <f t="shared" si="75"/>
        <v/>
      </c>
      <c r="AF106" s="15" t="str">
        <f t="shared" si="76"/>
        <v/>
      </c>
      <c r="AG106" s="15" t="str">
        <f t="shared" si="77"/>
        <v/>
      </c>
      <c r="AH106" s="15" t="str">
        <f t="shared" si="89"/>
        <v/>
      </c>
      <c r="AI106" s="297" t="str">
        <f t="shared" si="84"/>
        <v/>
      </c>
      <c r="AJ106" s="45" t="str">
        <f t="shared" si="78"/>
        <v/>
      </c>
      <c r="AK106" s="20" t="str">
        <f t="shared" si="79"/>
        <v/>
      </c>
      <c r="AL106" s="42" t="str">
        <f t="shared" si="85"/>
        <v/>
      </c>
      <c r="AM106" s="46" t="str">
        <f t="shared" si="60"/>
        <v/>
      </c>
      <c r="AN106" s="20" t="str">
        <f t="shared" si="61"/>
        <v/>
      </c>
      <c r="AO106" s="42" t="str">
        <f t="shared" si="86"/>
        <v/>
      </c>
      <c r="AP106" s="47" t="str">
        <f t="shared" si="62"/>
        <v/>
      </c>
      <c r="AQ106" s="20" t="str">
        <f t="shared" si="63"/>
        <v/>
      </c>
      <c r="AR106" s="48" t="str">
        <f t="shared" si="87"/>
        <v/>
      </c>
      <c r="AS106" s="44" t="str">
        <f t="shared" si="64"/>
        <v/>
      </c>
      <c r="AT106" s="56"/>
      <c r="AU106" s="49" t="str">
        <f t="shared" si="65"/>
        <v/>
      </c>
      <c r="AV106" s="49" t="str">
        <f t="shared" si="66"/>
        <v/>
      </c>
      <c r="AW106" s="49" t="str">
        <f t="shared" si="88"/>
        <v/>
      </c>
      <c r="AX106" s="67" t="str" cm="1">
        <f t="array" ref="AX106">IF($AA106="","",IF((IFERROR(_xlfn.IFS($AS106="Devis 1",(IFERROR(VALUE(TRIM(SUBSTITUTE(AJ106,CHAR(160),""))),0)),$AS106="Devis 2",(IFERROR(VALUE(TRIM(SUBSTITUTE(AM106,CHAR(160),""))),0)),$AS106="Devis 3",(IFERROR(VALUE(TRIM(SUBSTITUTE(AP106,CHAR(160),""))),0))),0))*(IFERROR(VALUE(TRIM(SUBSTITUTE($AA106,CHAR(160),""))),0))=0,"",(IFERROR(_xlfn.IFS($AS106="Devis 1",(IFERROR(VALUE(TRIM(SUBSTITUTE(AJ106,CHAR(160),""))),0)),$AS106="Devis 2",(IFERROR(VALUE(TRIM(SUBSTITUTE(AM106,CHAR(160),""))),0)),$AS106="Devis 3",(IFERROR(VALUE(TRIM(SUBSTITUTE(AP106,CHAR(160),""))),0))),0))*(IFERROR(VALUE(TRIM(SUBSTITUTE($AA106,CHAR(160),""))),0))))</f>
        <v/>
      </c>
      <c r="AY106" s="67" t="str" cm="1">
        <f t="array" ref="AY106">IF($AA106="","",IF(IFERROR(_xlfn.IFS(TRIM(SUBSTITUTE($AS106,CHAR(160),""))="Devis 1",IFERROR(VALUE(TRIM(SUBSTITUTE(AK106,CHAR(160),""))),0),TRIM(SUBSTITUTE($AS106,CHAR(160),""))="Devis 2",IFERROR(VALUE(TRIM(SUBSTITUTE(AN106,CHAR(160),""))),0),TRIM(SUBSTITUTE($AS106,CHAR(160),""))="Devis 3",IFERROR(VALUE(TRIM(SUBSTITUTE(AQ106,CHAR(160),""))),0)),0)*IFERROR(VALUE(TRIM(SUBSTITUTE($AA106,CHAR(160),""))),0)=0,IF(AX106&lt;&gt;"",0,""),IFERROR(_xlfn.IFS(TRIM(SUBSTITUTE($AS106,CHAR(160),""))="Devis 1",IFERROR(VALUE(TRIM(SUBSTITUTE(AK106,CHAR(160),""))),0),TRIM(SUBSTITUTE($AS106,CHAR(160),""))="Devis 2",IFERROR(VALUE(TRIM(SUBSTITUTE(AN106,CHAR(160),""))),0),TRIM(SUBSTITUTE($AS106,CHAR(160),""))="Devis 3",IFERROR(VALUE(TRIM(SUBSTITUTE(AQ106,CHAR(160),""))),0)),0)*IFERROR(VALUE(TRIM(SUBSTITUTE($AA106,CHAR(160),""))),0)))</f>
        <v/>
      </c>
      <c r="AZ106" s="67" t="str" cm="1">
        <f t="array" ref="AZ106">IF($AA106="","",IF((IFERROR(_xlfn.IFS($AS106="Devis 1",(IFERROR(VALUE(TRIM(SUBSTITUTE(AL106,CHAR(160),""))),0)),$AS106="Devis 2",(IFERROR(VALUE(TRIM(SUBSTITUTE(AO106,CHAR(160),""))),0)),$AS106="Devis 3",(IFERROR(VALUE(TRIM(SUBSTITUTE(AR106,CHAR(160),""))),0))),0))*(IFERROR(VALUE(TRIM(SUBSTITUTE($AA106,CHAR(160),""))),0))=0,"",(IFERROR(_xlfn.IFS($AS106="Devis 1",(IFERROR(VALUE(TRIM(SUBSTITUTE(AL106,CHAR(160),""))),0)),$AS106="Devis 2",(IFERROR(VALUE(TRIM(SUBSTITUTE(AO106,CHAR(160),""))),0)),$AS106="Devis 3",(IFERROR(VALUE(TRIM(SUBSTITUTE(AR106,CHAR(160),""))),0))),0))*(IFERROR(VALUE(TRIM(SUBSTITUTE($AA106,CHAR(160),""))),0))))</f>
        <v/>
      </c>
      <c r="BA106" s="57"/>
      <c r="BB106" s="14" t="str" cm="1">
        <f t="array" ref="BB106">IF(OR(AZ106="",AW106="",AX106="",AU106="",AY106="",AV106=""),"",_xlfn.IFS((IFERROR(VALUE(TRIM(SUBSTITUTE(AZ106,CHAR(160),""))),0))&gt;(IFERROR(VALUE(TRIM(SUBSTITUTE(AW106,CHAR(160),""))),0)),"KO : Le montant retenu TTC est supérieur au montant raisonnable TTC. Merci de revoir la ligne de dépense ou plafonner son montant.",(IFERROR(VALUE(TRIM(SUBSTITUTE(AX106,CHAR(160),""))),0))&gt;(IFERROR(VALUE(TRIM(SUBSTITUTE(AU106,CHAR(160),""))),0)),"Attention : Le montant retenu HT est supérieur au montant HT raisonnable. Merci de revoir la ligne de dépense, plafonner son montant, ou justifier la reventillation HT / TVA.",(IFERROR(VALUE(TRIM(SUBSTITUTE(AY106,CHAR(160),""))),0))&gt;(IFERROR(VALUE(TRIM(SUBSTITUTE(AV106,CHAR(160),""))),0)),"Attention : Le montant TVA retenu est supérieur au montant TVA raisonnable. Merci de revoir la ligne de dépense, plafonner son montant, ou justifier la reventillation HT / TVA.",(IFERROR(VALUE(TRIM(SUBSTITUTE(AZ106,CHAR(160),""))),0))=0,"",(IFERROR(VALUE(TRIM(SUBSTITUTE(AW106,CHAR(160),""))),0))=(IFERROR(VALUE(TRIM(SUBSTITUTE(AZ106,CHAR(160),""))),0)),"OK",(IFERROR(VALUE(TRIM(SUBSTITUTE(AW106,CHAR(160),""))),0))&gt;(IFERROR(VALUE(TRIM(SUBSTITUTE(AZ106,CHAR(160),""))),0))," OK : Montant instruit inférieur au montant raisonnable.",TRUE,""))</f>
        <v/>
      </c>
      <c r="BC106" s="14" t="str" cm="1">
        <f t="array" ref="BC106">IF(
   OR(AZ106="",X106="",AX106="",V106="",AY106="",W106=""),
   "",
   _xlfn.IFS(
      (IFERROR(VALUE(TRIM(SUBSTITUTE(AZ106,CHAR(160),""))),0))=0,
         "Attention montant présenté entièrement écarté",
      (IFERROR(VALUE(TRIM(SUBSTITUTE(AZ106,CHAR(160),""))),0))&gt;
         (IFERROR(VALUE(TRIM(SUBSTITUTE(X106,CHAR(160),""))),0)),
         "KO : Le montant retenu TTC est supérieur au montant présenté TTC. Merci de revoir la ligne de dépense ou plafonner son montant.",
      (IFERROR(VALUE(TRIM(SUBSTITUTE(AX106,CHAR(160),""))),0))&gt;
         (IFERROR(VALUE(TRIM(SUBSTITUTE(V106,CHAR(160),""))),0)),
         "Attention : Le montant retenu HT est supérieur au montant HT présenté. Merci de revoir la ligne de dépense, plafonner son montant, ou justifier la reventilation HT / TVA.",
      (IFERROR(VALUE(TRIM(SUBSTITUTE(AY106,CHAR(160),""))),0))&gt;
         (IFERROR(VALUE(TRIM(SUBSTITUTE(W106,CHAR(160),""))),0)),
         "Attention : Le montant TVA retenu est supérieur au montant TVA présenté. Merci de revoir la ligne de dépense, plafonner son montant, ou justifier la reventilation HT / TVA.",
      (IFERROR(VALUE(TRIM(SUBSTITUTE(X106,CHAR(160),""))),0))=0,
         "",
      (IFERROR(VALUE(TRIM(SUBSTITUTE(AZ106,CHAR(160),""))),0))=
         (IFERROR(VALUE(TRIM(SUBSTITUTE(X106,CHAR(160),""))),0)),
         "OK",
      (IFERROR(VALUE(TRIM(SUBSTITUTE(AZ106,CHAR(160),""))),0))&lt;
         (IFERROR(VALUE(TRIM(SUBSTITUTE(X106,CHAR(160),""))),0)),
         "Attention : montant présenté partiellement écarté.",
      TRUE,
         ""
   )
)</f>
        <v/>
      </c>
      <c r="BD106" s="49" t="str">
        <f t="shared" si="67"/>
        <v/>
      </c>
      <c r="BE106" s="49" t="str">
        <f t="shared" si="68"/>
        <v/>
      </c>
      <c r="BF106" s="21" t="str">
        <f t="shared" si="69"/>
        <v/>
      </c>
    </row>
    <row r="107" spans="1:58" ht="15" customHeight="1">
      <c r="A107" s="345">
        <v>96</v>
      </c>
      <c r="B107" s="363"/>
      <c r="C107" s="6"/>
      <c r="D107" s="5"/>
      <c r="E107" s="5"/>
      <c r="F107" s="5"/>
      <c r="G107" s="24"/>
      <c r="H107" s="22"/>
      <c r="I107" s="23"/>
      <c r="J107" s="5"/>
      <c r="K107" s="11"/>
      <c r="L107" s="8"/>
      <c r="M107" s="7"/>
      <c r="N107" s="42" t="str">
        <f t="shared" si="80"/>
        <v/>
      </c>
      <c r="O107" s="9"/>
      <c r="P107" s="7"/>
      <c r="Q107" s="42" t="str">
        <f t="shared" si="81"/>
        <v/>
      </c>
      <c r="R107" s="10"/>
      <c r="S107" s="7"/>
      <c r="T107" s="43" t="str">
        <f t="shared" si="82"/>
        <v/>
      </c>
      <c r="U107" s="16"/>
      <c r="V107" s="68" t="str" cm="1">
        <f t="array" ref="V107">IF((_xlfn.IFS(TRIM(SUBSTITUTE(U107,CHAR(160),""))="Devis 1",IFERROR(VALUE(TRIM(SUBSTITUTE(L107,CHAR(160),""))),0),TRIM(SUBSTITUTE(U107,CHAR(160),""))="Devis 2",IFERROR(VALUE(TRIM(SUBSTITUTE(O107,CHAR(160),""))),0),TRIM(SUBSTITUTE(U107,CHAR(160),""))="Devis 3",IFERROR(VALUE(TRIM(SUBSTITUTE(R107,CHAR(160),""))),0),TRUE,0)*IFERROR(VALUE(TRIM(SUBSTITUTE(C107,CHAR(160),""))),0))=0,"",_xlfn.IFS(TRIM(SUBSTITUTE(U107,CHAR(160),""))="Devis 1",IFERROR(VALUE(TRIM(SUBSTITUTE(L107,CHAR(160),""))),0),TRIM(SUBSTITUTE(U107,CHAR(160),""))="Devis 2",IFERROR(VALUE(TRIM(SUBSTITUTE(O107,CHAR(160),""))),0),TRIM(SUBSTITUTE(U107,CHAR(160),""))="Devis 3",IFERROR(VALUE(TRIM(SUBSTITUTE(R107,CHAR(160),""))),0),TRUE,0)*IFERROR(VALUE(TRIM(SUBSTITUTE(C107,CHAR(160),""))),0))</f>
        <v/>
      </c>
      <c r="W107" s="66" t="str" cm="1">
        <f t="array" ref="W107">IF((_xlfn.IFS(TRIM(SUBSTITUTE(U107,CHAR(160),""))="Devis 1",IFERROR(VALUE(TRIM(SUBSTITUTE(M107,CHAR(160),""))),0),TRIM(SUBSTITUTE(U107,CHAR(160),""))="Devis 2",IFERROR(VALUE(TRIM(SUBSTITUTE(P107,CHAR(160),""))),0),TRIM(SUBSTITUTE(U107,CHAR(160),""))="Devis 3",IFERROR(VALUE(TRIM(SUBSTITUTE(S107,CHAR(160),""))),0),TRUE,0)*IFERROR(VALUE(TRIM(SUBSTITUTE(C107,CHAR(160),""))),0))=0,IF(V107&lt;&gt;"",0,""),_xlfn.IFS(TRIM(SUBSTITUTE(U107,CHAR(160),""))="Devis 1",IFERROR(VALUE(TRIM(SUBSTITUTE(M107,CHAR(160),""))),0),TRIM(SUBSTITUTE(U107,CHAR(160),""))="Devis 2",IFERROR(VALUE(TRIM(SUBSTITUTE(P107,CHAR(160),""))),0),TRIM(SUBSTITUTE(U107,CHAR(160),""))="Devis 3",IFERROR(VALUE(TRIM(SUBSTITUTE(S107,CHAR(160),""))),0),TRUE,0)*IFERROR(VALUE(TRIM(SUBSTITUTE(C107,CHAR(160),""))),0))</f>
        <v/>
      </c>
      <c r="X107" s="69" t="str">
        <f t="shared" si="83"/>
        <v/>
      </c>
      <c r="Y107" s="65"/>
      <c r="Z107" s="18" t="str">
        <f t="shared" si="70"/>
        <v/>
      </c>
      <c r="AA107" s="15" t="str">
        <f t="shared" si="71"/>
        <v/>
      </c>
      <c r="AB107" s="15" t="str">
        <f t="shared" si="72"/>
        <v/>
      </c>
      <c r="AC107" s="15" t="str">
        <f t="shared" si="73"/>
        <v/>
      </c>
      <c r="AD107" s="15" t="str">
        <f t="shared" si="74"/>
        <v/>
      </c>
      <c r="AE107" s="15" t="str">
        <f t="shared" si="75"/>
        <v/>
      </c>
      <c r="AF107" s="15" t="str">
        <f t="shared" si="76"/>
        <v/>
      </c>
      <c r="AG107" s="15" t="str">
        <f t="shared" si="77"/>
        <v/>
      </c>
      <c r="AH107" s="15" t="str">
        <f t="shared" si="89"/>
        <v/>
      </c>
      <c r="AI107" s="297" t="str">
        <f t="shared" si="84"/>
        <v/>
      </c>
      <c r="AJ107" s="45" t="str">
        <f t="shared" si="78"/>
        <v/>
      </c>
      <c r="AK107" s="20" t="str">
        <f t="shared" si="79"/>
        <v/>
      </c>
      <c r="AL107" s="42" t="str">
        <f t="shared" si="85"/>
        <v/>
      </c>
      <c r="AM107" s="46" t="str">
        <f t="shared" si="60"/>
        <v/>
      </c>
      <c r="AN107" s="20" t="str">
        <f t="shared" si="61"/>
        <v/>
      </c>
      <c r="AO107" s="42" t="str">
        <f t="shared" si="86"/>
        <v/>
      </c>
      <c r="AP107" s="47" t="str">
        <f t="shared" si="62"/>
        <v/>
      </c>
      <c r="AQ107" s="20" t="str">
        <f t="shared" si="63"/>
        <v/>
      </c>
      <c r="AR107" s="48" t="str">
        <f t="shared" si="87"/>
        <v/>
      </c>
      <c r="AS107" s="44" t="str">
        <f t="shared" si="64"/>
        <v/>
      </c>
      <c r="AT107" s="56"/>
      <c r="AU107" s="49" t="str">
        <f t="shared" si="65"/>
        <v/>
      </c>
      <c r="AV107" s="49" t="str">
        <f t="shared" ref="AV107:AV111" si="90">IF(AU107="","",IF(AND(IFERROR(VALUE(TRIM(SUBSTITUTE(AK107,CHAR(160),""))),0)=0,IFERROR(VALUE(TRIM(SUBSTITUTE(AN107,CHAR(160),""))),0)=0,IFERROR(VALUE(TRIM(SUBSTITUTE(AQ107,CHAR(160),""))),0)=0),0,1.15*MIN(IF(IFERROR(VALUE(TRIM(SUBSTITUTE(AK107,CHAR(160),""))),0)=0,1E+30,IFERROR(VALUE(TRIM(SUBSTITUTE(AK107,CHAR(160),""))),0)),IF(IFERROR(VALUE(TRIM(SUBSTITUTE(AN107,CHAR(160),""))),0)=0,1E+30,IFERROR(VALUE(TRIM(SUBSTITUTE(AN107,CHAR(160),""))),0)),IF(IFERROR(VALUE(TRIM(SUBSTITUTE(AQ107,CHAR(160),""))),0)=0,1E+30,IFERROR(VALUE(TRIM(SUBSTITUTE(AQ107,CHAR(160),""))),0)))*IFERROR(VALUE(TRIM(SUBSTITUTE(AA107,CHAR(160),""))),0)))</f>
        <v/>
      </c>
      <c r="AW107" s="49" t="str">
        <f t="shared" si="88"/>
        <v/>
      </c>
      <c r="AX107" s="67" t="str" cm="1">
        <f t="array" ref="AX107">IF($AA107="","",IF((IFERROR(_xlfn.IFS($AS107="Devis 1",(IFERROR(VALUE(TRIM(SUBSTITUTE(AJ107,CHAR(160),""))),0)),$AS107="Devis 2",(IFERROR(VALUE(TRIM(SUBSTITUTE(AM107,CHAR(160),""))),0)),$AS107="Devis 3",(IFERROR(VALUE(TRIM(SUBSTITUTE(AP107,CHAR(160),""))),0))),0))*(IFERROR(VALUE(TRIM(SUBSTITUTE($AA107,CHAR(160),""))),0))=0,"",(IFERROR(_xlfn.IFS($AS107="Devis 1",(IFERROR(VALUE(TRIM(SUBSTITUTE(AJ107,CHAR(160),""))),0)),$AS107="Devis 2",(IFERROR(VALUE(TRIM(SUBSTITUTE(AM107,CHAR(160),""))),0)),$AS107="Devis 3",(IFERROR(VALUE(TRIM(SUBSTITUTE(AP107,CHAR(160),""))),0))),0))*(IFERROR(VALUE(TRIM(SUBSTITUTE($AA107,CHAR(160),""))),0))))</f>
        <v/>
      </c>
      <c r="AY107" s="67" t="str" cm="1">
        <f t="array" ref="AY107">IF($AA107="","",IF(IFERROR(_xlfn.IFS(TRIM(SUBSTITUTE($AS107,CHAR(160),""))="Devis 1",IFERROR(VALUE(TRIM(SUBSTITUTE(AK107,CHAR(160),""))),0),TRIM(SUBSTITUTE($AS107,CHAR(160),""))="Devis 2",IFERROR(VALUE(TRIM(SUBSTITUTE(AN107,CHAR(160),""))),0),TRIM(SUBSTITUTE($AS107,CHAR(160),""))="Devis 3",IFERROR(VALUE(TRIM(SUBSTITUTE(AQ107,CHAR(160),""))),0)),0)*IFERROR(VALUE(TRIM(SUBSTITUTE($AA107,CHAR(160),""))),0)=0,IF(AX107&lt;&gt;"",0,""),IFERROR(_xlfn.IFS(TRIM(SUBSTITUTE($AS107,CHAR(160),""))="Devis 1",IFERROR(VALUE(TRIM(SUBSTITUTE(AK107,CHAR(160),""))),0),TRIM(SUBSTITUTE($AS107,CHAR(160),""))="Devis 2",IFERROR(VALUE(TRIM(SUBSTITUTE(AN107,CHAR(160),""))),0),TRIM(SUBSTITUTE($AS107,CHAR(160),""))="Devis 3",IFERROR(VALUE(TRIM(SUBSTITUTE(AQ107,CHAR(160),""))),0)),0)*IFERROR(VALUE(TRIM(SUBSTITUTE($AA107,CHAR(160),""))),0)))</f>
        <v/>
      </c>
      <c r="AZ107" s="67" t="str" cm="1">
        <f t="array" ref="AZ107">IF($AA107="","",IF((IFERROR(_xlfn.IFS($AS107="Devis 1",(IFERROR(VALUE(TRIM(SUBSTITUTE(AL107,CHAR(160),""))),0)),$AS107="Devis 2",(IFERROR(VALUE(TRIM(SUBSTITUTE(AO107,CHAR(160),""))),0)),$AS107="Devis 3",(IFERROR(VALUE(TRIM(SUBSTITUTE(AR107,CHAR(160),""))),0))),0))*(IFERROR(VALUE(TRIM(SUBSTITUTE($AA107,CHAR(160),""))),0))=0,"",(IFERROR(_xlfn.IFS($AS107="Devis 1",(IFERROR(VALUE(TRIM(SUBSTITUTE(AL107,CHAR(160),""))),0)),$AS107="Devis 2",(IFERROR(VALUE(TRIM(SUBSTITUTE(AO107,CHAR(160),""))),0)),$AS107="Devis 3",(IFERROR(VALUE(TRIM(SUBSTITUTE(AR107,CHAR(160),""))),0))),0))*(IFERROR(VALUE(TRIM(SUBSTITUTE($AA107,CHAR(160),""))),0))))</f>
        <v/>
      </c>
      <c r="BA107" s="57"/>
      <c r="BB107" s="14" t="str" cm="1">
        <f t="array" ref="BB107">IF(OR(AZ107="",AW107="",AX107="",AU107="",AY107="",AV107=""),"",_xlfn.IFS((IFERROR(VALUE(TRIM(SUBSTITUTE(AZ107,CHAR(160),""))),0))&gt;(IFERROR(VALUE(TRIM(SUBSTITUTE(AW107,CHAR(160),""))),0)),"KO : Le montant retenu TTC est supérieur au montant raisonnable TTC. Merci de revoir la ligne de dépense ou plafonner son montant.",(IFERROR(VALUE(TRIM(SUBSTITUTE(AX107,CHAR(160),""))),0))&gt;(IFERROR(VALUE(TRIM(SUBSTITUTE(AU107,CHAR(160),""))),0)),"Attention : Le montant retenu HT est supérieur au montant HT raisonnable. Merci de revoir la ligne de dépense, plafonner son montant, ou justifier la reventillation HT / TVA.",(IFERROR(VALUE(TRIM(SUBSTITUTE(AY107,CHAR(160),""))),0))&gt;(IFERROR(VALUE(TRIM(SUBSTITUTE(AV107,CHAR(160),""))),0)),"Attention : Le montant TVA retenu est supérieur au montant TVA raisonnable. Merci de revoir la ligne de dépense, plafonner son montant, ou justifier la reventillation HT / TVA.",(IFERROR(VALUE(TRIM(SUBSTITUTE(AZ107,CHAR(160),""))),0))=0,"",(IFERROR(VALUE(TRIM(SUBSTITUTE(AW107,CHAR(160),""))),0))=(IFERROR(VALUE(TRIM(SUBSTITUTE(AZ107,CHAR(160),""))),0)),"OK",(IFERROR(VALUE(TRIM(SUBSTITUTE(AW107,CHAR(160),""))),0))&gt;(IFERROR(VALUE(TRIM(SUBSTITUTE(AZ107,CHAR(160),""))),0))," OK : Montant instruit inférieur au montant raisonnable.",TRUE,""))</f>
        <v/>
      </c>
      <c r="BC107" s="14" t="str" cm="1">
        <f t="array" ref="BC107">IF(
   OR(AZ107="",X107="",AX107="",V107="",AY107="",W107=""),
   "",
   _xlfn.IFS(
      (IFERROR(VALUE(TRIM(SUBSTITUTE(AZ107,CHAR(160),""))),0))=0,
         "Attention montant présenté entièrement écarté",
      (IFERROR(VALUE(TRIM(SUBSTITUTE(AZ107,CHAR(160),""))),0))&gt;
         (IFERROR(VALUE(TRIM(SUBSTITUTE(X107,CHAR(160),""))),0)),
         "KO : Le montant retenu TTC est supérieur au montant présenté TTC. Merci de revoir la ligne de dépense ou plafonner son montant.",
      (IFERROR(VALUE(TRIM(SUBSTITUTE(AX107,CHAR(160),""))),0))&gt;
         (IFERROR(VALUE(TRIM(SUBSTITUTE(V107,CHAR(160),""))),0)),
         "Attention : Le montant retenu HT est supérieur au montant HT présenté. Merci de revoir la ligne de dépense, plafonner son montant, ou justifier la reventilation HT / TVA.",
      (IFERROR(VALUE(TRIM(SUBSTITUTE(AY107,CHAR(160),""))),0))&gt;
         (IFERROR(VALUE(TRIM(SUBSTITUTE(W107,CHAR(160),""))),0)),
         "Attention : Le montant TVA retenu est supérieur au montant TVA présenté. Merci de revoir la ligne de dépense, plafonner son montant, ou justifier la reventilation HT / TVA.",
      (IFERROR(VALUE(TRIM(SUBSTITUTE(X107,CHAR(160),""))),0))=0,
         "",
      (IFERROR(VALUE(TRIM(SUBSTITUTE(AZ107,CHAR(160),""))),0))=
         (IFERROR(VALUE(TRIM(SUBSTITUTE(X107,CHAR(160),""))),0)),
         "OK",
      (IFERROR(VALUE(TRIM(SUBSTITUTE(AZ107,CHAR(160),""))),0))&lt;
         (IFERROR(VALUE(TRIM(SUBSTITUTE(X107,CHAR(160),""))),0)),
         "Attention : montant présenté partiellement écarté.",
      TRUE,
         ""
   )
)</f>
        <v/>
      </c>
      <c r="BD107" s="49" t="str">
        <f t="shared" si="67"/>
        <v/>
      </c>
      <c r="BE107" s="49" t="str">
        <f t="shared" si="68"/>
        <v/>
      </c>
      <c r="BF107" s="21" t="str">
        <f t="shared" si="69"/>
        <v/>
      </c>
    </row>
    <row r="108" spans="1:58" ht="15" customHeight="1">
      <c r="A108" s="345">
        <v>97</v>
      </c>
      <c r="B108" s="363"/>
      <c r="C108" s="6"/>
      <c r="D108" s="5"/>
      <c r="E108" s="5"/>
      <c r="F108" s="5"/>
      <c r="G108" s="24"/>
      <c r="H108" s="22"/>
      <c r="I108" s="23"/>
      <c r="J108" s="5"/>
      <c r="K108" s="11"/>
      <c r="L108" s="8"/>
      <c r="M108" s="7"/>
      <c r="N108" s="42" t="str">
        <f t="shared" si="80"/>
        <v/>
      </c>
      <c r="O108" s="9"/>
      <c r="P108" s="7"/>
      <c r="Q108" s="42" t="str">
        <f t="shared" si="81"/>
        <v/>
      </c>
      <c r="R108" s="10"/>
      <c r="S108" s="7"/>
      <c r="T108" s="43" t="str">
        <f t="shared" si="82"/>
        <v/>
      </c>
      <c r="U108" s="16"/>
      <c r="V108" s="68" t="str" cm="1">
        <f t="array" ref="V108">IF((_xlfn.IFS(TRIM(SUBSTITUTE(U108,CHAR(160),""))="Devis 1",IFERROR(VALUE(TRIM(SUBSTITUTE(L108,CHAR(160),""))),0),TRIM(SUBSTITUTE(U108,CHAR(160),""))="Devis 2",IFERROR(VALUE(TRIM(SUBSTITUTE(O108,CHAR(160),""))),0),TRIM(SUBSTITUTE(U108,CHAR(160),""))="Devis 3",IFERROR(VALUE(TRIM(SUBSTITUTE(R108,CHAR(160),""))),0),TRUE,0)*IFERROR(VALUE(TRIM(SUBSTITUTE(C108,CHAR(160),""))),0))=0,"",_xlfn.IFS(TRIM(SUBSTITUTE(U108,CHAR(160),""))="Devis 1",IFERROR(VALUE(TRIM(SUBSTITUTE(L108,CHAR(160),""))),0),TRIM(SUBSTITUTE(U108,CHAR(160),""))="Devis 2",IFERROR(VALUE(TRIM(SUBSTITUTE(O108,CHAR(160),""))),0),TRIM(SUBSTITUTE(U108,CHAR(160),""))="Devis 3",IFERROR(VALUE(TRIM(SUBSTITUTE(R108,CHAR(160),""))),0),TRUE,0)*IFERROR(VALUE(TRIM(SUBSTITUTE(C108,CHAR(160),""))),0))</f>
        <v/>
      </c>
      <c r="W108" s="66" t="str" cm="1">
        <f t="array" ref="W108">IF((_xlfn.IFS(TRIM(SUBSTITUTE(U108,CHAR(160),""))="Devis 1",IFERROR(VALUE(TRIM(SUBSTITUTE(M108,CHAR(160),""))),0),TRIM(SUBSTITUTE(U108,CHAR(160),""))="Devis 2",IFERROR(VALUE(TRIM(SUBSTITUTE(P108,CHAR(160),""))),0),TRIM(SUBSTITUTE(U108,CHAR(160),""))="Devis 3",IFERROR(VALUE(TRIM(SUBSTITUTE(S108,CHAR(160),""))),0),TRUE,0)*IFERROR(VALUE(TRIM(SUBSTITUTE(C108,CHAR(160),""))),0))=0,IF(V108&lt;&gt;"",0,""),_xlfn.IFS(TRIM(SUBSTITUTE(U108,CHAR(160),""))="Devis 1",IFERROR(VALUE(TRIM(SUBSTITUTE(M108,CHAR(160),""))),0),TRIM(SUBSTITUTE(U108,CHAR(160),""))="Devis 2",IFERROR(VALUE(TRIM(SUBSTITUTE(P108,CHAR(160),""))),0),TRIM(SUBSTITUTE(U108,CHAR(160),""))="Devis 3",IFERROR(VALUE(TRIM(SUBSTITUTE(S108,CHAR(160),""))),0),TRUE,0)*IFERROR(VALUE(TRIM(SUBSTITUTE(C108,CHAR(160),""))),0))</f>
        <v/>
      </c>
      <c r="X108" s="69" t="str">
        <f t="shared" si="83"/>
        <v/>
      </c>
      <c r="Y108" s="65"/>
      <c r="Z108" s="18" t="str">
        <f t="shared" si="70"/>
        <v/>
      </c>
      <c r="AA108" s="15" t="str">
        <f t="shared" si="71"/>
        <v/>
      </c>
      <c r="AB108" s="15" t="str">
        <f t="shared" si="72"/>
        <v/>
      </c>
      <c r="AC108" s="15" t="str">
        <f t="shared" si="73"/>
        <v/>
      </c>
      <c r="AD108" s="15" t="str">
        <f t="shared" si="74"/>
        <v/>
      </c>
      <c r="AE108" s="15" t="str">
        <f t="shared" si="75"/>
        <v/>
      </c>
      <c r="AF108" s="15" t="str">
        <f t="shared" si="76"/>
        <v/>
      </c>
      <c r="AG108" s="15" t="str">
        <f t="shared" si="77"/>
        <v/>
      </c>
      <c r="AH108" s="15" t="str">
        <f t="shared" si="89"/>
        <v/>
      </c>
      <c r="AI108" s="297" t="str">
        <f t="shared" si="84"/>
        <v/>
      </c>
      <c r="AJ108" s="45" t="str">
        <f t="shared" si="78"/>
        <v/>
      </c>
      <c r="AK108" s="20" t="str">
        <f t="shared" si="79"/>
        <v/>
      </c>
      <c r="AL108" s="42" t="str">
        <f t="shared" si="85"/>
        <v/>
      </c>
      <c r="AM108" s="46" t="str">
        <f t="shared" si="60"/>
        <v/>
      </c>
      <c r="AN108" s="20" t="str">
        <f t="shared" si="61"/>
        <v/>
      </c>
      <c r="AO108" s="42" t="str">
        <f t="shared" si="86"/>
        <v/>
      </c>
      <c r="AP108" s="47" t="str">
        <f t="shared" si="62"/>
        <v/>
      </c>
      <c r="AQ108" s="20" t="str">
        <f t="shared" si="63"/>
        <v/>
      </c>
      <c r="AR108" s="48" t="str">
        <f t="shared" si="87"/>
        <v/>
      </c>
      <c r="AS108" s="44" t="str">
        <f t="shared" si="64"/>
        <v/>
      </c>
      <c r="AT108" s="56"/>
      <c r="AU108" s="49" t="str">
        <f t="shared" si="65"/>
        <v/>
      </c>
      <c r="AV108" s="49" t="str">
        <f t="shared" si="90"/>
        <v/>
      </c>
      <c r="AW108" s="49" t="str">
        <f t="shared" si="88"/>
        <v/>
      </c>
      <c r="AX108" s="67" t="str" cm="1">
        <f t="array" ref="AX108">IF($AA108="","",IF((IFERROR(_xlfn.IFS($AS108="Devis 1",(IFERROR(VALUE(TRIM(SUBSTITUTE(AJ108,CHAR(160),""))),0)),$AS108="Devis 2",(IFERROR(VALUE(TRIM(SUBSTITUTE(AM108,CHAR(160),""))),0)),$AS108="Devis 3",(IFERROR(VALUE(TRIM(SUBSTITUTE(AP108,CHAR(160),""))),0))),0))*(IFERROR(VALUE(TRIM(SUBSTITUTE($AA108,CHAR(160),""))),0))=0,"",(IFERROR(_xlfn.IFS($AS108="Devis 1",(IFERROR(VALUE(TRIM(SUBSTITUTE(AJ108,CHAR(160),""))),0)),$AS108="Devis 2",(IFERROR(VALUE(TRIM(SUBSTITUTE(AM108,CHAR(160),""))),0)),$AS108="Devis 3",(IFERROR(VALUE(TRIM(SUBSTITUTE(AP108,CHAR(160),""))),0))),0))*(IFERROR(VALUE(TRIM(SUBSTITUTE($AA108,CHAR(160),""))),0))))</f>
        <v/>
      </c>
      <c r="AY108" s="67" t="str" cm="1">
        <f t="array" ref="AY108">IF($AA108="","",IF(IFERROR(_xlfn.IFS(TRIM(SUBSTITUTE($AS108,CHAR(160),""))="Devis 1",IFERROR(VALUE(TRIM(SUBSTITUTE(AK108,CHAR(160),""))),0),TRIM(SUBSTITUTE($AS108,CHAR(160),""))="Devis 2",IFERROR(VALUE(TRIM(SUBSTITUTE(AN108,CHAR(160),""))),0),TRIM(SUBSTITUTE($AS108,CHAR(160),""))="Devis 3",IFERROR(VALUE(TRIM(SUBSTITUTE(AQ108,CHAR(160),""))),0)),0)*IFERROR(VALUE(TRIM(SUBSTITUTE($AA108,CHAR(160),""))),0)=0,IF(AX108&lt;&gt;"",0,""),IFERROR(_xlfn.IFS(TRIM(SUBSTITUTE($AS108,CHAR(160),""))="Devis 1",IFERROR(VALUE(TRIM(SUBSTITUTE(AK108,CHAR(160),""))),0),TRIM(SUBSTITUTE($AS108,CHAR(160),""))="Devis 2",IFERROR(VALUE(TRIM(SUBSTITUTE(AN108,CHAR(160),""))),0),TRIM(SUBSTITUTE($AS108,CHAR(160),""))="Devis 3",IFERROR(VALUE(TRIM(SUBSTITUTE(AQ108,CHAR(160),""))),0)),0)*IFERROR(VALUE(TRIM(SUBSTITUTE($AA108,CHAR(160),""))),0)))</f>
        <v/>
      </c>
      <c r="AZ108" s="67" t="str" cm="1">
        <f t="array" ref="AZ108">IF($AA108="","",IF((IFERROR(_xlfn.IFS($AS108="Devis 1",(IFERROR(VALUE(TRIM(SUBSTITUTE(AL108,CHAR(160),""))),0)),$AS108="Devis 2",(IFERROR(VALUE(TRIM(SUBSTITUTE(AO108,CHAR(160),""))),0)),$AS108="Devis 3",(IFERROR(VALUE(TRIM(SUBSTITUTE(AR108,CHAR(160),""))),0))),0))*(IFERROR(VALUE(TRIM(SUBSTITUTE($AA108,CHAR(160),""))),0))=0,"",(IFERROR(_xlfn.IFS($AS108="Devis 1",(IFERROR(VALUE(TRIM(SUBSTITUTE(AL108,CHAR(160),""))),0)),$AS108="Devis 2",(IFERROR(VALUE(TRIM(SUBSTITUTE(AO108,CHAR(160),""))),0)),$AS108="Devis 3",(IFERROR(VALUE(TRIM(SUBSTITUTE(AR108,CHAR(160),""))),0))),0))*(IFERROR(VALUE(TRIM(SUBSTITUTE($AA108,CHAR(160),""))),0))))</f>
        <v/>
      </c>
      <c r="BA108" s="57"/>
      <c r="BB108" s="14" t="str" cm="1">
        <f t="array" ref="BB108">IF(OR(AZ108="",AW108="",AX108="",AU108="",AY108="",AV108=""),"",_xlfn.IFS((IFERROR(VALUE(TRIM(SUBSTITUTE(AZ108,CHAR(160),""))),0))&gt;(IFERROR(VALUE(TRIM(SUBSTITUTE(AW108,CHAR(160),""))),0)),"KO : Le montant retenu TTC est supérieur au montant raisonnable TTC. Merci de revoir la ligne de dépense ou plafonner son montant.",(IFERROR(VALUE(TRIM(SUBSTITUTE(AX108,CHAR(160),""))),0))&gt;(IFERROR(VALUE(TRIM(SUBSTITUTE(AU108,CHAR(160),""))),0)),"Attention : Le montant retenu HT est supérieur au montant HT raisonnable. Merci de revoir la ligne de dépense, plafonner son montant, ou justifier la reventillation HT / TVA.",(IFERROR(VALUE(TRIM(SUBSTITUTE(AY108,CHAR(160),""))),0))&gt;(IFERROR(VALUE(TRIM(SUBSTITUTE(AV108,CHAR(160),""))),0)),"Attention : Le montant TVA retenu est supérieur au montant TVA raisonnable. Merci de revoir la ligne de dépense, plafonner son montant, ou justifier la reventillation HT / TVA.",(IFERROR(VALUE(TRIM(SUBSTITUTE(AZ108,CHAR(160),""))),0))=0,"",(IFERROR(VALUE(TRIM(SUBSTITUTE(AW108,CHAR(160),""))),0))=(IFERROR(VALUE(TRIM(SUBSTITUTE(AZ108,CHAR(160),""))),0)),"OK",(IFERROR(VALUE(TRIM(SUBSTITUTE(AW108,CHAR(160),""))),0))&gt;(IFERROR(VALUE(TRIM(SUBSTITUTE(AZ108,CHAR(160),""))),0))," OK : Montant instruit inférieur au montant raisonnable.",TRUE,""))</f>
        <v/>
      </c>
      <c r="BC108" s="14" t="str" cm="1">
        <f t="array" ref="BC108">IF(
   OR(AZ108="",X108="",AX108="",V108="",AY108="",W108=""),
   "",
   _xlfn.IFS(
      (IFERROR(VALUE(TRIM(SUBSTITUTE(AZ108,CHAR(160),""))),0))=0,
         "Attention montant présenté entièrement écarté",
      (IFERROR(VALUE(TRIM(SUBSTITUTE(AZ108,CHAR(160),""))),0))&gt;
         (IFERROR(VALUE(TRIM(SUBSTITUTE(X108,CHAR(160),""))),0)),
         "KO : Le montant retenu TTC est supérieur au montant présenté TTC. Merci de revoir la ligne de dépense ou plafonner son montant.",
      (IFERROR(VALUE(TRIM(SUBSTITUTE(AX108,CHAR(160),""))),0))&gt;
         (IFERROR(VALUE(TRIM(SUBSTITUTE(V108,CHAR(160),""))),0)),
         "Attention : Le montant retenu HT est supérieur au montant HT présenté. Merci de revoir la ligne de dépense, plafonner son montant, ou justifier la reventilation HT / TVA.",
      (IFERROR(VALUE(TRIM(SUBSTITUTE(AY108,CHAR(160),""))),0))&gt;
         (IFERROR(VALUE(TRIM(SUBSTITUTE(W108,CHAR(160),""))),0)),
         "Attention : Le montant TVA retenu est supérieur au montant TVA présenté. Merci de revoir la ligne de dépense, plafonner son montant, ou justifier la reventilation HT / TVA.",
      (IFERROR(VALUE(TRIM(SUBSTITUTE(X108,CHAR(160),""))),0))=0,
         "",
      (IFERROR(VALUE(TRIM(SUBSTITUTE(AZ108,CHAR(160),""))),0))=
         (IFERROR(VALUE(TRIM(SUBSTITUTE(X108,CHAR(160),""))),0)),
         "OK",
      (IFERROR(VALUE(TRIM(SUBSTITUTE(AZ108,CHAR(160),""))),0))&lt;
         (IFERROR(VALUE(TRIM(SUBSTITUTE(X108,CHAR(160),""))),0)),
         "Attention : montant présenté partiellement écarté.",
      TRUE,
         ""
   )
)</f>
        <v/>
      </c>
      <c r="BD108" s="49" t="str">
        <f t="shared" si="67"/>
        <v/>
      </c>
      <c r="BE108" s="49" t="str">
        <f t="shared" si="68"/>
        <v/>
      </c>
      <c r="BF108" s="21" t="str">
        <f t="shared" si="69"/>
        <v/>
      </c>
    </row>
    <row r="109" spans="1:58" ht="15" customHeight="1">
      <c r="A109" s="345">
        <v>98</v>
      </c>
      <c r="B109" s="363"/>
      <c r="C109" s="6"/>
      <c r="D109" s="5"/>
      <c r="E109" s="5"/>
      <c r="F109" s="5"/>
      <c r="G109" s="24"/>
      <c r="H109" s="22"/>
      <c r="I109" s="23"/>
      <c r="J109" s="5"/>
      <c r="K109" s="11"/>
      <c r="L109" s="8"/>
      <c r="M109" s="7"/>
      <c r="N109" s="42" t="str">
        <f t="shared" si="80"/>
        <v/>
      </c>
      <c r="O109" s="9"/>
      <c r="P109" s="7"/>
      <c r="Q109" s="42" t="str">
        <f t="shared" si="81"/>
        <v/>
      </c>
      <c r="R109" s="10"/>
      <c r="S109" s="7"/>
      <c r="T109" s="43" t="str">
        <f t="shared" si="82"/>
        <v/>
      </c>
      <c r="U109" s="16"/>
      <c r="V109" s="68" t="str" cm="1">
        <f t="array" ref="V109">IF((_xlfn.IFS(TRIM(SUBSTITUTE(U109,CHAR(160),""))="Devis 1",IFERROR(VALUE(TRIM(SUBSTITUTE(L109,CHAR(160),""))),0),TRIM(SUBSTITUTE(U109,CHAR(160),""))="Devis 2",IFERROR(VALUE(TRIM(SUBSTITUTE(O109,CHAR(160),""))),0),TRIM(SUBSTITUTE(U109,CHAR(160),""))="Devis 3",IFERROR(VALUE(TRIM(SUBSTITUTE(R109,CHAR(160),""))),0),TRUE,0)*IFERROR(VALUE(TRIM(SUBSTITUTE(C109,CHAR(160),""))),0))=0,"",_xlfn.IFS(TRIM(SUBSTITUTE(U109,CHAR(160),""))="Devis 1",IFERROR(VALUE(TRIM(SUBSTITUTE(L109,CHAR(160),""))),0),TRIM(SUBSTITUTE(U109,CHAR(160),""))="Devis 2",IFERROR(VALUE(TRIM(SUBSTITUTE(O109,CHAR(160),""))),0),TRIM(SUBSTITUTE(U109,CHAR(160),""))="Devis 3",IFERROR(VALUE(TRIM(SUBSTITUTE(R109,CHAR(160),""))),0),TRUE,0)*IFERROR(VALUE(TRIM(SUBSTITUTE(C109,CHAR(160),""))),0))</f>
        <v/>
      </c>
      <c r="W109" s="66" t="str" cm="1">
        <f t="array" ref="W109">IF((_xlfn.IFS(TRIM(SUBSTITUTE(U109,CHAR(160),""))="Devis 1",IFERROR(VALUE(TRIM(SUBSTITUTE(M109,CHAR(160),""))),0),TRIM(SUBSTITUTE(U109,CHAR(160),""))="Devis 2",IFERROR(VALUE(TRIM(SUBSTITUTE(P109,CHAR(160),""))),0),TRIM(SUBSTITUTE(U109,CHAR(160),""))="Devis 3",IFERROR(VALUE(TRIM(SUBSTITUTE(S109,CHAR(160),""))),0),TRUE,0)*IFERROR(VALUE(TRIM(SUBSTITUTE(C109,CHAR(160),""))),0))=0,IF(V109&lt;&gt;"",0,""),_xlfn.IFS(TRIM(SUBSTITUTE(U109,CHAR(160),""))="Devis 1",IFERROR(VALUE(TRIM(SUBSTITUTE(M109,CHAR(160),""))),0),TRIM(SUBSTITUTE(U109,CHAR(160),""))="Devis 2",IFERROR(VALUE(TRIM(SUBSTITUTE(P109,CHAR(160),""))),0),TRIM(SUBSTITUTE(U109,CHAR(160),""))="Devis 3",IFERROR(VALUE(TRIM(SUBSTITUTE(S109,CHAR(160),""))),0),TRUE,0)*IFERROR(VALUE(TRIM(SUBSTITUTE(C109,CHAR(160),""))),0))</f>
        <v/>
      </c>
      <c r="X109" s="69" t="str">
        <f t="shared" si="83"/>
        <v/>
      </c>
      <c r="Y109" s="65"/>
      <c r="Z109" s="18" t="str">
        <f t="shared" si="70"/>
        <v/>
      </c>
      <c r="AA109" s="15" t="str">
        <f t="shared" si="71"/>
        <v/>
      </c>
      <c r="AB109" s="15" t="str">
        <f t="shared" si="72"/>
        <v/>
      </c>
      <c r="AC109" s="15" t="str">
        <f t="shared" si="73"/>
        <v/>
      </c>
      <c r="AD109" s="15" t="str">
        <f t="shared" si="74"/>
        <v/>
      </c>
      <c r="AE109" s="15" t="str">
        <f t="shared" si="75"/>
        <v/>
      </c>
      <c r="AF109" s="15" t="str">
        <f t="shared" si="76"/>
        <v/>
      </c>
      <c r="AG109" s="15" t="str">
        <f t="shared" si="77"/>
        <v/>
      </c>
      <c r="AH109" s="15" t="str">
        <f t="shared" si="89"/>
        <v/>
      </c>
      <c r="AI109" s="297" t="str">
        <f t="shared" si="84"/>
        <v/>
      </c>
      <c r="AJ109" s="45" t="str">
        <f t="shared" si="78"/>
        <v/>
      </c>
      <c r="AK109" s="20" t="str">
        <f t="shared" si="79"/>
        <v/>
      </c>
      <c r="AL109" s="42" t="str">
        <f t="shared" si="85"/>
        <v/>
      </c>
      <c r="AM109" s="46" t="str">
        <f t="shared" si="60"/>
        <v/>
      </c>
      <c r="AN109" s="20" t="str">
        <f t="shared" si="61"/>
        <v/>
      </c>
      <c r="AO109" s="42" t="str">
        <f t="shared" si="86"/>
        <v/>
      </c>
      <c r="AP109" s="47" t="str">
        <f t="shared" si="62"/>
        <v/>
      </c>
      <c r="AQ109" s="20" t="str">
        <f t="shared" si="63"/>
        <v/>
      </c>
      <c r="AR109" s="48" t="str">
        <f t="shared" si="87"/>
        <v/>
      </c>
      <c r="AS109" s="44" t="str">
        <f t="shared" si="64"/>
        <v/>
      </c>
      <c r="AT109" s="56"/>
      <c r="AU109" s="49" t="str">
        <f t="shared" si="65"/>
        <v/>
      </c>
      <c r="AV109" s="49" t="str">
        <f t="shared" si="90"/>
        <v/>
      </c>
      <c r="AW109" s="49" t="str">
        <f t="shared" si="88"/>
        <v/>
      </c>
      <c r="AX109" s="67" t="str" cm="1">
        <f t="array" ref="AX109">IF($AA109="","",IF((IFERROR(_xlfn.IFS($AS109="Devis 1",(IFERROR(VALUE(TRIM(SUBSTITUTE(AJ109,CHAR(160),""))),0)),$AS109="Devis 2",(IFERROR(VALUE(TRIM(SUBSTITUTE(AM109,CHAR(160),""))),0)),$AS109="Devis 3",(IFERROR(VALUE(TRIM(SUBSTITUTE(AP109,CHAR(160),""))),0))),0))*(IFERROR(VALUE(TRIM(SUBSTITUTE($AA109,CHAR(160),""))),0))=0,"",(IFERROR(_xlfn.IFS($AS109="Devis 1",(IFERROR(VALUE(TRIM(SUBSTITUTE(AJ109,CHAR(160),""))),0)),$AS109="Devis 2",(IFERROR(VALUE(TRIM(SUBSTITUTE(AM109,CHAR(160),""))),0)),$AS109="Devis 3",(IFERROR(VALUE(TRIM(SUBSTITUTE(AP109,CHAR(160),""))),0))),0))*(IFERROR(VALUE(TRIM(SUBSTITUTE($AA109,CHAR(160),""))),0))))</f>
        <v/>
      </c>
      <c r="AY109" s="67" t="str" cm="1">
        <f t="array" ref="AY109">IF($AA109="","",IF(IFERROR(_xlfn.IFS(TRIM(SUBSTITUTE($AS109,CHAR(160),""))="Devis 1",IFERROR(VALUE(TRIM(SUBSTITUTE(AK109,CHAR(160),""))),0),TRIM(SUBSTITUTE($AS109,CHAR(160),""))="Devis 2",IFERROR(VALUE(TRIM(SUBSTITUTE(AN109,CHAR(160),""))),0),TRIM(SUBSTITUTE($AS109,CHAR(160),""))="Devis 3",IFERROR(VALUE(TRIM(SUBSTITUTE(AQ109,CHAR(160),""))),0)),0)*IFERROR(VALUE(TRIM(SUBSTITUTE($AA109,CHAR(160),""))),0)=0,IF(AX109&lt;&gt;"",0,""),IFERROR(_xlfn.IFS(TRIM(SUBSTITUTE($AS109,CHAR(160),""))="Devis 1",IFERROR(VALUE(TRIM(SUBSTITUTE(AK109,CHAR(160),""))),0),TRIM(SUBSTITUTE($AS109,CHAR(160),""))="Devis 2",IFERROR(VALUE(TRIM(SUBSTITUTE(AN109,CHAR(160),""))),0),TRIM(SUBSTITUTE($AS109,CHAR(160),""))="Devis 3",IFERROR(VALUE(TRIM(SUBSTITUTE(AQ109,CHAR(160),""))),0)),0)*IFERROR(VALUE(TRIM(SUBSTITUTE($AA109,CHAR(160),""))),0)))</f>
        <v/>
      </c>
      <c r="AZ109" s="67" t="str" cm="1">
        <f t="array" ref="AZ109">IF($AA109="","",IF((IFERROR(_xlfn.IFS($AS109="Devis 1",(IFERROR(VALUE(TRIM(SUBSTITUTE(AL109,CHAR(160),""))),0)),$AS109="Devis 2",(IFERROR(VALUE(TRIM(SUBSTITUTE(AO109,CHAR(160),""))),0)),$AS109="Devis 3",(IFERROR(VALUE(TRIM(SUBSTITUTE(AR109,CHAR(160),""))),0))),0))*(IFERROR(VALUE(TRIM(SUBSTITUTE($AA109,CHAR(160),""))),0))=0,"",(IFERROR(_xlfn.IFS($AS109="Devis 1",(IFERROR(VALUE(TRIM(SUBSTITUTE(AL109,CHAR(160),""))),0)),$AS109="Devis 2",(IFERROR(VALUE(TRIM(SUBSTITUTE(AO109,CHAR(160),""))),0)),$AS109="Devis 3",(IFERROR(VALUE(TRIM(SUBSTITUTE(AR109,CHAR(160),""))),0))),0))*(IFERROR(VALUE(TRIM(SUBSTITUTE($AA109,CHAR(160),""))),0))))</f>
        <v/>
      </c>
      <c r="BA109" s="57"/>
      <c r="BB109" s="14" t="str" cm="1">
        <f t="array" ref="BB109">IF(OR(AZ109="",AW109="",AX109="",AU109="",AY109="",AV109=""),"",_xlfn.IFS((IFERROR(VALUE(TRIM(SUBSTITUTE(AZ109,CHAR(160),""))),0))&gt;(IFERROR(VALUE(TRIM(SUBSTITUTE(AW109,CHAR(160),""))),0)),"KO : Le montant retenu TTC est supérieur au montant raisonnable TTC. Merci de revoir la ligne de dépense ou plafonner son montant.",(IFERROR(VALUE(TRIM(SUBSTITUTE(AX109,CHAR(160),""))),0))&gt;(IFERROR(VALUE(TRIM(SUBSTITUTE(AU109,CHAR(160),""))),0)),"Attention : Le montant retenu HT est supérieur au montant HT raisonnable. Merci de revoir la ligne de dépense, plafonner son montant, ou justifier la reventillation HT / TVA.",(IFERROR(VALUE(TRIM(SUBSTITUTE(AY109,CHAR(160),""))),0))&gt;(IFERROR(VALUE(TRIM(SUBSTITUTE(AV109,CHAR(160),""))),0)),"Attention : Le montant TVA retenu est supérieur au montant TVA raisonnable. Merci de revoir la ligne de dépense, plafonner son montant, ou justifier la reventillation HT / TVA.",(IFERROR(VALUE(TRIM(SUBSTITUTE(AZ109,CHAR(160),""))),0))=0,"",(IFERROR(VALUE(TRIM(SUBSTITUTE(AW109,CHAR(160),""))),0))=(IFERROR(VALUE(TRIM(SUBSTITUTE(AZ109,CHAR(160),""))),0)),"OK",(IFERROR(VALUE(TRIM(SUBSTITUTE(AW109,CHAR(160),""))),0))&gt;(IFERROR(VALUE(TRIM(SUBSTITUTE(AZ109,CHAR(160),""))),0))," OK : Montant instruit inférieur au montant raisonnable.",TRUE,""))</f>
        <v/>
      </c>
      <c r="BC109" s="14" t="str" cm="1">
        <f t="array" ref="BC109">IF(
   OR(AZ109="",X109="",AX109="",V109="",AY109="",W109=""),
   "",
   _xlfn.IFS(
      (IFERROR(VALUE(TRIM(SUBSTITUTE(AZ109,CHAR(160),""))),0))=0,
         "Attention montant présenté entièrement écarté",
      (IFERROR(VALUE(TRIM(SUBSTITUTE(AZ109,CHAR(160),""))),0))&gt;
         (IFERROR(VALUE(TRIM(SUBSTITUTE(X109,CHAR(160),""))),0)),
         "KO : Le montant retenu TTC est supérieur au montant présenté TTC. Merci de revoir la ligne de dépense ou plafonner son montant.",
      (IFERROR(VALUE(TRIM(SUBSTITUTE(AX109,CHAR(160),""))),0))&gt;
         (IFERROR(VALUE(TRIM(SUBSTITUTE(V109,CHAR(160),""))),0)),
         "Attention : Le montant retenu HT est supérieur au montant HT présenté. Merci de revoir la ligne de dépense, plafonner son montant, ou justifier la reventilation HT / TVA.",
      (IFERROR(VALUE(TRIM(SUBSTITUTE(AY109,CHAR(160),""))),0))&gt;
         (IFERROR(VALUE(TRIM(SUBSTITUTE(W109,CHAR(160),""))),0)),
         "Attention : Le montant TVA retenu est supérieur au montant TVA présenté. Merci de revoir la ligne de dépense, plafonner son montant, ou justifier la reventilation HT / TVA.",
      (IFERROR(VALUE(TRIM(SUBSTITUTE(X109,CHAR(160),""))),0))=0,
         "",
      (IFERROR(VALUE(TRIM(SUBSTITUTE(AZ109,CHAR(160),""))),0))=
         (IFERROR(VALUE(TRIM(SUBSTITUTE(X109,CHAR(160),""))),0)),
         "OK",
      (IFERROR(VALUE(TRIM(SUBSTITUTE(AZ109,CHAR(160),""))),0))&lt;
         (IFERROR(VALUE(TRIM(SUBSTITUTE(X109,CHAR(160),""))),0)),
         "Attention : montant présenté partiellement écarté.",
      TRUE,
         ""
   )
)</f>
        <v/>
      </c>
      <c r="BD109" s="49" t="str">
        <f t="shared" si="67"/>
        <v/>
      </c>
      <c r="BE109" s="49" t="str">
        <f t="shared" si="68"/>
        <v/>
      </c>
      <c r="BF109" s="21" t="str">
        <f t="shared" si="69"/>
        <v/>
      </c>
    </row>
    <row r="110" spans="1:58" ht="15" customHeight="1">
      <c r="A110" s="345">
        <v>99</v>
      </c>
      <c r="B110" s="363"/>
      <c r="C110" s="6"/>
      <c r="D110" s="5"/>
      <c r="E110" s="5"/>
      <c r="F110" s="5"/>
      <c r="G110" s="24"/>
      <c r="H110" s="22"/>
      <c r="I110" s="23"/>
      <c r="J110" s="5"/>
      <c r="K110" s="11"/>
      <c r="L110" s="8"/>
      <c r="M110" s="7"/>
      <c r="N110" s="42" t="str">
        <f t="shared" si="80"/>
        <v/>
      </c>
      <c r="O110" s="9"/>
      <c r="P110" s="7"/>
      <c r="Q110" s="42" t="str">
        <f t="shared" si="81"/>
        <v/>
      </c>
      <c r="R110" s="10"/>
      <c r="S110" s="7"/>
      <c r="T110" s="43" t="str">
        <f t="shared" si="82"/>
        <v/>
      </c>
      <c r="U110" s="16"/>
      <c r="V110" s="68" t="str" cm="1">
        <f t="array" ref="V110">IF((_xlfn.IFS(TRIM(SUBSTITUTE(U110,CHAR(160),""))="Devis 1",IFERROR(VALUE(TRIM(SUBSTITUTE(L110,CHAR(160),""))),0),TRIM(SUBSTITUTE(U110,CHAR(160),""))="Devis 2",IFERROR(VALUE(TRIM(SUBSTITUTE(O110,CHAR(160),""))),0),TRIM(SUBSTITUTE(U110,CHAR(160),""))="Devis 3",IFERROR(VALUE(TRIM(SUBSTITUTE(R110,CHAR(160),""))),0),TRUE,0)*IFERROR(VALUE(TRIM(SUBSTITUTE(C110,CHAR(160),""))),0))=0,"",_xlfn.IFS(TRIM(SUBSTITUTE(U110,CHAR(160),""))="Devis 1",IFERROR(VALUE(TRIM(SUBSTITUTE(L110,CHAR(160),""))),0),TRIM(SUBSTITUTE(U110,CHAR(160),""))="Devis 2",IFERROR(VALUE(TRIM(SUBSTITUTE(O110,CHAR(160),""))),0),TRIM(SUBSTITUTE(U110,CHAR(160),""))="Devis 3",IFERROR(VALUE(TRIM(SUBSTITUTE(R110,CHAR(160),""))),0),TRUE,0)*IFERROR(VALUE(TRIM(SUBSTITUTE(C110,CHAR(160),""))),0))</f>
        <v/>
      </c>
      <c r="W110" s="66" t="str" cm="1">
        <f t="array" ref="W110">IF((_xlfn.IFS(TRIM(SUBSTITUTE(U110,CHAR(160),""))="Devis 1",IFERROR(VALUE(TRIM(SUBSTITUTE(M110,CHAR(160),""))),0),TRIM(SUBSTITUTE(U110,CHAR(160),""))="Devis 2",IFERROR(VALUE(TRIM(SUBSTITUTE(P110,CHAR(160),""))),0),TRIM(SUBSTITUTE(U110,CHAR(160),""))="Devis 3",IFERROR(VALUE(TRIM(SUBSTITUTE(S110,CHAR(160),""))),0),TRUE,0)*IFERROR(VALUE(TRIM(SUBSTITUTE(C110,CHAR(160),""))),0))=0,IF(V110&lt;&gt;"",0,""),_xlfn.IFS(TRIM(SUBSTITUTE(U110,CHAR(160),""))="Devis 1",IFERROR(VALUE(TRIM(SUBSTITUTE(M110,CHAR(160),""))),0),TRIM(SUBSTITUTE(U110,CHAR(160),""))="Devis 2",IFERROR(VALUE(TRIM(SUBSTITUTE(P110,CHAR(160),""))),0),TRIM(SUBSTITUTE(U110,CHAR(160),""))="Devis 3",IFERROR(VALUE(TRIM(SUBSTITUTE(S110,CHAR(160),""))),0),TRUE,0)*IFERROR(VALUE(TRIM(SUBSTITUTE(C110,CHAR(160),""))),0))</f>
        <v/>
      </c>
      <c r="X110" s="69" t="str">
        <f t="shared" si="83"/>
        <v/>
      </c>
      <c r="Y110" s="65"/>
      <c r="Z110" s="18" t="str">
        <f t="shared" si="70"/>
        <v/>
      </c>
      <c r="AA110" s="15" t="str">
        <f t="shared" si="71"/>
        <v/>
      </c>
      <c r="AB110" s="15" t="str">
        <f t="shared" si="72"/>
        <v/>
      </c>
      <c r="AC110" s="15" t="str">
        <f t="shared" si="73"/>
        <v/>
      </c>
      <c r="AD110" s="15" t="str">
        <f t="shared" si="74"/>
        <v/>
      </c>
      <c r="AE110" s="15" t="str">
        <f t="shared" si="75"/>
        <v/>
      </c>
      <c r="AF110" s="15" t="str">
        <f t="shared" si="76"/>
        <v/>
      </c>
      <c r="AG110" s="15" t="str">
        <f t="shared" si="77"/>
        <v/>
      </c>
      <c r="AH110" s="15" t="str">
        <f t="shared" si="89"/>
        <v/>
      </c>
      <c r="AI110" s="297" t="str">
        <f t="shared" si="84"/>
        <v/>
      </c>
      <c r="AJ110" s="45" t="str">
        <f t="shared" si="78"/>
        <v/>
      </c>
      <c r="AK110" s="20" t="str">
        <f t="shared" si="79"/>
        <v/>
      </c>
      <c r="AL110" s="42" t="str">
        <f t="shared" si="85"/>
        <v/>
      </c>
      <c r="AM110" s="46" t="str">
        <f t="shared" si="60"/>
        <v/>
      </c>
      <c r="AN110" s="20" t="str">
        <f t="shared" si="61"/>
        <v/>
      </c>
      <c r="AO110" s="42" t="str">
        <f t="shared" si="86"/>
        <v/>
      </c>
      <c r="AP110" s="47" t="str">
        <f t="shared" si="62"/>
        <v/>
      </c>
      <c r="AQ110" s="20" t="str">
        <f t="shared" si="63"/>
        <v/>
      </c>
      <c r="AR110" s="48" t="str">
        <f t="shared" si="87"/>
        <v/>
      </c>
      <c r="AS110" s="44" t="str">
        <f t="shared" si="64"/>
        <v/>
      </c>
      <c r="AT110" s="56"/>
      <c r="AU110" s="49" t="str">
        <f t="shared" si="65"/>
        <v/>
      </c>
      <c r="AV110" s="49" t="str">
        <f t="shared" si="90"/>
        <v/>
      </c>
      <c r="AW110" s="49" t="str">
        <f t="shared" si="88"/>
        <v/>
      </c>
      <c r="AX110" s="67" t="str" cm="1">
        <f t="array" ref="AX110">IF($AA110="","",IF((IFERROR(_xlfn.IFS($AS110="Devis 1",(IFERROR(VALUE(TRIM(SUBSTITUTE(AJ110,CHAR(160),""))),0)),$AS110="Devis 2",(IFERROR(VALUE(TRIM(SUBSTITUTE(AM110,CHAR(160),""))),0)),$AS110="Devis 3",(IFERROR(VALUE(TRIM(SUBSTITUTE(AP110,CHAR(160),""))),0))),0))*(IFERROR(VALUE(TRIM(SUBSTITUTE($AA110,CHAR(160),""))),0))=0,"",(IFERROR(_xlfn.IFS($AS110="Devis 1",(IFERROR(VALUE(TRIM(SUBSTITUTE(AJ110,CHAR(160),""))),0)),$AS110="Devis 2",(IFERROR(VALUE(TRIM(SUBSTITUTE(AM110,CHAR(160),""))),0)),$AS110="Devis 3",(IFERROR(VALUE(TRIM(SUBSTITUTE(AP110,CHAR(160),""))),0))),0))*(IFERROR(VALUE(TRIM(SUBSTITUTE($AA110,CHAR(160),""))),0))))</f>
        <v/>
      </c>
      <c r="AY110" s="67" t="str" cm="1">
        <f t="array" ref="AY110">IF($AA110="","",IF(IFERROR(_xlfn.IFS(TRIM(SUBSTITUTE($AS110,CHAR(160),""))="Devis 1",IFERROR(VALUE(TRIM(SUBSTITUTE(AK110,CHAR(160),""))),0),TRIM(SUBSTITUTE($AS110,CHAR(160),""))="Devis 2",IFERROR(VALUE(TRIM(SUBSTITUTE(AN110,CHAR(160),""))),0),TRIM(SUBSTITUTE($AS110,CHAR(160),""))="Devis 3",IFERROR(VALUE(TRIM(SUBSTITUTE(AQ110,CHAR(160),""))),0)),0)*IFERROR(VALUE(TRIM(SUBSTITUTE($AA110,CHAR(160),""))),0)=0,IF(AX110&lt;&gt;"",0,""),IFERROR(_xlfn.IFS(TRIM(SUBSTITUTE($AS110,CHAR(160),""))="Devis 1",IFERROR(VALUE(TRIM(SUBSTITUTE(AK110,CHAR(160),""))),0),TRIM(SUBSTITUTE($AS110,CHAR(160),""))="Devis 2",IFERROR(VALUE(TRIM(SUBSTITUTE(AN110,CHAR(160),""))),0),TRIM(SUBSTITUTE($AS110,CHAR(160),""))="Devis 3",IFERROR(VALUE(TRIM(SUBSTITUTE(AQ110,CHAR(160),""))),0)),0)*IFERROR(VALUE(TRIM(SUBSTITUTE($AA110,CHAR(160),""))),0)))</f>
        <v/>
      </c>
      <c r="AZ110" s="67" t="str" cm="1">
        <f t="array" ref="AZ110">IF($AA110="","",IF((IFERROR(_xlfn.IFS($AS110="Devis 1",(IFERROR(VALUE(TRIM(SUBSTITUTE(AL110,CHAR(160),""))),0)),$AS110="Devis 2",(IFERROR(VALUE(TRIM(SUBSTITUTE(AO110,CHAR(160),""))),0)),$AS110="Devis 3",(IFERROR(VALUE(TRIM(SUBSTITUTE(AR110,CHAR(160),""))),0))),0))*(IFERROR(VALUE(TRIM(SUBSTITUTE($AA110,CHAR(160),""))),0))=0,"",(IFERROR(_xlfn.IFS($AS110="Devis 1",(IFERROR(VALUE(TRIM(SUBSTITUTE(AL110,CHAR(160),""))),0)),$AS110="Devis 2",(IFERROR(VALUE(TRIM(SUBSTITUTE(AO110,CHAR(160),""))),0)),$AS110="Devis 3",(IFERROR(VALUE(TRIM(SUBSTITUTE(AR110,CHAR(160),""))),0))),0))*(IFERROR(VALUE(TRIM(SUBSTITUTE($AA110,CHAR(160),""))),0))))</f>
        <v/>
      </c>
      <c r="BA110" s="57"/>
      <c r="BB110" s="14" t="str" cm="1">
        <f t="array" ref="BB110">IF(OR(AZ110="",AW110="",AX110="",AU110="",AY110="",AV110=""),"",_xlfn.IFS((IFERROR(VALUE(TRIM(SUBSTITUTE(AZ110,CHAR(160),""))),0))&gt;(IFERROR(VALUE(TRIM(SUBSTITUTE(AW110,CHAR(160),""))),0)),"KO : Le montant retenu TTC est supérieur au montant raisonnable TTC. Merci de revoir la ligne de dépense ou plafonner son montant.",(IFERROR(VALUE(TRIM(SUBSTITUTE(AX110,CHAR(160),""))),0))&gt;(IFERROR(VALUE(TRIM(SUBSTITUTE(AU110,CHAR(160),""))),0)),"Attention : Le montant retenu HT est supérieur au montant HT raisonnable. Merci de revoir la ligne de dépense, plafonner son montant, ou justifier la reventillation HT / TVA.",(IFERROR(VALUE(TRIM(SUBSTITUTE(AY110,CHAR(160),""))),0))&gt;(IFERROR(VALUE(TRIM(SUBSTITUTE(AV110,CHAR(160),""))),0)),"Attention : Le montant TVA retenu est supérieur au montant TVA raisonnable. Merci de revoir la ligne de dépense, plafonner son montant, ou justifier la reventillation HT / TVA.",(IFERROR(VALUE(TRIM(SUBSTITUTE(AZ110,CHAR(160),""))),0))=0,"",(IFERROR(VALUE(TRIM(SUBSTITUTE(AW110,CHAR(160),""))),0))=(IFERROR(VALUE(TRIM(SUBSTITUTE(AZ110,CHAR(160),""))),0)),"OK",(IFERROR(VALUE(TRIM(SUBSTITUTE(AW110,CHAR(160),""))),0))&gt;(IFERROR(VALUE(TRIM(SUBSTITUTE(AZ110,CHAR(160),""))),0))," OK : Montant instruit inférieur au montant raisonnable.",TRUE,""))</f>
        <v/>
      </c>
      <c r="BC110" s="14" t="str" cm="1">
        <f t="array" ref="BC110">IF(
   OR(AZ110="",X110="",AX110="",V110="",AY110="",W110=""),
   "",
   _xlfn.IFS(
      (IFERROR(VALUE(TRIM(SUBSTITUTE(AZ110,CHAR(160),""))),0))=0,
         "Attention montant présenté entièrement écarté",
      (IFERROR(VALUE(TRIM(SUBSTITUTE(AZ110,CHAR(160),""))),0))&gt;
         (IFERROR(VALUE(TRIM(SUBSTITUTE(X110,CHAR(160),""))),0)),
         "KO : Le montant retenu TTC est supérieur au montant présenté TTC. Merci de revoir la ligne de dépense ou plafonner son montant.",
      (IFERROR(VALUE(TRIM(SUBSTITUTE(AX110,CHAR(160),""))),0))&gt;
         (IFERROR(VALUE(TRIM(SUBSTITUTE(V110,CHAR(160),""))),0)),
         "Attention : Le montant retenu HT est supérieur au montant HT présenté. Merci de revoir la ligne de dépense, plafonner son montant, ou justifier la reventilation HT / TVA.",
      (IFERROR(VALUE(TRIM(SUBSTITUTE(AY110,CHAR(160),""))),0))&gt;
         (IFERROR(VALUE(TRIM(SUBSTITUTE(W110,CHAR(160),""))),0)),
         "Attention : Le montant TVA retenu est supérieur au montant TVA présenté. Merci de revoir la ligne de dépense, plafonner son montant, ou justifier la reventilation HT / TVA.",
      (IFERROR(VALUE(TRIM(SUBSTITUTE(X110,CHAR(160),""))),0))=0,
         "",
      (IFERROR(VALUE(TRIM(SUBSTITUTE(AZ110,CHAR(160),""))),0))=
         (IFERROR(VALUE(TRIM(SUBSTITUTE(X110,CHAR(160),""))),0)),
         "OK",
      (IFERROR(VALUE(TRIM(SUBSTITUTE(AZ110,CHAR(160),""))),0))&lt;
         (IFERROR(VALUE(TRIM(SUBSTITUTE(X110,CHAR(160),""))),0)),
         "Attention : montant présenté partiellement écarté.",
      TRUE,
         ""
   )
)</f>
        <v/>
      </c>
      <c r="BD110" s="49" t="str">
        <f t="shared" si="67"/>
        <v/>
      </c>
      <c r="BE110" s="49" t="str">
        <f t="shared" si="68"/>
        <v/>
      </c>
      <c r="BF110" s="21" t="str">
        <f t="shared" si="69"/>
        <v/>
      </c>
    </row>
    <row r="111" spans="1:58" ht="15" customHeight="1" thickBot="1">
      <c r="A111" s="345">
        <v>100</v>
      </c>
      <c r="B111" s="364"/>
      <c r="C111" s="365"/>
      <c r="D111" s="122"/>
      <c r="E111" s="122"/>
      <c r="F111" s="5"/>
      <c r="G111" s="366"/>
      <c r="H111" s="367"/>
      <c r="I111" s="368"/>
      <c r="J111" s="122"/>
      <c r="K111" s="369"/>
      <c r="L111" s="370"/>
      <c r="M111" s="126"/>
      <c r="N111" s="127" t="str">
        <f t="shared" si="80"/>
        <v/>
      </c>
      <c r="O111" s="128"/>
      <c r="P111" s="126"/>
      <c r="Q111" s="129" t="str">
        <f t="shared" si="81"/>
        <v/>
      </c>
      <c r="R111" s="371"/>
      <c r="S111" s="372"/>
      <c r="T111" s="335" t="str">
        <f t="shared" si="82"/>
        <v/>
      </c>
      <c r="U111" s="373"/>
      <c r="V111" s="374" t="str" cm="1">
        <f t="array" ref="V111">IF((_xlfn.IFS(TRIM(SUBSTITUTE(U111,CHAR(160),""))="Devis 1",IFERROR(VALUE(TRIM(SUBSTITUTE(L111,CHAR(160),""))),0),TRIM(SUBSTITUTE(U111,CHAR(160),""))="Devis 2",IFERROR(VALUE(TRIM(SUBSTITUTE(O111,CHAR(160),""))),0),TRIM(SUBSTITUTE(U111,CHAR(160),""))="Devis 3",IFERROR(VALUE(TRIM(SUBSTITUTE(R111,CHAR(160),""))),0),TRUE,0)*IFERROR(VALUE(TRIM(SUBSTITUTE(C111,CHAR(160),""))),0))=0,"",_xlfn.IFS(TRIM(SUBSTITUTE(U111,CHAR(160),""))="Devis 1",IFERROR(VALUE(TRIM(SUBSTITUTE(L111,CHAR(160),""))),0),TRIM(SUBSTITUTE(U111,CHAR(160),""))="Devis 2",IFERROR(VALUE(TRIM(SUBSTITUTE(O111,CHAR(160),""))),0),TRIM(SUBSTITUTE(U111,CHAR(160),""))="Devis 3",IFERROR(VALUE(TRIM(SUBSTITUTE(R111,CHAR(160),""))),0),TRUE,0)*IFERROR(VALUE(TRIM(SUBSTITUTE(C111,CHAR(160),""))),0))</f>
        <v/>
      </c>
      <c r="W111" s="290" t="str" cm="1">
        <f t="array" ref="W111">IF((_xlfn.IFS(TRIM(SUBSTITUTE(U111,CHAR(160),""))="Devis 1",IFERROR(VALUE(TRIM(SUBSTITUTE(M111,CHAR(160),""))),0),TRIM(SUBSTITUTE(U111,CHAR(160),""))="Devis 2",IFERROR(VALUE(TRIM(SUBSTITUTE(P111,CHAR(160),""))),0),TRIM(SUBSTITUTE(U111,CHAR(160),""))="Devis 3",IFERROR(VALUE(TRIM(SUBSTITUTE(S111,CHAR(160),""))),0),TRUE,0)*IFERROR(VALUE(TRIM(SUBSTITUTE(C111,CHAR(160),""))),0))=0,IF(V111&lt;&gt;"",0,""),_xlfn.IFS(TRIM(SUBSTITUTE(U111,CHAR(160),""))="Devis 1",IFERROR(VALUE(TRIM(SUBSTITUTE(M111,CHAR(160),""))),0),TRIM(SUBSTITUTE(U111,CHAR(160),""))="Devis 2",IFERROR(VALUE(TRIM(SUBSTITUTE(P111,CHAR(160),""))),0),TRIM(SUBSTITUTE(U111,CHAR(160),""))="Devis 3",IFERROR(VALUE(TRIM(SUBSTITUTE(S111,CHAR(160),""))),0),TRUE,0)*IFERROR(VALUE(TRIM(SUBSTITUTE(C111,CHAR(160),""))),0))</f>
        <v/>
      </c>
      <c r="X111" s="375" t="str">
        <f t="shared" si="83"/>
        <v/>
      </c>
      <c r="Y111" s="376"/>
      <c r="Z111" s="329" t="str">
        <f t="shared" si="70"/>
        <v/>
      </c>
      <c r="AA111" s="330" t="str">
        <f t="shared" si="71"/>
        <v/>
      </c>
      <c r="AB111" s="330" t="str">
        <f t="shared" si="72"/>
        <v/>
      </c>
      <c r="AC111" s="330" t="str">
        <f t="shared" si="73"/>
        <v/>
      </c>
      <c r="AD111" s="330" t="str">
        <f t="shared" si="74"/>
        <v/>
      </c>
      <c r="AE111" s="330" t="str">
        <f t="shared" si="75"/>
        <v/>
      </c>
      <c r="AF111" s="330" t="str">
        <f t="shared" si="76"/>
        <v/>
      </c>
      <c r="AG111" s="330" t="str">
        <f t="shared" si="77"/>
        <v/>
      </c>
      <c r="AH111" s="15" t="str">
        <f t="shared" si="89"/>
        <v/>
      </c>
      <c r="AI111" s="331" t="str">
        <f t="shared" si="84"/>
        <v/>
      </c>
      <c r="AJ111" s="332" t="str">
        <f t="shared" si="78"/>
        <v/>
      </c>
      <c r="AK111" s="129" t="str">
        <f t="shared" si="79"/>
        <v/>
      </c>
      <c r="AL111" s="129" t="str">
        <f t="shared" si="85"/>
        <v/>
      </c>
      <c r="AM111" s="333" t="str">
        <f t="shared" si="60"/>
        <v/>
      </c>
      <c r="AN111" s="129" t="str">
        <f t="shared" si="61"/>
        <v/>
      </c>
      <c r="AO111" s="129" t="str">
        <f t="shared" si="86"/>
        <v/>
      </c>
      <c r="AP111" s="334" t="str">
        <f t="shared" si="62"/>
        <v/>
      </c>
      <c r="AQ111" s="129" t="str">
        <f t="shared" si="63"/>
        <v/>
      </c>
      <c r="AR111" s="335" t="str">
        <f t="shared" si="87"/>
        <v/>
      </c>
      <c r="AS111" s="336" t="str">
        <f t="shared" si="64"/>
        <v/>
      </c>
      <c r="AT111" s="337"/>
      <c r="AU111" s="338" t="str">
        <f t="shared" si="65"/>
        <v/>
      </c>
      <c r="AV111" s="338" t="str">
        <f t="shared" si="90"/>
        <v/>
      </c>
      <c r="AW111" s="338" t="str">
        <f t="shared" si="88"/>
        <v/>
      </c>
      <c r="AX111" s="339" t="str" cm="1">
        <f t="array" ref="AX111">IF($AA111="","",IF((IFERROR(_xlfn.IFS($AS111="Devis 1",(IFERROR(VALUE(TRIM(SUBSTITUTE(AJ111,CHAR(160),""))),0)),$AS111="Devis 2",(IFERROR(VALUE(TRIM(SUBSTITUTE(AM111,CHAR(160),""))),0)),$AS111="Devis 3",(IFERROR(VALUE(TRIM(SUBSTITUTE(AP111,CHAR(160),""))),0))),0))*(IFERROR(VALUE(TRIM(SUBSTITUTE($AA111,CHAR(160),""))),0))=0,"",(IFERROR(_xlfn.IFS($AS111="Devis 1",(IFERROR(VALUE(TRIM(SUBSTITUTE(AJ111,CHAR(160),""))),0)),$AS111="Devis 2",(IFERROR(VALUE(TRIM(SUBSTITUTE(AM111,CHAR(160),""))),0)),$AS111="Devis 3",(IFERROR(VALUE(TRIM(SUBSTITUTE(AP111,CHAR(160),""))),0))),0))*(IFERROR(VALUE(TRIM(SUBSTITUTE($AA111,CHAR(160),""))),0))))</f>
        <v/>
      </c>
      <c r="AY111" s="339" t="str" cm="1">
        <f t="array" ref="AY111">IF($AA111="","",IF(IFERROR(_xlfn.IFS(TRIM(SUBSTITUTE($AS111,CHAR(160),""))="Devis 1",IFERROR(VALUE(TRIM(SUBSTITUTE(AK111,CHAR(160),""))),0),TRIM(SUBSTITUTE($AS111,CHAR(160),""))="Devis 2",IFERROR(VALUE(TRIM(SUBSTITUTE(AN111,CHAR(160),""))),0),TRIM(SUBSTITUTE($AS111,CHAR(160),""))="Devis 3",IFERROR(VALUE(TRIM(SUBSTITUTE(AQ111,CHAR(160),""))),0)),0)*IFERROR(VALUE(TRIM(SUBSTITUTE($AA111,CHAR(160),""))),0)=0,IF(AX111&lt;&gt;"",0,""),IFERROR(_xlfn.IFS(TRIM(SUBSTITUTE($AS111,CHAR(160),""))="Devis 1",IFERROR(VALUE(TRIM(SUBSTITUTE(AK111,CHAR(160),""))),0),TRIM(SUBSTITUTE($AS111,CHAR(160),""))="Devis 2",IFERROR(VALUE(TRIM(SUBSTITUTE(AN111,CHAR(160),""))),0),TRIM(SUBSTITUTE($AS111,CHAR(160),""))="Devis 3",IFERROR(VALUE(TRIM(SUBSTITUTE(AQ111,CHAR(160),""))),0)),0)*IFERROR(VALUE(TRIM(SUBSTITUTE($AA111,CHAR(160),""))),0)))</f>
        <v/>
      </c>
      <c r="AZ111" s="339" t="str" cm="1">
        <f t="array" ref="AZ111">IF($AA111="","",IF((IFERROR(_xlfn.IFS($AS111="Devis 1",(IFERROR(VALUE(TRIM(SUBSTITUTE(AL111,CHAR(160),""))),0)),$AS111="Devis 2",(IFERROR(VALUE(TRIM(SUBSTITUTE(AO111,CHAR(160),""))),0)),$AS111="Devis 3",(IFERROR(VALUE(TRIM(SUBSTITUTE(AR111,CHAR(160),""))),0))),0))*(IFERROR(VALUE(TRIM(SUBSTITUTE($AA111,CHAR(160),""))),0))=0,"",(IFERROR(_xlfn.IFS($AS111="Devis 1",(IFERROR(VALUE(TRIM(SUBSTITUTE(AL111,CHAR(160),""))),0)),$AS111="Devis 2",(IFERROR(VALUE(TRIM(SUBSTITUTE(AO111,CHAR(160),""))),0)),$AS111="Devis 3",(IFERROR(VALUE(TRIM(SUBSTITUTE(AR111,CHAR(160),""))),0))),0))*(IFERROR(VALUE(TRIM(SUBSTITUTE($AA111,CHAR(160),""))),0))))</f>
        <v/>
      </c>
      <c r="BA111" s="340"/>
      <c r="BB111" s="341" t="str" cm="1">
        <f t="array" ref="BB111">IF(OR(AZ111="",AW111="",AX111="",AU111="",AY111="",AV111=""),"",_xlfn.IFS((IFERROR(VALUE(TRIM(SUBSTITUTE(AZ111,CHAR(160),""))),0))&gt;(IFERROR(VALUE(TRIM(SUBSTITUTE(AW111,CHAR(160),""))),0)),"KO : Le montant retenu TTC est supérieur au montant raisonnable TTC. Merci de revoir la ligne de dépense ou plafonner son montant.",(IFERROR(VALUE(TRIM(SUBSTITUTE(AX111,CHAR(160),""))),0))&gt;(IFERROR(VALUE(TRIM(SUBSTITUTE(AU111,CHAR(160),""))),0)),"Attention : Le montant retenu HT est supérieur au montant HT raisonnable. Merci de revoir la ligne de dépense, plafonner son montant, ou justifier la reventillation HT / TVA.",(IFERROR(VALUE(TRIM(SUBSTITUTE(AY111,CHAR(160),""))),0))&gt;(IFERROR(VALUE(TRIM(SUBSTITUTE(AV111,CHAR(160),""))),0)),"Attention : Le montant TVA retenu est supérieur au montant TVA raisonnable. Merci de revoir la ligne de dépense, plafonner son montant, ou justifier la reventillation HT / TVA.",(IFERROR(VALUE(TRIM(SUBSTITUTE(AZ111,CHAR(160),""))),0))=0,"",(IFERROR(VALUE(TRIM(SUBSTITUTE(AW111,CHAR(160),""))),0))=(IFERROR(VALUE(TRIM(SUBSTITUTE(AZ111,CHAR(160),""))),0)),"OK",(IFERROR(VALUE(TRIM(SUBSTITUTE(AW111,CHAR(160),""))),0))&gt;(IFERROR(VALUE(TRIM(SUBSTITUTE(AZ111,CHAR(160),""))),0))," OK : Montant instruit inférieur au montant raisonnable.",TRUE,""))</f>
        <v/>
      </c>
      <c r="BC111" s="301" t="str" cm="1">
        <f t="array" ref="BC111">IF(
   OR(AZ111="",X111="",AX111="",V111="",AY111="",W111=""),
   "",
   _xlfn.IFS(
      (IFERROR(VALUE(TRIM(SUBSTITUTE(AZ111,CHAR(160),""))),0))=0,
         "Attention montant présenté entièrement écarté",
      (IFERROR(VALUE(TRIM(SUBSTITUTE(AZ111,CHAR(160),""))),0))&gt;
         (IFERROR(VALUE(TRIM(SUBSTITUTE(X111,CHAR(160),""))),0)),
         "KO : Le montant retenu TTC est supérieur au montant présenté TTC. Merci de revoir la ligne de dépense ou plafonner son montant.",
      (IFERROR(VALUE(TRIM(SUBSTITUTE(AX111,CHAR(160),""))),0))&gt;
         (IFERROR(VALUE(TRIM(SUBSTITUTE(V111,CHAR(160),""))),0)),
         "Attention : Le montant retenu HT est supérieur au montant HT présenté. Merci de revoir la ligne de dépense, plafonner son montant, ou justifier la reventilation HT / TVA.",
      (IFERROR(VALUE(TRIM(SUBSTITUTE(AY111,CHAR(160),""))),0))&gt;
         (IFERROR(VALUE(TRIM(SUBSTITUTE(W111,CHAR(160),""))),0)),
         "Attention : Le montant TVA retenu est supérieur au montant TVA présenté. Merci de revoir la ligne de dépense, plafonner son montant, ou justifier la reventilation HT / TVA.",
      (IFERROR(VALUE(TRIM(SUBSTITUTE(X111,CHAR(160),""))),0))=0,
         "",
      (IFERROR(VALUE(TRIM(SUBSTITUTE(AZ111,CHAR(160),""))),0))=
         (IFERROR(VALUE(TRIM(SUBSTITUTE(X111,CHAR(160),""))),0)),
         "OK",
      (IFERROR(VALUE(TRIM(SUBSTITUTE(AZ111,CHAR(160),""))),0))&lt;
         (IFERROR(VALUE(TRIM(SUBSTITUTE(X111,CHAR(160),""))),0)),
         "Attention : montant présenté partiellement écarté.",
      TRUE,
         ""
   )
)</f>
        <v/>
      </c>
      <c r="BD111" s="338" t="str">
        <f t="shared" si="67"/>
        <v/>
      </c>
      <c r="BE111" s="338" t="str">
        <f t="shared" si="68"/>
        <v/>
      </c>
      <c r="BF111" s="342" t="str">
        <f t="shared" si="69"/>
        <v/>
      </c>
    </row>
    <row r="112" spans="1:58" ht="15.95" thickBot="1">
      <c r="A112" s="912" t="s">
        <v>144</v>
      </c>
      <c r="B112" s="913"/>
      <c r="C112" s="913"/>
      <c r="D112" s="913"/>
      <c r="E112" s="913"/>
      <c r="F112" s="913"/>
      <c r="G112" s="913"/>
      <c r="H112" s="913"/>
      <c r="I112" s="913"/>
      <c r="J112" s="913"/>
      <c r="K112" s="913"/>
      <c r="L112" s="913"/>
      <c r="M112" s="913"/>
      <c r="N112" s="913"/>
      <c r="O112" s="913"/>
      <c r="P112" s="913"/>
      <c r="Q112" s="913"/>
      <c r="R112" s="913"/>
      <c r="S112" s="913"/>
      <c r="T112" s="913"/>
      <c r="U112" s="913"/>
      <c r="V112" s="64">
        <f>SUM(V12:V111)</f>
        <v>0</v>
      </c>
      <c r="W112" s="64">
        <f>SUM(W12:W111)</f>
        <v>0</v>
      </c>
      <c r="X112" s="64">
        <f>SUM(X12:X111)</f>
        <v>0</v>
      </c>
      <c r="Y112" s="292"/>
      <c r="Z112" s="314"/>
      <c r="AA112" s="986" t="s">
        <v>145</v>
      </c>
      <c r="AB112" s="913"/>
      <c r="AC112" s="913"/>
      <c r="AD112" s="913"/>
      <c r="AE112" s="913"/>
      <c r="AF112" s="913"/>
      <c r="AG112" s="913"/>
      <c r="AH112" s="913"/>
      <c r="AI112" s="913"/>
      <c r="AJ112" s="913"/>
      <c r="AK112" s="913"/>
      <c r="AL112" s="913"/>
      <c r="AM112" s="913"/>
      <c r="AN112" s="913"/>
      <c r="AO112" s="913"/>
      <c r="AP112" s="913"/>
      <c r="AQ112" s="913"/>
      <c r="AR112" s="913"/>
      <c r="AS112" s="913"/>
      <c r="AT112" s="913"/>
      <c r="AU112" s="913"/>
      <c r="AV112" s="913"/>
      <c r="AW112" s="913"/>
      <c r="AX112" s="64">
        <f>SUM(AX12:AX111)</f>
        <v>0</v>
      </c>
      <c r="AY112" s="64">
        <f>SUM(AY12:AY111)</f>
        <v>0</v>
      </c>
      <c r="AZ112" s="64">
        <f>SUM(AZ12:AZ111)</f>
        <v>0</v>
      </c>
      <c r="BA112" s="987"/>
      <c r="BB112" s="987"/>
      <c r="BC112" s="377" t="s">
        <v>146</v>
      </c>
      <c r="BD112" s="64">
        <f>SUM(BD12:BD111)</f>
        <v>0</v>
      </c>
      <c r="BE112" s="64">
        <f>SUM(BE12:BE111)</f>
        <v>0</v>
      </c>
      <c r="BF112" s="285">
        <f>SUM(BF12:BF111)</f>
        <v>0</v>
      </c>
    </row>
  </sheetData>
  <sheetProtection sheet="1" objects="1" scenarios="1" formatColumns="0" formatRows="0" insertRows="0" autoFilter="0"/>
  <mergeCells count="24">
    <mergeCell ref="A112:U112"/>
    <mergeCell ref="AA112:AW112"/>
    <mergeCell ref="BA112:BB112"/>
    <mergeCell ref="A7:K8"/>
    <mergeCell ref="BA7:BA8"/>
    <mergeCell ref="BB7:BC8"/>
    <mergeCell ref="Z7:AI8"/>
    <mergeCell ref="L7:T7"/>
    <mergeCell ref="U7:U8"/>
    <mergeCell ref="V7:X8"/>
    <mergeCell ref="Y7:Y8"/>
    <mergeCell ref="L8:N8"/>
    <mergeCell ref="O8:Q8"/>
    <mergeCell ref="R8:T8"/>
    <mergeCell ref="AJ7:AS8"/>
    <mergeCell ref="AT7:AT8"/>
    <mergeCell ref="A2:F2"/>
    <mergeCell ref="A3:F3"/>
    <mergeCell ref="A5:Y5"/>
    <mergeCell ref="Z5:BF5"/>
    <mergeCell ref="BD7:BF8"/>
    <mergeCell ref="AU7:AZ7"/>
    <mergeCell ref="AU8:AW8"/>
    <mergeCell ref="AX8:AZ8"/>
  </mergeCells>
  <phoneticPr fontId="11" type="noConversion"/>
  <conditionalFormatting sqref="Z12:AS111">
    <cfRule type="expression" dxfId="31" priority="1">
      <formula>Z12&lt;&gt;B12</formula>
    </cfRule>
  </conditionalFormatting>
  <conditionalFormatting sqref="AT12:AT111">
    <cfRule type="containsText" dxfId="30" priority="5" operator="containsText" text="Non">
      <formula>NOT(ISERROR(SEARCH("Non",AT12)))</formula>
    </cfRule>
  </conditionalFormatting>
  <conditionalFormatting sqref="BB11:BC111">
    <cfRule type="containsText" dxfId="29" priority="7" operator="containsText" text="OK">
      <formula>NOT(ISERROR(SEARCH("OK",BB11)))</formula>
    </cfRule>
    <cfRule type="containsText" dxfId="28" priority="8" operator="containsText" text="KO">
      <formula>NOT(ISERROR(SEARCH("KO",BB11)))</formula>
    </cfRule>
    <cfRule type="containsText" dxfId="27" priority="9" operator="containsText" text="Attention">
      <formula>NOT(ISERROR(SEARCH("Attention",BB11)))</formula>
    </cfRule>
  </conditionalFormatting>
  <dataValidations count="5">
    <dataValidation type="list" allowBlank="1" showInputMessage="1" showErrorMessage="1" sqref="AT11:AT111" xr:uid="{3826055F-3738-43D9-A20E-2CB36268E9C3}">
      <formula1>"Oui,Non,Sans objet"</formula1>
    </dataValidation>
    <dataValidation type="list" allowBlank="1" showInputMessage="1" showErrorMessage="1" sqref="U11:U111" xr:uid="{2E2BC657-2F3A-4291-A336-591DBE67A654}">
      <formula1>"Devis 1,Devis 2,Devis 3"</formula1>
    </dataValidation>
    <dataValidation type="list" allowBlank="1" showInputMessage="1" showErrorMessage="1" sqref="G11" xr:uid="{BF629C6E-D74C-4D08-B1E7-8AF72543D33B}">
      <formula1>"Oui,Non"</formula1>
    </dataValidation>
    <dataValidation type="list" allowBlank="1" showInputMessage="1" showErrorMessage="1" sqref="I12:I111" xr:uid="{32E6C0A3-2743-4BF5-A811-CF345AF7A7C8}">
      <formula1>"Pas de marché public,Marché à procédureadaptée (MAPA),Marché innovant,Marché à procédure formalisée"</formula1>
    </dataValidation>
    <dataValidation type="list" allowBlank="1" showInputMessage="1" showErrorMessage="1" sqref="J11:J111 AH11" xr:uid="{1768DCA0-5458-7844-B4AE-C77C9E4383FD}">
      <formula1>"Oui,Non,Non concerné"</formula1>
    </dataValidation>
  </dataValidations>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2">
        <x14:dataValidation type="list" allowBlank="1" showErrorMessage="1" promptTitle="Sélectionnez un type d'action" xr:uid="{03E055ED-E95A-47B9-A2C8-DB2822694A98}">
          <x14:formula1>
            <xm:f>'0-Présentation typeaction'!$H$7:$H$9</xm:f>
          </x14:formula1>
          <xm:sqref>F11</xm:sqref>
        </x14:dataValidation>
        <x14:dataValidation type="list" allowBlank="1" showErrorMessage="1" promptTitle="Sélectionnez un type d'action" xr:uid="{F40CD706-BB5F-4B11-BB06-836B971BEC61}">
          <x14:formula1>
            <xm:f>'0-Présentation typeaction'!$B$7:$B$8</xm:f>
          </x14:formula1>
          <xm:sqref>F12:F111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923EA-D5DF-4C4D-8467-DBE228D1AA2C}">
  <sheetPr>
    <tabColor rgb="FF227A56"/>
    <pageSetUpPr fitToPage="1"/>
  </sheetPr>
  <dimension ref="A1:W112"/>
  <sheetViews>
    <sheetView showGridLines="0" zoomScale="55" zoomScaleNormal="55" workbookViewId="0">
      <selection activeCell="I6" sqref="I6"/>
    </sheetView>
  </sheetViews>
  <sheetFormatPr defaultColWidth="11.42578125" defaultRowHeight="15" outlineLevelCol="1"/>
  <cols>
    <col min="1" max="1" width="11.85546875" style="50" customWidth="1"/>
    <col min="2" max="2" width="23.42578125" style="50" customWidth="1"/>
    <col min="3" max="4" width="25.42578125" style="50" customWidth="1"/>
    <col min="5" max="5" width="27.42578125" style="50" customWidth="1"/>
    <col min="6" max="6" width="19.42578125" style="50" customWidth="1"/>
    <col min="7" max="8" width="27.42578125" style="50" customWidth="1"/>
    <col min="9" max="9" width="35.42578125" style="50" customWidth="1"/>
    <col min="10" max="10" width="56.42578125" style="50" customWidth="1"/>
    <col min="11" max="11" width="27.42578125" style="50" hidden="1" customWidth="1" outlineLevel="1"/>
    <col min="12" max="13" width="31.42578125" style="50" hidden="1" customWidth="1" outlineLevel="1"/>
    <col min="14" max="14" width="27.42578125" style="50" hidden="1" customWidth="1" collapsed="1"/>
    <col min="15" max="15" width="19.42578125" style="50" hidden="1" customWidth="1" outlineLevel="1"/>
    <col min="16" max="16" width="27.42578125" style="50" hidden="1" customWidth="1" collapsed="1"/>
    <col min="17" max="17" width="27.42578125" style="50" hidden="1" customWidth="1"/>
    <col min="18" max="18" width="28.140625" style="50" hidden="1" customWidth="1"/>
    <col min="19" max="19" width="28.42578125" style="50" hidden="1" customWidth="1" outlineLevel="1"/>
    <col min="20" max="20" width="50.42578125" style="50" hidden="1" customWidth="1" outlineLevel="1"/>
    <col min="21" max="21" width="41" style="50" hidden="1" customWidth="1" outlineLevel="1"/>
    <col min="22" max="22" width="35.42578125" style="50" hidden="1" customWidth="1" outlineLevel="1"/>
    <col min="23" max="23" width="11.42578125" style="50" collapsed="1"/>
    <col min="24" max="16384" width="11.42578125" style="50"/>
  </cols>
  <sheetData>
    <row r="1" spans="1:23" s="142" customFormat="1"/>
    <row r="2" spans="1:23" s="142" customFormat="1" ht="18.95">
      <c r="E2" s="378"/>
      <c r="F2" s="378"/>
      <c r="G2" s="378"/>
      <c r="H2" s="378"/>
      <c r="I2" s="378"/>
      <c r="J2" s="378"/>
      <c r="K2" s="378"/>
    </row>
    <row r="3" spans="1:23" s="142" customFormat="1">
      <c r="E3" s="379"/>
      <c r="F3" s="379"/>
      <c r="G3" s="379"/>
      <c r="H3" s="379"/>
      <c r="I3" s="379"/>
      <c r="J3" s="379"/>
      <c r="K3" s="379"/>
    </row>
    <row r="4" spans="1:23" s="142" customFormat="1"/>
    <row r="5" spans="1:23" s="73" customFormat="1" ht="50.1" customHeight="1">
      <c r="A5" s="967" t="s">
        <v>213</v>
      </c>
      <c r="B5" s="967"/>
      <c r="C5" s="967"/>
      <c r="D5" s="967"/>
      <c r="E5" s="967"/>
      <c r="F5" s="967"/>
      <c r="G5" s="967"/>
      <c r="H5" s="967"/>
      <c r="I5" s="967"/>
      <c r="J5" s="967"/>
      <c r="K5" s="966" t="s">
        <v>214</v>
      </c>
      <c r="L5" s="966"/>
      <c r="M5" s="966"/>
      <c r="N5" s="966"/>
      <c r="O5" s="966"/>
      <c r="P5" s="966"/>
      <c r="Q5" s="966"/>
      <c r="R5" s="966"/>
      <c r="S5" s="966"/>
      <c r="T5" s="966"/>
      <c r="U5" s="966"/>
      <c r="V5" s="966"/>
    </row>
    <row r="6" spans="1:23" s="73" customFormat="1" ht="74.25" customHeight="1" thickBot="1">
      <c r="A6" s="141"/>
      <c r="B6" s="141"/>
      <c r="C6" s="141"/>
      <c r="D6" s="141"/>
      <c r="E6" s="141"/>
      <c r="F6" s="141"/>
      <c r="G6" s="141"/>
      <c r="H6" s="141"/>
      <c r="I6" s="141"/>
      <c r="J6" s="141"/>
      <c r="K6" s="141"/>
      <c r="L6" s="141"/>
      <c r="M6" s="141"/>
      <c r="N6" s="141"/>
      <c r="O6" s="141"/>
      <c r="P6" s="141"/>
      <c r="Q6" s="141"/>
      <c r="R6" s="141"/>
      <c r="S6" s="141"/>
      <c r="T6" s="141"/>
      <c r="U6" s="141"/>
      <c r="V6" s="141"/>
    </row>
    <row r="7" spans="1:23" s="73" customFormat="1" ht="104.1" customHeight="1">
      <c r="A7" s="920" t="s">
        <v>51</v>
      </c>
      <c r="B7" s="921"/>
      <c r="C7" s="921"/>
      <c r="D7" s="921"/>
      <c r="E7" s="921"/>
      <c r="F7" s="922"/>
      <c r="G7" s="951" t="s">
        <v>215</v>
      </c>
      <c r="H7" s="952"/>
      <c r="I7" s="961" t="s">
        <v>54</v>
      </c>
      <c r="J7" s="1007" t="s">
        <v>216</v>
      </c>
      <c r="K7" s="975" t="s">
        <v>217</v>
      </c>
      <c r="L7" s="976"/>
      <c r="M7" s="976"/>
      <c r="N7" s="976"/>
      <c r="O7" s="977"/>
      <c r="P7" s="1009" t="s">
        <v>58</v>
      </c>
      <c r="Q7" s="1010"/>
      <c r="R7" s="1011"/>
      <c r="S7" s="971" t="s">
        <v>154</v>
      </c>
      <c r="T7" s="968" t="s">
        <v>155</v>
      </c>
      <c r="U7" s="968" t="s">
        <v>61</v>
      </c>
      <c r="V7" s="973" t="s">
        <v>156</v>
      </c>
    </row>
    <row r="8" spans="1:23" s="73" customFormat="1" ht="48" customHeight="1">
      <c r="A8" s="963"/>
      <c r="B8" s="964"/>
      <c r="C8" s="964"/>
      <c r="D8" s="964"/>
      <c r="E8" s="964"/>
      <c r="F8" s="965"/>
      <c r="G8" s="953"/>
      <c r="H8" s="954"/>
      <c r="I8" s="962"/>
      <c r="J8" s="1008"/>
      <c r="K8" s="1015" t="s">
        <v>218</v>
      </c>
      <c r="L8" s="1016"/>
      <c r="M8" s="1016"/>
      <c r="N8" s="1016"/>
      <c r="O8" s="1017"/>
      <c r="P8" s="1012"/>
      <c r="Q8" s="1013"/>
      <c r="R8" s="1014"/>
      <c r="S8" s="972"/>
      <c r="T8" s="969"/>
      <c r="U8" s="969"/>
      <c r="V8" s="974"/>
    </row>
    <row r="9" spans="1:23" s="250" customFormat="1" ht="48" customHeight="1">
      <c r="A9" s="947" t="s">
        <v>68</v>
      </c>
      <c r="B9" s="139" t="s">
        <v>69</v>
      </c>
      <c r="C9" s="139" t="s">
        <v>74</v>
      </c>
      <c r="D9" s="139" t="s">
        <v>219</v>
      </c>
      <c r="E9" s="139" t="s">
        <v>171</v>
      </c>
      <c r="F9" s="139" t="s">
        <v>220</v>
      </c>
      <c r="G9" s="52" t="s">
        <v>221</v>
      </c>
      <c r="H9" s="52" t="s">
        <v>222</v>
      </c>
      <c r="I9" s="4" t="s">
        <v>223</v>
      </c>
      <c r="J9" s="249" t="s">
        <v>93</v>
      </c>
      <c r="K9" s="389" t="s">
        <v>69</v>
      </c>
      <c r="L9" s="53" t="s">
        <v>74</v>
      </c>
      <c r="M9" s="53" t="s">
        <v>219</v>
      </c>
      <c r="N9" s="53" t="s">
        <v>171</v>
      </c>
      <c r="O9" s="53" t="s">
        <v>220</v>
      </c>
      <c r="P9" s="53" t="s">
        <v>221</v>
      </c>
      <c r="Q9" s="53" t="s">
        <v>222</v>
      </c>
      <c r="R9" s="53" t="s">
        <v>173</v>
      </c>
      <c r="S9" s="198" t="s">
        <v>224</v>
      </c>
      <c r="T9" s="53" t="s">
        <v>93</v>
      </c>
      <c r="U9" s="53" t="s">
        <v>105</v>
      </c>
      <c r="V9" s="200" t="s">
        <v>174</v>
      </c>
    </row>
    <row r="10" spans="1:23" s="250" customFormat="1" ht="110.45" customHeight="1">
      <c r="A10" s="948"/>
      <c r="B10" s="138" t="s">
        <v>225</v>
      </c>
      <c r="C10" s="138" t="s">
        <v>114</v>
      </c>
      <c r="D10" s="138" t="s">
        <v>226</v>
      </c>
      <c r="E10" s="138" t="s">
        <v>202</v>
      </c>
      <c r="F10" s="138" t="s">
        <v>227</v>
      </c>
      <c r="G10" s="12" t="s">
        <v>228</v>
      </c>
      <c r="H10" s="13" t="s">
        <v>229</v>
      </c>
      <c r="I10" s="55" t="s">
        <v>126</v>
      </c>
      <c r="J10" s="251" t="s">
        <v>127</v>
      </c>
      <c r="K10" s="390" t="s">
        <v>225</v>
      </c>
      <c r="L10" s="3" t="s">
        <v>128</v>
      </c>
      <c r="M10" s="3" t="s">
        <v>128</v>
      </c>
      <c r="N10" s="3" t="s">
        <v>128</v>
      </c>
      <c r="O10" s="3" t="s">
        <v>128</v>
      </c>
      <c r="P10" s="3" t="s">
        <v>128</v>
      </c>
      <c r="Q10" s="3" t="s">
        <v>128</v>
      </c>
      <c r="R10" s="3" t="s">
        <v>187</v>
      </c>
      <c r="S10" s="199" t="s">
        <v>130</v>
      </c>
      <c r="T10" s="3" t="s">
        <v>188</v>
      </c>
      <c r="U10" s="3" t="s">
        <v>134</v>
      </c>
      <c r="V10" s="201" t="s">
        <v>126</v>
      </c>
    </row>
    <row r="11" spans="1:23" s="252" customFormat="1" ht="17.100000000000001" thickBot="1">
      <c r="A11" s="397" t="s">
        <v>32</v>
      </c>
      <c r="B11" s="398" t="s">
        <v>230</v>
      </c>
      <c r="C11" s="398" t="s">
        <v>231</v>
      </c>
      <c r="D11" s="399" t="s">
        <v>232</v>
      </c>
      <c r="E11" s="399">
        <v>0.2</v>
      </c>
      <c r="F11" s="400">
        <v>50</v>
      </c>
      <c r="G11" s="399" t="s">
        <v>233</v>
      </c>
      <c r="H11" s="401" t="s">
        <v>234</v>
      </c>
      <c r="I11" s="400">
        <f>F11*E11</f>
        <v>10</v>
      </c>
      <c r="J11" s="402"/>
      <c r="K11" s="425" t="str">
        <f t="shared" ref="K11:K42" si="0">IF(B11="","",B11)</f>
        <v>Construction</v>
      </c>
      <c r="L11" s="269" t="str">
        <f t="shared" ref="L11:L42" si="1">IF(C11="","",C11)</f>
        <v>Investissements équins</v>
      </c>
      <c r="M11" s="269" t="str">
        <f t="shared" ref="M11:M42" si="2">IF(D11="","",D11)</f>
        <v>Salle de réunion</v>
      </c>
      <c r="N11" s="426">
        <f t="shared" ref="N11:N42" si="3">IF(E11="","",E11)</f>
        <v>0.2</v>
      </c>
      <c r="O11" s="269">
        <f t="shared" ref="O11:O42" si="4">IF(F11="","",F11)</f>
        <v>50</v>
      </c>
      <c r="P11" s="269" t="str">
        <f t="shared" ref="P11:P42" si="5">IF(G11="","",G11)</f>
        <v>Attestation</v>
      </c>
      <c r="Q11" s="269" t="str">
        <f t="shared" ref="Q11:Q42" si="6">IF(H11="","",H11)</f>
        <v>devis</v>
      </c>
      <c r="R11" s="401" t="s">
        <v>136</v>
      </c>
      <c r="S11" s="400">
        <f>IF(I11="","",I11)</f>
        <v>10</v>
      </c>
      <c r="T11" s="401" t="s">
        <v>32</v>
      </c>
      <c r="U11" s="409"/>
      <c r="V11" s="410">
        <f t="shared" ref="V11:V42" si="7">IF(OR(I11="",S11=""),"",(IFERROR(VALUE(TRIM(SUBSTITUTE(I11,CHAR(160),""))),0))-(IFERROR(VALUE(TRIM(SUBSTITUTE(S11,CHAR(160),""))),0)))</f>
        <v>0</v>
      </c>
    </row>
    <row r="12" spans="1:23" s="73" customFormat="1" ht="15.95">
      <c r="A12" s="403">
        <v>1</v>
      </c>
      <c r="B12" s="404"/>
      <c r="C12" s="348"/>
      <c r="D12" s="405"/>
      <c r="E12" s="406"/>
      <c r="F12" s="354"/>
      <c r="G12" s="405"/>
      <c r="H12" s="407"/>
      <c r="I12" s="318" t="str">
        <f>IF(OR(F12="",E12=""),"",IF((IFERROR(VALUE(TRIM(SUBSTITUTE(F12,CHAR(160),""))),0))*(IFERROR(VALUE(TRIM(SUBSTITUTE(E12,CHAR(160),""))),0))=0,"",(IFERROR(VALUE(TRIM(SUBSTITUTE(F12,CHAR(160),""))),0))*(IFERROR(VALUE(TRIM(SUBSTITUTE(E12,CHAR(160),""))),0))))</f>
        <v/>
      </c>
      <c r="J12" s="411"/>
      <c r="K12" s="422" t="str">
        <f t="shared" si="0"/>
        <v/>
      </c>
      <c r="L12" s="423" t="str">
        <f t="shared" si="1"/>
        <v/>
      </c>
      <c r="M12" s="423" t="str">
        <f t="shared" si="2"/>
        <v/>
      </c>
      <c r="N12" s="619" t="str">
        <f t="shared" si="3"/>
        <v/>
      </c>
      <c r="O12" s="423" t="str">
        <f t="shared" si="4"/>
        <v/>
      </c>
      <c r="P12" s="423" t="str">
        <f t="shared" si="5"/>
        <v/>
      </c>
      <c r="Q12" s="423" t="str">
        <f t="shared" si="6"/>
        <v/>
      </c>
      <c r="R12" s="412"/>
      <c r="S12" s="413" t="str">
        <f t="shared" ref="S12:S43" si="8">IF(OR(N12="",O12=""),"",IF(IFERROR(VALUE(TRIM(SUBSTITUTE(N12,CHAR(160),""))),0)*IFERROR(VALUE(TRIM(SUBSTITUTE(O12,CHAR(160),""))),0)=0,"",IFERROR(VALUE(TRIM(SUBSTITUTE(N12,CHAR(160),""))),0)*IFERROR(VALUE(TRIM(SUBSTITUTE(O12,CHAR(160),""))),0)))</f>
        <v/>
      </c>
      <c r="T12" s="405"/>
      <c r="U12" s="414" t="str" cm="1">
        <f t="array" ref="U12">IF(OR(S12="",I12=""),"",_xlfn.IFS(
(IFERROR(VALUE(TRIM(SUBSTITUTE(S12,CHAR(160),""))),0))=0,"Attention : montant présenté entièrement écarté",
(IFERROR(VALUE(TRIM(SUBSTITUTE(S12,CHAR(160),""))),0))&gt;(IFERROR(VALUE(TRIM(SUBSTITUTE(I12,CHAR(160),""))),0)),"KO : Le montant retenu est supérieur au montant présenté. Merci de revoir la ligne de contribution ou plafonner son montant.",
(IFERROR(VALUE(TRIM(SUBSTITUTE(I12,CHAR(160),""))),0))=0,"",(IFERROR(VALUE(TRIM(SUBSTITUTE(S12,CHAR(160),""))),0))=(IFERROR(VALUE(TRIM(SUBSTITUTE(I12,CHAR(160),""))),0)),"OK",
(IFERROR(VALUE(TRIM(SUBSTITUTE(S12,CHAR(160),""))),0))&lt;(IFERROR(VALUE(TRIM(SUBSTITUTE(I12,CHAR(160),""))),0)),"Attention : Montant présenté partiellement écarté",
TRUE,""))</f>
        <v/>
      </c>
      <c r="V12" s="415" t="str">
        <f t="shared" si="7"/>
        <v/>
      </c>
      <c r="W12" s="50"/>
    </row>
    <row r="13" spans="1:23" s="73" customFormat="1" ht="15.95">
      <c r="A13" s="381">
        <v>2</v>
      </c>
      <c r="B13" s="253"/>
      <c r="C13" s="5"/>
      <c r="D13" s="254"/>
      <c r="E13" s="255"/>
      <c r="F13" s="7"/>
      <c r="G13" s="254"/>
      <c r="H13" s="256"/>
      <c r="I13" s="20" t="str">
        <f t="shared" ref="I13:I43" si="9">IF(OR(F13="",E13=""),"",IF((IFERROR(VALUE(TRIM(SUBSTITUTE(F13,CHAR(160),""))),0))*(IFERROR(VALUE(TRIM(SUBSTITUTE(E13,CHAR(160),""))),0))=0,"",(IFERROR(VALUE(TRIM(SUBSTITUTE(F13,CHAR(160),""))),0))*(IFERROR(VALUE(TRIM(SUBSTITUTE(E13,CHAR(160),""))),0))))</f>
        <v/>
      </c>
      <c r="J13" s="380"/>
      <c r="K13" s="422" t="str">
        <f t="shared" si="0"/>
        <v/>
      </c>
      <c r="L13" s="423" t="str">
        <f t="shared" si="1"/>
        <v/>
      </c>
      <c r="M13" s="423" t="str">
        <f t="shared" si="2"/>
        <v/>
      </c>
      <c r="N13" s="619" t="str">
        <f t="shared" si="3"/>
        <v/>
      </c>
      <c r="O13" s="424" t="str">
        <f t="shared" si="4"/>
        <v/>
      </c>
      <c r="P13" s="423" t="str">
        <f t="shared" si="5"/>
        <v/>
      </c>
      <c r="Q13" s="423" t="str">
        <f t="shared" si="6"/>
        <v/>
      </c>
      <c r="R13" s="259"/>
      <c r="S13" s="258" t="str">
        <f t="shared" si="8"/>
        <v/>
      </c>
      <c r="T13" s="254"/>
      <c r="U13" s="260" t="str" cm="1">
        <f t="array" ref="U13">IF(OR(S13="",I13=""),"",_xlfn.IFS(
(IFERROR(VALUE(TRIM(SUBSTITUTE(S13,CHAR(160),""))),0))=0,"Attention : montant présenté entièrement écarté",
(IFERROR(VALUE(TRIM(SUBSTITUTE(S13,CHAR(160),""))),0))&gt;(IFERROR(VALUE(TRIM(SUBSTITUTE(I13,CHAR(160),""))),0)),"KO : Le montant retenu est supérieur au montant présenté. Merci de revoir la ligne de contribution ou plafonner son montant.",
(IFERROR(VALUE(TRIM(SUBSTITUTE(I13,CHAR(160),""))),0))=0,"",(IFERROR(VALUE(TRIM(SUBSTITUTE(S13,CHAR(160),""))),0))=(IFERROR(VALUE(TRIM(SUBSTITUTE(I13,CHAR(160),""))),0)),"OK",
(IFERROR(VALUE(TRIM(SUBSTITUTE(S13,CHAR(160),""))),0))&lt;(IFERROR(VALUE(TRIM(SUBSTITUTE(I13,CHAR(160),""))),0)),"Attention : Montant présenté partiellement écarté",
TRUE,""))</f>
        <v/>
      </c>
      <c r="V13" s="124" t="str">
        <f t="shared" si="7"/>
        <v/>
      </c>
      <c r="W13" s="50"/>
    </row>
    <row r="14" spans="1:23" s="73" customFormat="1" ht="15.95">
      <c r="A14" s="381">
        <v>3</v>
      </c>
      <c r="B14" s="253"/>
      <c r="C14" s="5"/>
      <c r="D14" s="254"/>
      <c r="E14" s="255"/>
      <c r="F14" s="7"/>
      <c r="G14" s="254"/>
      <c r="H14" s="256"/>
      <c r="I14" s="20" t="str">
        <f t="shared" si="9"/>
        <v/>
      </c>
      <c r="J14" s="380"/>
      <c r="K14" s="391" t="str">
        <f t="shared" si="0"/>
        <v/>
      </c>
      <c r="L14" s="257" t="str">
        <f t="shared" si="1"/>
        <v/>
      </c>
      <c r="M14" s="257" t="str">
        <f t="shared" si="2"/>
        <v/>
      </c>
      <c r="N14" s="620" t="str">
        <f t="shared" si="3"/>
        <v/>
      </c>
      <c r="O14" s="258" t="str">
        <f t="shared" si="4"/>
        <v/>
      </c>
      <c r="P14" s="257" t="str">
        <f t="shared" si="5"/>
        <v/>
      </c>
      <c r="Q14" s="257" t="str">
        <f t="shared" si="6"/>
        <v/>
      </c>
      <c r="R14" s="259"/>
      <c r="S14" s="258" t="str">
        <f t="shared" si="8"/>
        <v/>
      </c>
      <c r="T14" s="254"/>
      <c r="U14" s="260" t="str" cm="1">
        <f t="array" ref="U14">IF(OR(S14="",I14=""),"",_xlfn.IFS(
(IFERROR(VALUE(TRIM(SUBSTITUTE(S14,CHAR(160),""))),0))=0,"Attention : montant présenté entièrement écarté",
(IFERROR(VALUE(TRIM(SUBSTITUTE(S14,CHAR(160),""))),0))&gt;(IFERROR(VALUE(TRIM(SUBSTITUTE(I14,CHAR(160),""))),0)),"KO : Le montant retenu est supérieur au montant présenté. Merci de revoir la ligne de contribution ou plafonner son montant.",
(IFERROR(VALUE(TRIM(SUBSTITUTE(I14,CHAR(160),""))),0))=0,"",(IFERROR(VALUE(TRIM(SUBSTITUTE(S14,CHAR(160),""))),0))=(IFERROR(VALUE(TRIM(SUBSTITUTE(I14,CHAR(160),""))),0)),"OK",
(IFERROR(VALUE(TRIM(SUBSTITUTE(S14,CHAR(160),""))),0))&lt;(IFERROR(VALUE(TRIM(SUBSTITUTE(I14,CHAR(160),""))),0)),"Attention : Montant présenté partiellement écarté",
TRUE,""))</f>
        <v/>
      </c>
      <c r="V14" s="124" t="str">
        <f t="shared" si="7"/>
        <v/>
      </c>
      <c r="W14" s="50"/>
    </row>
    <row r="15" spans="1:23" s="73" customFormat="1" ht="15.95">
      <c r="A15" s="381">
        <v>4</v>
      </c>
      <c r="B15" s="253"/>
      <c r="C15" s="5"/>
      <c r="D15" s="254"/>
      <c r="E15" s="255"/>
      <c r="F15" s="7"/>
      <c r="G15" s="254"/>
      <c r="H15" s="256"/>
      <c r="I15" s="20" t="str">
        <f t="shared" si="9"/>
        <v/>
      </c>
      <c r="J15" s="380"/>
      <c r="K15" s="391" t="str">
        <f t="shared" si="0"/>
        <v/>
      </c>
      <c r="L15" s="257" t="str">
        <f t="shared" si="1"/>
        <v/>
      </c>
      <c r="M15" s="257" t="str">
        <f t="shared" si="2"/>
        <v/>
      </c>
      <c r="N15" s="620" t="str">
        <f t="shared" si="3"/>
        <v/>
      </c>
      <c r="O15" s="258" t="str">
        <f t="shared" si="4"/>
        <v/>
      </c>
      <c r="P15" s="257" t="str">
        <f t="shared" si="5"/>
        <v/>
      </c>
      <c r="Q15" s="257" t="str">
        <f t="shared" si="6"/>
        <v/>
      </c>
      <c r="R15" s="259"/>
      <c r="S15" s="258" t="str">
        <f t="shared" si="8"/>
        <v/>
      </c>
      <c r="T15" s="254"/>
      <c r="U15" s="260" t="str" cm="1">
        <f t="array" ref="U15">IF(OR(S15="",I15=""),"",_xlfn.IFS(
(IFERROR(VALUE(TRIM(SUBSTITUTE(S15,CHAR(160),""))),0))=0,"Attention : montant présenté entièrement écarté",
(IFERROR(VALUE(TRIM(SUBSTITUTE(S15,CHAR(160),""))),0))&gt;(IFERROR(VALUE(TRIM(SUBSTITUTE(I15,CHAR(160),""))),0)),"KO : Le montant retenu est supérieur au montant présenté. Merci de revoir la ligne de contribution ou plafonner son montant.",
(IFERROR(VALUE(TRIM(SUBSTITUTE(I15,CHAR(160),""))),0))=0,"",(IFERROR(VALUE(TRIM(SUBSTITUTE(S15,CHAR(160),""))),0))=(IFERROR(VALUE(TRIM(SUBSTITUTE(I15,CHAR(160),""))),0)),"OK",
(IFERROR(VALUE(TRIM(SUBSTITUTE(S15,CHAR(160),""))),0))&lt;(IFERROR(VALUE(TRIM(SUBSTITUTE(I15,CHAR(160),""))),0)),"Attention : Montant présenté partiellement écarté",
TRUE,""))</f>
        <v/>
      </c>
      <c r="V15" s="124" t="str">
        <f t="shared" si="7"/>
        <v/>
      </c>
      <c r="W15" s="50"/>
    </row>
    <row r="16" spans="1:23" ht="15.95">
      <c r="A16" s="381">
        <v>5</v>
      </c>
      <c r="B16" s="253"/>
      <c r="C16" s="5"/>
      <c r="D16" s="254"/>
      <c r="E16" s="255"/>
      <c r="F16" s="7"/>
      <c r="G16" s="254"/>
      <c r="H16" s="256"/>
      <c r="I16" s="20" t="str">
        <f t="shared" si="9"/>
        <v/>
      </c>
      <c r="J16" s="380"/>
      <c r="K16" s="391" t="str">
        <f t="shared" si="0"/>
        <v/>
      </c>
      <c r="L16" s="257" t="str">
        <f t="shared" si="1"/>
        <v/>
      </c>
      <c r="M16" s="257" t="str">
        <f t="shared" si="2"/>
        <v/>
      </c>
      <c r="N16" s="620" t="str">
        <f t="shared" si="3"/>
        <v/>
      </c>
      <c r="O16" s="258" t="str">
        <f t="shared" si="4"/>
        <v/>
      </c>
      <c r="P16" s="257" t="str">
        <f t="shared" si="5"/>
        <v/>
      </c>
      <c r="Q16" s="257" t="str">
        <f t="shared" si="6"/>
        <v/>
      </c>
      <c r="R16" s="259"/>
      <c r="S16" s="258" t="str">
        <f t="shared" si="8"/>
        <v/>
      </c>
      <c r="T16" s="254"/>
      <c r="U16" s="260" t="str" cm="1">
        <f t="array" ref="U16">IF(OR(S16="",I16=""),"",_xlfn.IFS(
(IFERROR(VALUE(TRIM(SUBSTITUTE(S16,CHAR(160),""))),0))=0,"Attention : montant présenté entièrement écarté",
(IFERROR(VALUE(TRIM(SUBSTITUTE(S16,CHAR(160),""))),0))&gt;(IFERROR(VALUE(TRIM(SUBSTITUTE(I16,CHAR(160),""))),0)),"KO : Le montant retenu est supérieur au montant présenté. Merci de revoir la ligne de contribution ou plafonner son montant.",
(IFERROR(VALUE(TRIM(SUBSTITUTE(I16,CHAR(160),""))),0))=0,"",(IFERROR(VALUE(TRIM(SUBSTITUTE(S16,CHAR(160),""))),0))=(IFERROR(VALUE(TRIM(SUBSTITUTE(I16,CHAR(160),""))),0)),"OK",
(IFERROR(VALUE(TRIM(SUBSTITUTE(S16,CHAR(160),""))),0))&lt;(IFERROR(VALUE(TRIM(SUBSTITUTE(I16,CHAR(160),""))),0)),"Attention : Montant présenté partiellement écarté",
TRUE,""))</f>
        <v/>
      </c>
      <c r="V16" s="124" t="str">
        <f t="shared" si="7"/>
        <v/>
      </c>
    </row>
    <row r="17" spans="1:23" ht="15.95">
      <c r="A17" s="381">
        <v>6</v>
      </c>
      <c r="B17" s="253"/>
      <c r="C17" s="5"/>
      <c r="D17" s="254"/>
      <c r="E17" s="255"/>
      <c r="F17" s="7"/>
      <c r="G17" s="254"/>
      <c r="H17" s="256"/>
      <c r="I17" s="20" t="str">
        <f t="shared" si="9"/>
        <v/>
      </c>
      <c r="J17" s="380"/>
      <c r="K17" s="391" t="str">
        <f t="shared" si="0"/>
        <v/>
      </c>
      <c r="L17" s="257" t="str">
        <f t="shared" si="1"/>
        <v/>
      </c>
      <c r="M17" s="257" t="str">
        <f t="shared" si="2"/>
        <v/>
      </c>
      <c r="N17" s="620" t="str">
        <f t="shared" si="3"/>
        <v/>
      </c>
      <c r="O17" s="258" t="str">
        <f t="shared" si="4"/>
        <v/>
      </c>
      <c r="P17" s="257" t="str">
        <f t="shared" si="5"/>
        <v/>
      </c>
      <c r="Q17" s="257" t="str">
        <f t="shared" si="6"/>
        <v/>
      </c>
      <c r="R17" s="259"/>
      <c r="S17" s="258" t="str">
        <f t="shared" si="8"/>
        <v/>
      </c>
      <c r="T17" s="254"/>
      <c r="U17" s="260" t="str" cm="1">
        <f t="array" ref="U17">IF(OR(S17="",I17=""),"",_xlfn.IFS(
(IFERROR(VALUE(TRIM(SUBSTITUTE(S17,CHAR(160),""))),0))=0,"Attention : montant présenté entièrement écarté",
(IFERROR(VALUE(TRIM(SUBSTITUTE(S17,CHAR(160),""))),0))&gt;(IFERROR(VALUE(TRIM(SUBSTITUTE(I17,CHAR(160),""))),0)),"KO : Le montant retenu est supérieur au montant présenté. Merci de revoir la ligne de contribution ou plafonner son montant.",
(IFERROR(VALUE(TRIM(SUBSTITUTE(I17,CHAR(160),""))),0))=0,"",(IFERROR(VALUE(TRIM(SUBSTITUTE(S17,CHAR(160),""))),0))=(IFERROR(VALUE(TRIM(SUBSTITUTE(I17,CHAR(160),""))),0)),"OK",
(IFERROR(VALUE(TRIM(SUBSTITUTE(S17,CHAR(160),""))),0))&lt;(IFERROR(VALUE(TRIM(SUBSTITUTE(I17,CHAR(160),""))),0)),"Attention : Montant présenté partiellement écarté",
TRUE,""))</f>
        <v/>
      </c>
      <c r="V17" s="124" t="str">
        <f t="shared" si="7"/>
        <v/>
      </c>
    </row>
    <row r="18" spans="1:23" ht="15.95">
      <c r="A18" s="381">
        <v>7</v>
      </c>
      <c r="B18" s="253"/>
      <c r="C18" s="5"/>
      <c r="D18" s="254"/>
      <c r="E18" s="255"/>
      <c r="F18" s="7"/>
      <c r="G18" s="254"/>
      <c r="H18" s="256"/>
      <c r="I18" s="20" t="str">
        <f t="shared" si="9"/>
        <v/>
      </c>
      <c r="J18" s="380"/>
      <c r="K18" s="391" t="str">
        <f t="shared" si="0"/>
        <v/>
      </c>
      <c r="L18" s="257" t="str">
        <f t="shared" si="1"/>
        <v/>
      </c>
      <c r="M18" s="257" t="str">
        <f t="shared" si="2"/>
        <v/>
      </c>
      <c r="N18" s="620" t="str">
        <f t="shared" si="3"/>
        <v/>
      </c>
      <c r="O18" s="258" t="str">
        <f t="shared" si="4"/>
        <v/>
      </c>
      <c r="P18" s="257" t="str">
        <f t="shared" si="5"/>
        <v/>
      </c>
      <c r="Q18" s="257" t="str">
        <f t="shared" si="6"/>
        <v/>
      </c>
      <c r="R18" s="259"/>
      <c r="S18" s="258" t="str">
        <f t="shared" si="8"/>
        <v/>
      </c>
      <c r="T18" s="254"/>
      <c r="U18" s="260" t="str" cm="1">
        <f t="array" ref="U18">IF(OR(S18="",I18=""),"",_xlfn.IFS(
(IFERROR(VALUE(TRIM(SUBSTITUTE(S18,CHAR(160),""))),0))=0,"Attention : montant présenté entièrement écarté",
(IFERROR(VALUE(TRIM(SUBSTITUTE(S18,CHAR(160),""))),0))&gt;(IFERROR(VALUE(TRIM(SUBSTITUTE(I18,CHAR(160),""))),0)),"KO : Le montant retenu est supérieur au montant présenté. Merci de revoir la ligne de contribution ou plafonner son montant.",
(IFERROR(VALUE(TRIM(SUBSTITUTE(I18,CHAR(160),""))),0))=0,"",(IFERROR(VALUE(TRIM(SUBSTITUTE(S18,CHAR(160),""))),0))=(IFERROR(VALUE(TRIM(SUBSTITUTE(I18,CHAR(160),""))),0)),"OK",
(IFERROR(VALUE(TRIM(SUBSTITUTE(S18,CHAR(160),""))),0))&lt;(IFERROR(VALUE(TRIM(SUBSTITUTE(I18,CHAR(160),""))),0)),"Attention : Montant présenté partiellement écarté",
TRUE,""))</f>
        <v/>
      </c>
      <c r="V18" s="124" t="str">
        <f t="shared" si="7"/>
        <v/>
      </c>
    </row>
    <row r="19" spans="1:23" ht="15.95">
      <c r="A19" s="381">
        <v>8</v>
      </c>
      <c r="B19" s="253"/>
      <c r="C19" s="5"/>
      <c r="D19" s="254"/>
      <c r="E19" s="255"/>
      <c r="F19" s="7"/>
      <c r="G19" s="254"/>
      <c r="H19" s="256"/>
      <c r="I19" s="20" t="str">
        <f t="shared" si="9"/>
        <v/>
      </c>
      <c r="J19" s="380"/>
      <c r="K19" s="391" t="str">
        <f t="shared" si="0"/>
        <v/>
      </c>
      <c r="L19" s="257" t="str">
        <f t="shared" si="1"/>
        <v/>
      </c>
      <c r="M19" s="257" t="str">
        <f t="shared" si="2"/>
        <v/>
      </c>
      <c r="N19" s="620" t="str">
        <f t="shared" si="3"/>
        <v/>
      </c>
      <c r="O19" s="258" t="str">
        <f t="shared" si="4"/>
        <v/>
      </c>
      <c r="P19" s="257" t="str">
        <f t="shared" si="5"/>
        <v/>
      </c>
      <c r="Q19" s="257" t="str">
        <f t="shared" si="6"/>
        <v/>
      </c>
      <c r="R19" s="259"/>
      <c r="S19" s="258" t="str">
        <f t="shared" si="8"/>
        <v/>
      </c>
      <c r="T19" s="254"/>
      <c r="U19" s="260" t="str" cm="1">
        <f t="array" ref="U19">IF(OR(S19="",I19=""),"",_xlfn.IFS(
(IFERROR(VALUE(TRIM(SUBSTITUTE(S19,CHAR(160),""))),0))=0,"Attention : montant présenté entièrement écarté",
(IFERROR(VALUE(TRIM(SUBSTITUTE(S19,CHAR(160),""))),0))&gt;(IFERROR(VALUE(TRIM(SUBSTITUTE(I19,CHAR(160),""))),0)),"KO : Le montant retenu est supérieur au montant présenté. Merci de revoir la ligne de contribution ou plafonner son montant.",
(IFERROR(VALUE(TRIM(SUBSTITUTE(I19,CHAR(160),""))),0))=0,"",(IFERROR(VALUE(TRIM(SUBSTITUTE(S19,CHAR(160),""))),0))=(IFERROR(VALUE(TRIM(SUBSTITUTE(I19,CHAR(160),""))),0)),"OK",
(IFERROR(VALUE(TRIM(SUBSTITUTE(S19,CHAR(160),""))),0))&lt;(IFERROR(VALUE(TRIM(SUBSTITUTE(I19,CHAR(160),""))),0)),"Attention : Montant présenté partiellement écarté",
TRUE,""))</f>
        <v/>
      </c>
      <c r="V19" s="124" t="str">
        <f t="shared" si="7"/>
        <v/>
      </c>
    </row>
    <row r="20" spans="1:23" ht="15.95">
      <c r="A20" s="381">
        <v>9</v>
      </c>
      <c r="B20" s="253"/>
      <c r="C20" s="5"/>
      <c r="D20" s="254"/>
      <c r="E20" s="255"/>
      <c r="F20" s="7"/>
      <c r="G20" s="254"/>
      <c r="H20" s="256"/>
      <c r="I20" s="20" t="str">
        <f t="shared" si="9"/>
        <v/>
      </c>
      <c r="J20" s="380"/>
      <c r="K20" s="391" t="str">
        <f t="shared" si="0"/>
        <v/>
      </c>
      <c r="L20" s="257" t="str">
        <f t="shared" si="1"/>
        <v/>
      </c>
      <c r="M20" s="257" t="str">
        <f t="shared" si="2"/>
        <v/>
      </c>
      <c r="N20" s="620" t="str">
        <f t="shared" si="3"/>
        <v/>
      </c>
      <c r="O20" s="258" t="str">
        <f t="shared" si="4"/>
        <v/>
      </c>
      <c r="P20" s="257" t="str">
        <f t="shared" si="5"/>
        <v/>
      </c>
      <c r="Q20" s="257" t="str">
        <f t="shared" si="6"/>
        <v/>
      </c>
      <c r="R20" s="259"/>
      <c r="S20" s="258" t="str">
        <f t="shared" si="8"/>
        <v/>
      </c>
      <c r="T20" s="254"/>
      <c r="U20" s="260" t="str" cm="1">
        <f t="array" ref="U20">IF(OR(S20="",I20=""),"",_xlfn.IFS(
(IFERROR(VALUE(TRIM(SUBSTITUTE(S20,CHAR(160),""))),0))=0,"Attention : montant présenté entièrement écarté",
(IFERROR(VALUE(TRIM(SUBSTITUTE(S20,CHAR(160),""))),0))&gt;(IFERROR(VALUE(TRIM(SUBSTITUTE(I20,CHAR(160),""))),0)),"KO : Le montant retenu est supérieur au montant présenté. Merci de revoir la ligne de contribution ou plafonner son montant.",
(IFERROR(VALUE(TRIM(SUBSTITUTE(I20,CHAR(160),""))),0))=0,"",(IFERROR(VALUE(TRIM(SUBSTITUTE(S20,CHAR(160),""))),0))=(IFERROR(VALUE(TRIM(SUBSTITUTE(I20,CHAR(160),""))),0)),"OK",
(IFERROR(VALUE(TRIM(SUBSTITUTE(S20,CHAR(160),""))),0))&lt;(IFERROR(VALUE(TRIM(SUBSTITUTE(I20,CHAR(160),""))),0)),"Attention : Montant présenté partiellement écarté",
TRUE,""))</f>
        <v/>
      </c>
      <c r="V20" s="124" t="str">
        <f t="shared" si="7"/>
        <v/>
      </c>
    </row>
    <row r="21" spans="1:23" ht="15.95">
      <c r="A21" s="381">
        <v>10</v>
      </c>
      <c r="B21" s="253"/>
      <c r="C21" s="5"/>
      <c r="D21" s="254"/>
      <c r="E21" s="255"/>
      <c r="F21" s="7"/>
      <c r="G21" s="254"/>
      <c r="H21" s="256"/>
      <c r="I21" s="20" t="str">
        <f t="shared" si="9"/>
        <v/>
      </c>
      <c r="J21" s="380"/>
      <c r="K21" s="391" t="str">
        <f t="shared" si="0"/>
        <v/>
      </c>
      <c r="L21" s="257" t="str">
        <f t="shared" si="1"/>
        <v/>
      </c>
      <c r="M21" s="257" t="str">
        <f t="shared" si="2"/>
        <v/>
      </c>
      <c r="N21" s="620" t="str">
        <f t="shared" si="3"/>
        <v/>
      </c>
      <c r="O21" s="258" t="str">
        <f t="shared" si="4"/>
        <v/>
      </c>
      <c r="P21" s="257" t="str">
        <f t="shared" si="5"/>
        <v/>
      </c>
      <c r="Q21" s="257" t="str">
        <f t="shared" si="6"/>
        <v/>
      </c>
      <c r="R21" s="259"/>
      <c r="S21" s="258" t="str">
        <f t="shared" si="8"/>
        <v/>
      </c>
      <c r="T21" s="254"/>
      <c r="U21" s="260" t="str" cm="1">
        <f t="array" ref="U21">IF(OR(S21="",I21=""),"",_xlfn.IFS(
(IFERROR(VALUE(TRIM(SUBSTITUTE(S21,CHAR(160),""))),0))=0,"Attention : montant présenté entièrement écarté",
(IFERROR(VALUE(TRIM(SUBSTITUTE(S21,CHAR(160),""))),0))&gt;(IFERROR(VALUE(TRIM(SUBSTITUTE(I21,CHAR(160),""))),0)),"KO : Le montant retenu est supérieur au montant présenté. Merci de revoir la ligne de contribution ou plafonner son montant.",
(IFERROR(VALUE(TRIM(SUBSTITUTE(I21,CHAR(160),""))),0))=0,"",(IFERROR(VALUE(TRIM(SUBSTITUTE(S21,CHAR(160),""))),0))=(IFERROR(VALUE(TRIM(SUBSTITUTE(I21,CHAR(160),""))),0)),"OK",
(IFERROR(VALUE(TRIM(SUBSTITUTE(S21,CHAR(160),""))),0))&lt;(IFERROR(VALUE(TRIM(SUBSTITUTE(I21,CHAR(160),""))),0)),"Attention : Montant présenté partiellement écarté",
TRUE,""))</f>
        <v/>
      </c>
      <c r="V21" s="124" t="str">
        <f t="shared" si="7"/>
        <v/>
      </c>
    </row>
    <row r="22" spans="1:23" ht="15.95">
      <c r="A22" s="381">
        <v>11</v>
      </c>
      <c r="B22" s="253"/>
      <c r="C22" s="5"/>
      <c r="D22" s="254"/>
      <c r="E22" s="255"/>
      <c r="F22" s="7"/>
      <c r="G22" s="254"/>
      <c r="H22" s="256"/>
      <c r="I22" s="20" t="str">
        <f t="shared" si="9"/>
        <v/>
      </c>
      <c r="J22" s="380"/>
      <c r="K22" s="391" t="str">
        <f t="shared" si="0"/>
        <v/>
      </c>
      <c r="L22" s="257" t="str">
        <f t="shared" si="1"/>
        <v/>
      </c>
      <c r="M22" s="257" t="str">
        <f t="shared" si="2"/>
        <v/>
      </c>
      <c r="N22" s="620" t="str">
        <f t="shared" si="3"/>
        <v/>
      </c>
      <c r="O22" s="258" t="str">
        <f t="shared" si="4"/>
        <v/>
      </c>
      <c r="P22" s="257" t="str">
        <f t="shared" si="5"/>
        <v/>
      </c>
      <c r="Q22" s="257" t="str">
        <f t="shared" si="6"/>
        <v/>
      </c>
      <c r="R22" s="259"/>
      <c r="S22" s="258" t="str">
        <f t="shared" si="8"/>
        <v/>
      </c>
      <c r="T22" s="254"/>
      <c r="U22" s="260" t="str" cm="1">
        <f t="array" ref="U22">IF(OR(S22="",I22=""),"",_xlfn.IFS(
(IFERROR(VALUE(TRIM(SUBSTITUTE(S22,CHAR(160),""))),0))=0,"Attention : montant présenté entièrement écarté",
(IFERROR(VALUE(TRIM(SUBSTITUTE(S22,CHAR(160),""))),0))&gt;(IFERROR(VALUE(TRIM(SUBSTITUTE(I22,CHAR(160),""))),0)),"KO : Le montant retenu est supérieur au montant présenté. Merci de revoir la ligne de contribution ou plafonner son montant.",
(IFERROR(VALUE(TRIM(SUBSTITUTE(I22,CHAR(160),""))),0))=0,"",(IFERROR(VALUE(TRIM(SUBSTITUTE(S22,CHAR(160),""))),0))=(IFERROR(VALUE(TRIM(SUBSTITUTE(I22,CHAR(160),""))),0)),"OK",
(IFERROR(VALUE(TRIM(SUBSTITUTE(S22,CHAR(160),""))),0))&lt;(IFERROR(VALUE(TRIM(SUBSTITUTE(I22,CHAR(160),""))),0)),"Attention : Montant présenté partiellement écarté",
TRUE,""))</f>
        <v/>
      </c>
      <c r="V22" s="124" t="str">
        <f t="shared" si="7"/>
        <v/>
      </c>
    </row>
    <row r="23" spans="1:23" ht="15.95">
      <c r="A23" s="381">
        <v>12</v>
      </c>
      <c r="B23" s="253"/>
      <c r="C23" s="5"/>
      <c r="D23" s="254"/>
      <c r="E23" s="255"/>
      <c r="F23" s="7"/>
      <c r="G23" s="254"/>
      <c r="H23" s="256"/>
      <c r="I23" s="20" t="str">
        <f t="shared" si="9"/>
        <v/>
      </c>
      <c r="J23" s="380"/>
      <c r="K23" s="391" t="str">
        <f t="shared" si="0"/>
        <v/>
      </c>
      <c r="L23" s="257" t="str">
        <f t="shared" si="1"/>
        <v/>
      </c>
      <c r="M23" s="257" t="str">
        <f t="shared" si="2"/>
        <v/>
      </c>
      <c r="N23" s="620" t="str">
        <f t="shared" si="3"/>
        <v/>
      </c>
      <c r="O23" s="258" t="str">
        <f t="shared" si="4"/>
        <v/>
      </c>
      <c r="P23" s="257" t="str">
        <f t="shared" si="5"/>
        <v/>
      </c>
      <c r="Q23" s="257" t="str">
        <f t="shared" si="6"/>
        <v/>
      </c>
      <c r="R23" s="259"/>
      <c r="S23" s="258" t="str">
        <f t="shared" si="8"/>
        <v/>
      </c>
      <c r="T23" s="254"/>
      <c r="U23" s="260" t="str" cm="1">
        <f t="array" ref="U23">IF(OR(S23="",I23=""),"",_xlfn.IFS(
(IFERROR(VALUE(TRIM(SUBSTITUTE(S23,CHAR(160),""))),0))=0,"Attention : montant présenté entièrement écarté",
(IFERROR(VALUE(TRIM(SUBSTITUTE(S23,CHAR(160),""))),0))&gt;(IFERROR(VALUE(TRIM(SUBSTITUTE(I23,CHAR(160),""))),0)),"KO : Le montant retenu est supérieur au montant présenté. Merci de revoir la ligne de contribution ou plafonner son montant.",
(IFERROR(VALUE(TRIM(SUBSTITUTE(I23,CHAR(160),""))),0))=0,"",(IFERROR(VALUE(TRIM(SUBSTITUTE(S23,CHAR(160),""))),0))=(IFERROR(VALUE(TRIM(SUBSTITUTE(I23,CHAR(160),""))),0)),"OK",
(IFERROR(VALUE(TRIM(SUBSTITUTE(S23,CHAR(160),""))),0))&lt;(IFERROR(VALUE(TRIM(SUBSTITUTE(I23,CHAR(160),""))),0)),"Attention : Montant présenté partiellement écarté",
TRUE,""))</f>
        <v/>
      </c>
      <c r="V23" s="124" t="str">
        <f t="shared" si="7"/>
        <v/>
      </c>
    </row>
    <row r="24" spans="1:23" ht="15.95">
      <c r="A24" s="381">
        <v>13</v>
      </c>
      <c r="B24" s="253"/>
      <c r="C24" s="5"/>
      <c r="D24" s="254"/>
      <c r="E24" s="255"/>
      <c r="F24" s="7"/>
      <c r="G24" s="254"/>
      <c r="H24" s="256"/>
      <c r="I24" s="20" t="str">
        <f t="shared" si="9"/>
        <v/>
      </c>
      <c r="J24" s="380"/>
      <c r="K24" s="391" t="str">
        <f t="shared" si="0"/>
        <v/>
      </c>
      <c r="L24" s="257" t="str">
        <f t="shared" si="1"/>
        <v/>
      </c>
      <c r="M24" s="257" t="str">
        <f t="shared" si="2"/>
        <v/>
      </c>
      <c r="N24" s="620" t="str">
        <f t="shared" si="3"/>
        <v/>
      </c>
      <c r="O24" s="258" t="str">
        <f t="shared" si="4"/>
        <v/>
      </c>
      <c r="P24" s="257" t="str">
        <f t="shared" si="5"/>
        <v/>
      </c>
      <c r="Q24" s="257" t="str">
        <f t="shared" si="6"/>
        <v/>
      </c>
      <c r="R24" s="259"/>
      <c r="S24" s="258" t="str">
        <f t="shared" si="8"/>
        <v/>
      </c>
      <c r="T24" s="254"/>
      <c r="U24" s="260" t="str" cm="1">
        <f t="array" ref="U24">IF(OR(S24="",I24=""),"",_xlfn.IFS(
(IFERROR(VALUE(TRIM(SUBSTITUTE(S24,CHAR(160),""))),0))=0,"Attention : montant présenté entièrement écarté",
(IFERROR(VALUE(TRIM(SUBSTITUTE(S24,CHAR(160),""))),0))&gt;(IFERROR(VALUE(TRIM(SUBSTITUTE(I24,CHAR(160),""))),0)),"KO : Le montant retenu est supérieur au montant présenté. Merci de revoir la ligne de contribution ou plafonner son montant.",
(IFERROR(VALUE(TRIM(SUBSTITUTE(I24,CHAR(160),""))),0))=0,"",(IFERROR(VALUE(TRIM(SUBSTITUTE(S24,CHAR(160),""))),0))=(IFERROR(VALUE(TRIM(SUBSTITUTE(I24,CHAR(160),""))),0)),"OK",
(IFERROR(VALUE(TRIM(SUBSTITUTE(S24,CHAR(160),""))),0))&lt;(IFERROR(VALUE(TRIM(SUBSTITUTE(I24,CHAR(160),""))),0)),"Attention : Montant présenté partiellement écarté",
TRUE,""))</f>
        <v/>
      </c>
      <c r="V24" s="124" t="str">
        <f t="shared" si="7"/>
        <v/>
      </c>
    </row>
    <row r="25" spans="1:23" ht="15.95">
      <c r="A25" s="381">
        <v>14</v>
      </c>
      <c r="B25" s="253"/>
      <c r="C25" s="5"/>
      <c r="D25" s="254"/>
      <c r="E25" s="255"/>
      <c r="F25" s="7"/>
      <c r="G25" s="254"/>
      <c r="H25" s="256"/>
      <c r="I25" s="20" t="str">
        <f t="shared" si="9"/>
        <v/>
      </c>
      <c r="J25" s="380"/>
      <c r="K25" s="391" t="str">
        <f t="shared" si="0"/>
        <v/>
      </c>
      <c r="L25" s="257" t="str">
        <f t="shared" si="1"/>
        <v/>
      </c>
      <c r="M25" s="257" t="str">
        <f t="shared" si="2"/>
        <v/>
      </c>
      <c r="N25" s="620" t="str">
        <f t="shared" si="3"/>
        <v/>
      </c>
      <c r="O25" s="258" t="str">
        <f t="shared" si="4"/>
        <v/>
      </c>
      <c r="P25" s="257" t="str">
        <f t="shared" si="5"/>
        <v/>
      </c>
      <c r="Q25" s="257" t="str">
        <f t="shared" si="6"/>
        <v/>
      </c>
      <c r="R25" s="259"/>
      <c r="S25" s="258" t="str">
        <f t="shared" si="8"/>
        <v/>
      </c>
      <c r="T25" s="254"/>
      <c r="U25" s="260" t="str" cm="1">
        <f t="array" ref="U25">IF(OR(S25="",I25=""),"",_xlfn.IFS(
(IFERROR(VALUE(TRIM(SUBSTITUTE(S25,CHAR(160),""))),0))=0,"Attention : montant présenté entièrement écarté",
(IFERROR(VALUE(TRIM(SUBSTITUTE(S25,CHAR(160),""))),0))&gt;(IFERROR(VALUE(TRIM(SUBSTITUTE(I25,CHAR(160),""))),0)),"KO : Le montant retenu est supérieur au montant présenté. Merci de revoir la ligne de contribution ou plafonner son montant.",
(IFERROR(VALUE(TRIM(SUBSTITUTE(I25,CHAR(160),""))),0))=0,"",(IFERROR(VALUE(TRIM(SUBSTITUTE(S25,CHAR(160),""))),0))=(IFERROR(VALUE(TRIM(SUBSTITUTE(I25,CHAR(160),""))),0)),"OK",
(IFERROR(VALUE(TRIM(SUBSTITUTE(S25,CHAR(160),""))),0))&lt;(IFERROR(VALUE(TRIM(SUBSTITUTE(I25,CHAR(160),""))),0)),"Attention : Montant présenté partiellement écarté",
TRUE,""))</f>
        <v/>
      </c>
      <c r="V25" s="124" t="str">
        <f t="shared" si="7"/>
        <v/>
      </c>
    </row>
    <row r="26" spans="1:23" ht="15.95" customHeight="1">
      <c r="A26" s="381">
        <v>15</v>
      </c>
      <c r="B26" s="253"/>
      <c r="C26" s="5"/>
      <c r="D26" s="254"/>
      <c r="E26" s="255"/>
      <c r="F26" s="7"/>
      <c r="G26" s="254"/>
      <c r="H26" s="256"/>
      <c r="I26" s="20" t="str">
        <f t="shared" si="9"/>
        <v/>
      </c>
      <c r="J26" s="380"/>
      <c r="K26" s="391" t="str">
        <f t="shared" si="0"/>
        <v/>
      </c>
      <c r="L26" s="257" t="str">
        <f t="shared" si="1"/>
        <v/>
      </c>
      <c r="M26" s="257" t="str">
        <f t="shared" si="2"/>
        <v/>
      </c>
      <c r="N26" s="620" t="str">
        <f t="shared" si="3"/>
        <v/>
      </c>
      <c r="O26" s="258" t="str">
        <f t="shared" si="4"/>
        <v/>
      </c>
      <c r="P26" s="257" t="str">
        <f t="shared" si="5"/>
        <v/>
      </c>
      <c r="Q26" s="257" t="str">
        <f t="shared" si="6"/>
        <v/>
      </c>
      <c r="R26" s="259"/>
      <c r="S26" s="258" t="str">
        <f t="shared" si="8"/>
        <v/>
      </c>
      <c r="T26" s="254"/>
      <c r="U26" s="260" t="str" cm="1">
        <f t="array" ref="U26">IF(OR(S26="",I26=""),"",_xlfn.IFS(
(IFERROR(VALUE(TRIM(SUBSTITUTE(S26,CHAR(160),""))),0))=0,"Attention : montant présenté entièrement écarté",
(IFERROR(VALUE(TRIM(SUBSTITUTE(S26,CHAR(160),""))),0))&gt;(IFERROR(VALUE(TRIM(SUBSTITUTE(I26,CHAR(160),""))),0)),"KO : Le montant retenu est supérieur au montant présenté. Merci de revoir la ligne de contribution ou plafonner son montant.",
(IFERROR(VALUE(TRIM(SUBSTITUTE(I26,CHAR(160),""))),0))=0,"",(IFERROR(VALUE(TRIM(SUBSTITUTE(S26,CHAR(160),""))),0))=(IFERROR(VALUE(TRIM(SUBSTITUTE(I26,CHAR(160),""))),0)),"OK",
(IFERROR(VALUE(TRIM(SUBSTITUTE(S26,CHAR(160),""))),0))&lt;(IFERROR(VALUE(TRIM(SUBSTITUTE(I26,CHAR(160),""))),0)),"Attention : Montant présenté partiellement écarté",
TRUE,""))</f>
        <v/>
      </c>
      <c r="V26" s="124" t="str">
        <f t="shared" si="7"/>
        <v/>
      </c>
      <c r="W26" s="51"/>
    </row>
    <row r="27" spans="1:23" ht="15" customHeight="1">
      <c r="A27" s="381">
        <v>16</v>
      </c>
      <c r="B27" s="253"/>
      <c r="C27" s="5"/>
      <c r="D27" s="254"/>
      <c r="E27" s="255"/>
      <c r="F27" s="7"/>
      <c r="G27" s="254"/>
      <c r="H27" s="256"/>
      <c r="I27" s="20" t="str">
        <f t="shared" si="9"/>
        <v/>
      </c>
      <c r="J27" s="380"/>
      <c r="K27" s="391" t="str">
        <f t="shared" si="0"/>
        <v/>
      </c>
      <c r="L27" s="257" t="str">
        <f t="shared" si="1"/>
        <v/>
      </c>
      <c r="M27" s="257" t="str">
        <f t="shared" si="2"/>
        <v/>
      </c>
      <c r="N27" s="620" t="str">
        <f t="shared" si="3"/>
        <v/>
      </c>
      <c r="O27" s="258" t="str">
        <f t="shared" si="4"/>
        <v/>
      </c>
      <c r="P27" s="257" t="str">
        <f t="shared" si="5"/>
        <v/>
      </c>
      <c r="Q27" s="257" t="str">
        <f t="shared" si="6"/>
        <v/>
      </c>
      <c r="R27" s="259"/>
      <c r="S27" s="258" t="str">
        <f t="shared" si="8"/>
        <v/>
      </c>
      <c r="T27" s="254"/>
      <c r="U27" s="260" t="str" cm="1">
        <f t="array" ref="U27">IF(OR(S27="",I27=""),"",_xlfn.IFS(
(IFERROR(VALUE(TRIM(SUBSTITUTE(S27,CHAR(160),""))),0))=0,"Attention : montant présenté entièrement écarté",
(IFERROR(VALUE(TRIM(SUBSTITUTE(S27,CHAR(160),""))),0))&gt;(IFERROR(VALUE(TRIM(SUBSTITUTE(I27,CHAR(160),""))),0)),"KO : Le montant retenu est supérieur au montant présenté. Merci de revoir la ligne de contribution ou plafonner son montant.",
(IFERROR(VALUE(TRIM(SUBSTITUTE(I27,CHAR(160),""))),0))=0,"",(IFERROR(VALUE(TRIM(SUBSTITUTE(S27,CHAR(160),""))),0))=(IFERROR(VALUE(TRIM(SUBSTITUTE(I27,CHAR(160),""))),0)),"OK",
(IFERROR(VALUE(TRIM(SUBSTITUTE(S27,CHAR(160),""))),0))&lt;(IFERROR(VALUE(TRIM(SUBSTITUTE(I27,CHAR(160),""))),0)),"Attention : Montant présenté partiellement écarté",
TRUE,""))</f>
        <v/>
      </c>
      <c r="V27" s="124" t="str">
        <f t="shared" si="7"/>
        <v/>
      </c>
      <c r="W27" s="51"/>
    </row>
    <row r="28" spans="1:23" ht="15.95">
      <c r="A28" s="381">
        <v>17</v>
      </c>
      <c r="B28" s="253"/>
      <c r="C28" s="5"/>
      <c r="D28" s="254"/>
      <c r="E28" s="255"/>
      <c r="F28" s="7"/>
      <c r="G28" s="254"/>
      <c r="H28" s="256"/>
      <c r="I28" s="20" t="str">
        <f t="shared" si="9"/>
        <v/>
      </c>
      <c r="J28" s="380"/>
      <c r="K28" s="391" t="str">
        <f t="shared" si="0"/>
        <v/>
      </c>
      <c r="L28" s="257" t="str">
        <f t="shared" si="1"/>
        <v/>
      </c>
      <c r="M28" s="257" t="str">
        <f t="shared" si="2"/>
        <v/>
      </c>
      <c r="N28" s="620" t="str">
        <f t="shared" si="3"/>
        <v/>
      </c>
      <c r="O28" s="258" t="str">
        <f t="shared" si="4"/>
        <v/>
      </c>
      <c r="P28" s="257" t="str">
        <f t="shared" si="5"/>
        <v/>
      </c>
      <c r="Q28" s="257" t="str">
        <f t="shared" si="6"/>
        <v/>
      </c>
      <c r="R28" s="259"/>
      <c r="S28" s="258" t="str">
        <f t="shared" si="8"/>
        <v/>
      </c>
      <c r="T28" s="254"/>
      <c r="U28" s="260" t="str" cm="1">
        <f t="array" ref="U28">IF(OR(S28="",I28=""),"",_xlfn.IFS(
(IFERROR(VALUE(TRIM(SUBSTITUTE(S28,CHAR(160),""))),0))=0,"Attention : montant présenté entièrement écarté",
(IFERROR(VALUE(TRIM(SUBSTITUTE(S28,CHAR(160),""))),0))&gt;(IFERROR(VALUE(TRIM(SUBSTITUTE(I28,CHAR(160),""))),0)),"KO : Le montant retenu est supérieur au montant présenté. Merci de revoir la ligne de contribution ou plafonner son montant.",
(IFERROR(VALUE(TRIM(SUBSTITUTE(I28,CHAR(160),""))),0))=0,"",(IFERROR(VALUE(TRIM(SUBSTITUTE(S28,CHAR(160),""))),0))=(IFERROR(VALUE(TRIM(SUBSTITUTE(I28,CHAR(160),""))),0)),"OK",
(IFERROR(VALUE(TRIM(SUBSTITUTE(S28,CHAR(160),""))),0))&lt;(IFERROR(VALUE(TRIM(SUBSTITUTE(I28,CHAR(160),""))),0)),"Attention : Montant présenté partiellement écarté",
TRUE,""))</f>
        <v/>
      </c>
      <c r="V28" s="124" t="str">
        <f t="shared" si="7"/>
        <v/>
      </c>
    </row>
    <row r="29" spans="1:23" ht="15.95">
      <c r="A29" s="381">
        <v>18</v>
      </c>
      <c r="B29" s="253"/>
      <c r="C29" s="5"/>
      <c r="D29" s="254"/>
      <c r="E29" s="255"/>
      <c r="F29" s="7"/>
      <c r="G29" s="254"/>
      <c r="H29" s="256"/>
      <c r="I29" s="20" t="str">
        <f t="shared" si="9"/>
        <v/>
      </c>
      <c r="J29" s="380"/>
      <c r="K29" s="391" t="str">
        <f t="shared" si="0"/>
        <v/>
      </c>
      <c r="L29" s="257" t="str">
        <f t="shared" si="1"/>
        <v/>
      </c>
      <c r="M29" s="257" t="str">
        <f t="shared" si="2"/>
        <v/>
      </c>
      <c r="N29" s="620" t="str">
        <f t="shared" si="3"/>
        <v/>
      </c>
      <c r="O29" s="258" t="str">
        <f t="shared" si="4"/>
        <v/>
      </c>
      <c r="P29" s="257" t="str">
        <f t="shared" si="5"/>
        <v/>
      </c>
      <c r="Q29" s="257" t="str">
        <f t="shared" si="6"/>
        <v/>
      </c>
      <c r="R29" s="259"/>
      <c r="S29" s="258" t="str">
        <f t="shared" si="8"/>
        <v/>
      </c>
      <c r="T29" s="254"/>
      <c r="U29" s="260" t="str" cm="1">
        <f t="array" ref="U29">IF(OR(S29="",I29=""),"",_xlfn.IFS(
(IFERROR(VALUE(TRIM(SUBSTITUTE(S29,CHAR(160),""))),0))=0,"Attention : montant présenté entièrement écarté",
(IFERROR(VALUE(TRIM(SUBSTITUTE(S29,CHAR(160),""))),0))&gt;(IFERROR(VALUE(TRIM(SUBSTITUTE(I29,CHAR(160),""))),0)),"KO : Le montant retenu est supérieur au montant présenté. Merci de revoir la ligne de contribution ou plafonner son montant.",
(IFERROR(VALUE(TRIM(SUBSTITUTE(I29,CHAR(160),""))),0))=0,"",(IFERROR(VALUE(TRIM(SUBSTITUTE(S29,CHAR(160),""))),0))=(IFERROR(VALUE(TRIM(SUBSTITUTE(I29,CHAR(160),""))),0)),"OK",
(IFERROR(VALUE(TRIM(SUBSTITUTE(S29,CHAR(160),""))),0))&lt;(IFERROR(VALUE(TRIM(SUBSTITUTE(I29,CHAR(160),""))),0)),"Attention : Montant présenté partiellement écarté",
TRUE,""))</f>
        <v/>
      </c>
      <c r="V29" s="124" t="str">
        <f t="shared" si="7"/>
        <v/>
      </c>
    </row>
    <row r="30" spans="1:23" ht="15.95">
      <c r="A30" s="381">
        <v>19</v>
      </c>
      <c r="B30" s="253"/>
      <c r="C30" s="5"/>
      <c r="D30" s="254"/>
      <c r="E30" s="255"/>
      <c r="F30" s="7"/>
      <c r="G30" s="254"/>
      <c r="H30" s="256"/>
      <c r="I30" s="20" t="str">
        <f t="shared" si="9"/>
        <v/>
      </c>
      <c r="J30" s="380"/>
      <c r="K30" s="391" t="str">
        <f t="shared" si="0"/>
        <v/>
      </c>
      <c r="L30" s="257" t="str">
        <f t="shared" si="1"/>
        <v/>
      </c>
      <c r="M30" s="257" t="str">
        <f t="shared" si="2"/>
        <v/>
      </c>
      <c r="N30" s="620" t="str">
        <f t="shared" si="3"/>
        <v/>
      </c>
      <c r="O30" s="258" t="str">
        <f t="shared" si="4"/>
        <v/>
      </c>
      <c r="P30" s="257" t="str">
        <f t="shared" si="5"/>
        <v/>
      </c>
      <c r="Q30" s="257" t="str">
        <f t="shared" si="6"/>
        <v/>
      </c>
      <c r="R30" s="259"/>
      <c r="S30" s="258" t="str">
        <f t="shared" si="8"/>
        <v/>
      </c>
      <c r="T30" s="254"/>
      <c r="U30" s="260" t="str" cm="1">
        <f t="array" ref="U30">IF(OR(S30="",I30=""),"",_xlfn.IFS(
(IFERROR(VALUE(TRIM(SUBSTITUTE(S30,CHAR(160),""))),0))=0,"Attention : montant présenté entièrement écarté",
(IFERROR(VALUE(TRIM(SUBSTITUTE(S30,CHAR(160),""))),0))&gt;(IFERROR(VALUE(TRIM(SUBSTITUTE(I30,CHAR(160),""))),0)),"KO : Le montant retenu est supérieur au montant présenté. Merci de revoir la ligne de contribution ou plafonner son montant.",
(IFERROR(VALUE(TRIM(SUBSTITUTE(I30,CHAR(160),""))),0))=0,"",(IFERROR(VALUE(TRIM(SUBSTITUTE(S30,CHAR(160),""))),0))=(IFERROR(VALUE(TRIM(SUBSTITUTE(I30,CHAR(160),""))),0)),"OK",
(IFERROR(VALUE(TRIM(SUBSTITUTE(S30,CHAR(160),""))),0))&lt;(IFERROR(VALUE(TRIM(SUBSTITUTE(I30,CHAR(160),""))),0)),"Attention : Montant présenté partiellement écarté",
TRUE,""))</f>
        <v/>
      </c>
      <c r="V30" s="124" t="str">
        <f t="shared" si="7"/>
        <v/>
      </c>
    </row>
    <row r="31" spans="1:23" ht="15.95">
      <c r="A31" s="381">
        <v>20</v>
      </c>
      <c r="B31" s="253"/>
      <c r="C31" s="5"/>
      <c r="D31" s="254"/>
      <c r="E31" s="255"/>
      <c r="F31" s="7"/>
      <c r="G31" s="254"/>
      <c r="H31" s="256"/>
      <c r="I31" s="20" t="str">
        <f t="shared" si="9"/>
        <v/>
      </c>
      <c r="J31" s="380"/>
      <c r="K31" s="391" t="str">
        <f t="shared" si="0"/>
        <v/>
      </c>
      <c r="L31" s="257" t="str">
        <f t="shared" si="1"/>
        <v/>
      </c>
      <c r="M31" s="257" t="str">
        <f t="shared" si="2"/>
        <v/>
      </c>
      <c r="N31" s="620" t="str">
        <f t="shared" si="3"/>
        <v/>
      </c>
      <c r="O31" s="258" t="str">
        <f t="shared" si="4"/>
        <v/>
      </c>
      <c r="P31" s="257" t="str">
        <f t="shared" si="5"/>
        <v/>
      </c>
      <c r="Q31" s="257" t="str">
        <f t="shared" si="6"/>
        <v/>
      </c>
      <c r="R31" s="259"/>
      <c r="S31" s="258" t="str">
        <f t="shared" si="8"/>
        <v/>
      </c>
      <c r="T31" s="254"/>
      <c r="U31" s="260" t="str" cm="1">
        <f t="array" ref="U31">IF(OR(S31="",I31=""),"",_xlfn.IFS(
(IFERROR(VALUE(TRIM(SUBSTITUTE(S31,CHAR(160),""))),0))=0,"Attention : montant présenté entièrement écarté",
(IFERROR(VALUE(TRIM(SUBSTITUTE(S31,CHAR(160),""))),0))&gt;(IFERROR(VALUE(TRIM(SUBSTITUTE(I31,CHAR(160),""))),0)),"KO : Le montant retenu est supérieur au montant présenté. Merci de revoir la ligne de contribution ou plafonner son montant.",
(IFERROR(VALUE(TRIM(SUBSTITUTE(I31,CHAR(160),""))),0))=0,"",(IFERROR(VALUE(TRIM(SUBSTITUTE(S31,CHAR(160),""))),0))=(IFERROR(VALUE(TRIM(SUBSTITUTE(I31,CHAR(160),""))),0)),"OK",
(IFERROR(VALUE(TRIM(SUBSTITUTE(S31,CHAR(160),""))),0))&lt;(IFERROR(VALUE(TRIM(SUBSTITUTE(I31,CHAR(160),""))),0)),"Attention : Montant présenté partiellement écarté",
TRUE,""))</f>
        <v/>
      </c>
      <c r="V31" s="124" t="str">
        <f t="shared" si="7"/>
        <v/>
      </c>
    </row>
    <row r="32" spans="1:23" ht="15.95">
      <c r="A32" s="381">
        <v>21</v>
      </c>
      <c r="B32" s="253"/>
      <c r="C32" s="5"/>
      <c r="D32" s="254"/>
      <c r="E32" s="255"/>
      <c r="F32" s="7"/>
      <c r="G32" s="254"/>
      <c r="H32" s="256"/>
      <c r="I32" s="20" t="str">
        <f t="shared" si="9"/>
        <v/>
      </c>
      <c r="J32" s="380"/>
      <c r="K32" s="391" t="str">
        <f t="shared" si="0"/>
        <v/>
      </c>
      <c r="L32" s="257" t="str">
        <f t="shared" si="1"/>
        <v/>
      </c>
      <c r="M32" s="257" t="str">
        <f t="shared" si="2"/>
        <v/>
      </c>
      <c r="N32" s="620" t="str">
        <f t="shared" si="3"/>
        <v/>
      </c>
      <c r="O32" s="258" t="str">
        <f t="shared" si="4"/>
        <v/>
      </c>
      <c r="P32" s="257" t="str">
        <f t="shared" si="5"/>
        <v/>
      </c>
      <c r="Q32" s="257" t="str">
        <f t="shared" si="6"/>
        <v/>
      </c>
      <c r="R32" s="259"/>
      <c r="S32" s="258" t="str">
        <f t="shared" si="8"/>
        <v/>
      </c>
      <c r="T32" s="254"/>
      <c r="U32" s="260" t="str" cm="1">
        <f t="array" ref="U32">IF(OR(S32="",I32=""),"",_xlfn.IFS(
(IFERROR(VALUE(TRIM(SUBSTITUTE(S32,CHAR(160),""))),0))=0,"Attention : montant présenté entièrement écarté",
(IFERROR(VALUE(TRIM(SUBSTITUTE(S32,CHAR(160),""))),0))&gt;(IFERROR(VALUE(TRIM(SUBSTITUTE(I32,CHAR(160),""))),0)),"KO : Le montant retenu est supérieur au montant présenté. Merci de revoir la ligne de contribution ou plafonner son montant.",
(IFERROR(VALUE(TRIM(SUBSTITUTE(I32,CHAR(160),""))),0))=0,"",(IFERROR(VALUE(TRIM(SUBSTITUTE(S32,CHAR(160),""))),0))=(IFERROR(VALUE(TRIM(SUBSTITUTE(I32,CHAR(160),""))),0)),"OK",
(IFERROR(VALUE(TRIM(SUBSTITUTE(S32,CHAR(160),""))),0))&lt;(IFERROR(VALUE(TRIM(SUBSTITUTE(I32,CHAR(160),""))),0)),"Attention : Montant présenté partiellement écarté",
TRUE,""))</f>
        <v/>
      </c>
      <c r="V32" s="124" t="str">
        <f t="shared" si="7"/>
        <v/>
      </c>
    </row>
    <row r="33" spans="1:22" ht="15.95">
      <c r="A33" s="381">
        <v>22</v>
      </c>
      <c r="B33" s="253"/>
      <c r="C33" s="5"/>
      <c r="D33" s="254"/>
      <c r="E33" s="255"/>
      <c r="F33" s="7"/>
      <c r="G33" s="254"/>
      <c r="H33" s="256"/>
      <c r="I33" s="20" t="str">
        <f t="shared" si="9"/>
        <v/>
      </c>
      <c r="J33" s="380"/>
      <c r="K33" s="391" t="str">
        <f t="shared" si="0"/>
        <v/>
      </c>
      <c r="L33" s="257" t="str">
        <f t="shared" si="1"/>
        <v/>
      </c>
      <c r="M33" s="257" t="str">
        <f t="shared" si="2"/>
        <v/>
      </c>
      <c r="N33" s="620" t="str">
        <f t="shared" si="3"/>
        <v/>
      </c>
      <c r="O33" s="258" t="str">
        <f t="shared" si="4"/>
        <v/>
      </c>
      <c r="P33" s="257" t="str">
        <f t="shared" si="5"/>
        <v/>
      </c>
      <c r="Q33" s="257" t="str">
        <f t="shared" si="6"/>
        <v/>
      </c>
      <c r="R33" s="259"/>
      <c r="S33" s="258" t="str">
        <f t="shared" si="8"/>
        <v/>
      </c>
      <c r="T33" s="254"/>
      <c r="U33" s="260" t="str" cm="1">
        <f t="array" ref="U33">IF(OR(S33="",I33=""),"",_xlfn.IFS(
(IFERROR(VALUE(TRIM(SUBSTITUTE(S33,CHAR(160),""))),0))=0,"Attention : montant présenté entièrement écarté",
(IFERROR(VALUE(TRIM(SUBSTITUTE(S33,CHAR(160),""))),0))&gt;(IFERROR(VALUE(TRIM(SUBSTITUTE(I33,CHAR(160),""))),0)),"KO : Le montant retenu est supérieur au montant présenté. Merci de revoir la ligne de contribution ou plafonner son montant.",
(IFERROR(VALUE(TRIM(SUBSTITUTE(I33,CHAR(160),""))),0))=0,"",(IFERROR(VALUE(TRIM(SUBSTITUTE(S33,CHAR(160),""))),0))=(IFERROR(VALUE(TRIM(SUBSTITUTE(I33,CHAR(160),""))),0)),"OK",
(IFERROR(VALUE(TRIM(SUBSTITUTE(S33,CHAR(160),""))),0))&lt;(IFERROR(VALUE(TRIM(SUBSTITUTE(I33,CHAR(160),""))),0)),"Attention : Montant présenté partiellement écarté",
TRUE,""))</f>
        <v/>
      </c>
      <c r="V33" s="124" t="str">
        <f t="shared" si="7"/>
        <v/>
      </c>
    </row>
    <row r="34" spans="1:22" ht="15.95">
      <c r="A34" s="381">
        <v>23</v>
      </c>
      <c r="B34" s="253"/>
      <c r="C34" s="5"/>
      <c r="D34" s="254"/>
      <c r="E34" s="255"/>
      <c r="F34" s="7"/>
      <c r="G34" s="254"/>
      <c r="H34" s="256"/>
      <c r="I34" s="20" t="str">
        <f t="shared" si="9"/>
        <v/>
      </c>
      <c r="J34" s="380"/>
      <c r="K34" s="391" t="str">
        <f t="shared" si="0"/>
        <v/>
      </c>
      <c r="L34" s="257" t="str">
        <f t="shared" si="1"/>
        <v/>
      </c>
      <c r="M34" s="257" t="str">
        <f t="shared" si="2"/>
        <v/>
      </c>
      <c r="N34" s="620" t="str">
        <f t="shared" si="3"/>
        <v/>
      </c>
      <c r="O34" s="258" t="str">
        <f t="shared" si="4"/>
        <v/>
      </c>
      <c r="P34" s="257" t="str">
        <f t="shared" si="5"/>
        <v/>
      </c>
      <c r="Q34" s="257" t="str">
        <f t="shared" si="6"/>
        <v/>
      </c>
      <c r="R34" s="259"/>
      <c r="S34" s="258" t="str">
        <f t="shared" si="8"/>
        <v/>
      </c>
      <c r="T34" s="254"/>
      <c r="U34" s="260" t="str" cm="1">
        <f t="array" ref="U34">IF(OR(S34="",I34=""),"",_xlfn.IFS(
(IFERROR(VALUE(TRIM(SUBSTITUTE(S34,CHAR(160),""))),0))=0,"Attention : montant présenté entièrement écarté",
(IFERROR(VALUE(TRIM(SUBSTITUTE(S34,CHAR(160),""))),0))&gt;(IFERROR(VALUE(TRIM(SUBSTITUTE(I34,CHAR(160),""))),0)),"KO : Le montant retenu est supérieur au montant présenté. Merci de revoir la ligne de contribution ou plafonner son montant.",
(IFERROR(VALUE(TRIM(SUBSTITUTE(I34,CHAR(160),""))),0))=0,"",(IFERROR(VALUE(TRIM(SUBSTITUTE(S34,CHAR(160),""))),0))=(IFERROR(VALUE(TRIM(SUBSTITUTE(I34,CHAR(160),""))),0)),"OK",
(IFERROR(VALUE(TRIM(SUBSTITUTE(S34,CHAR(160),""))),0))&lt;(IFERROR(VALUE(TRIM(SUBSTITUTE(I34,CHAR(160),""))),0)),"Attention : Montant présenté partiellement écarté",
TRUE,""))</f>
        <v/>
      </c>
      <c r="V34" s="124" t="str">
        <f t="shared" si="7"/>
        <v/>
      </c>
    </row>
    <row r="35" spans="1:22" ht="15.95">
      <c r="A35" s="381">
        <v>24</v>
      </c>
      <c r="B35" s="253"/>
      <c r="C35" s="5"/>
      <c r="D35" s="254"/>
      <c r="E35" s="255"/>
      <c r="F35" s="7"/>
      <c r="G35" s="254"/>
      <c r="H35" s="256"/>
      <c r="I35" s="20" t="str">
        <f t="shared" si="9"/>
        <v/>
      </c>
      <c r="J35" s="380"/>
      <c r="K35" s="391" t="str">
        <f t="shared" si="0"/>
        <v/>
      </c>
      <c r="L35" s="257" t="str">
        <f t="shared" si="1"/>
        <v/>
      </c>
      <c r="M35" s="257" t="str">
        <f t="shared" si="2"/>
        <v/>
      </c>
      <c r="N35" s="620" t="str">
        <f t="shared" si="3"/>
        <v/>
      </c>
      <c r="O35" s="258" t="str">
        <f t="shared" si="4"/>
        <v/>
      </c>
      <c r="P35" s="257" t="str">
        <f t="shared" si="5"/>
        <v/>
      </c>
      <c r="Q35" s="257" t="str">
        <f t="shared" si="6"/>
        <v/>
      </c>
      <c r="R35" s="259"/>
      <c r="S35" s="258" t="str">
        <f t="shared" si="8"/>
        <v/>
      </c>
      <c r="T35" s="254"/>
      <c r="U35" s="260" t="str" cm="1">
        <f t="array" ref="U35">IF(OR(S35="",I35=""),"",_xlfn.IFS(
(IFERROR(VALUE(TRIM(SUBSTITUTE(S35,CHAR(160),""))),0))=0,"Attention : montant présenté entièrement écarté",
(IFERROR(VALUE(TRIM(SUBSTITUTE(S35,CHAR(160),""))),0))&gt;(IFERROR(VALUE(TRIM(SUBSTITUTE(I35,CHAR(160),""))),0)),"KO : Le montant retenu est supérieur au montant présenté. Merci de revoir la ligne de contribution ou plafonner son montant.",
(IFERROR(VALUE(TRIM(SUBSTITUTE(I35,CHAR(160),""))),0))=0,"",(IFERROR(VALUE(TRIM(SUBSTITUTE(S35,CHAR(160),""))),0))=(IFERROR(VALUE(TRIM(SUBSTITUTE(I35,CHAR(160),""))),0)),"OK",
(IFERROR(VALUE(TRIM(SUBSTITUTE(S35,CHAR(160),""))),0))&lt;(IFERROR(VALUE(TRIM(SUBSTITUTE(I35,CHAR(160),""))),0)),"Attention : Montant présenté partiellement écarté",
TRUE,""))</f>
        <v/>
      </c>
      <c r="V35" s="124" t="str">
        <f t="shared" si="7"/>
        <v/>
      </c>
    </row>
    <row r="36" spans="1:22" ht="15.95">
      <c r="A36" s="381">
        <v>25</v>
      </c>
      <c r="B36" s="253"/>
      <c r="C36" s="5"/>
      <c r="D36" s="254"/>
      <c r="E36" s="255"/>
      <c r="F36" s="7"/>
      <c r="G36" s="254"/>
      <c r="H36" s="256"/>
      <c r="I36" s="20" t="str">
        <f t="shared" si="9"/>
        <v/>
      </c>
      <c r="J36" s="380"/>
      <c r="K36" s="391" t="str">
        <f t="shared" si="0"/>
        <v/>
      </c>
      <c r="L36" s="257" t="str">
        <f t="shared" si="1"/>
        <v/>
      </c>
      <c r="M36" s="257" t="str">
        <f t="shared" si="2"/>
        <v/>
      </c>
      <c r="N36" s="620" t="str">
        <f t="shared" si="3"/>
        <v/>
      </c>
      <c r="O36" s="258" t="str">
        <f t="shared" si="4"/>
        <v/>
      </c>
      <c r="P36" s="257" t="str">
        <f t="shared" si="5"/>
        <v/>
      </c>
      <c r="Q36" s="257" t="str">
        <f t="shared" si="6"/>
        <v/>
      </c>
      <c r="R36" s="259"/>
      <c r="S36" s="258" t="str">
        <f t="shared" si="8"/>
        <v/>
      </c>
      <c r="T36" s="254"/>
      <c r="U36" s="260" t="str" cm="1">
        <f t="array" ref="U36">IF(OR(S36="",I36=""),"",_xlfn.IFS(
(IFERROR(VALUE(TRIM(SUBSTITUTE(S36,CHAR(160),""))),0))=0,"Attention : montant présenté entièrement écarté",
(IFERROR(VALUE(TRIM(SUBSTITUTE(S36,CHAR(160),""))),0))&gt;(IFERROR(VALUE(TRIM(SUBSTITUTE(I36,CHAR(160),""))),0)),"KO : Le montant retenu est supérieur au montant présenté. Merci de revoir la ligne de contribution ou plafonner son montant.",
(IFERROR(VALUE(TRIM(SUBSTITUTE(I36,CHAR(160),""))),0))=0,"",(IFERROR(VALUE(TRIM(SUBSTITUTE(S36,CHAR(160),""))),0))=(IFERROR(VALUE(TRIM(SUBSTITUTE(I36,CHAR(160),""))),0)),"OK",
(IFERROR(VALUE(TRIM(SUBSTITUTE(S36,CHAR(160),""))),0))&lt;(IFERROR(VALUE(TRIM(SUBSTITUTE(I36,CHAR(160),""))),0)),"Attention : Montant présenté partiellement écarté",
TRUE,""))</f>
        <v/>
      </c>
      <c r="V36" s="124" t="str">
        <f t="shared" si="7"/>
        <v/>
      </c>
    </row>
    <row r="37" spans="1:22" ht="15.95">
      <c r="A37" s="381">
        <v>26</v>
      </c>
      <c r="B37" s="253"/>
      <c r="C37" s="5"/>
      <c r="D37" s="254"/>
      <c r="E37" s="255"/>
      <c r="F37" s="7"/>
      <c r="G37" s="254"/>
      <c r="H37" s="256"/>
      <c r="I37" s="20" t="str">
        <f t="shared" si="9"/>
        <v/>
      </c>
      <c r="J37" s="380"/>
      <c r="K37" s="391" t="str">
        <f t="shared" si="0"/>
        <v/>
      </c>
      <c r="L37" s="257" t="str">
        <f t="shared" si="1"/>
        <v/>
      </c>
      <c r="M37" s="257" t="str">
        <f t="shared" si="2"/>
        <v/>
      </c>
      <c r="N37" s="620" t="str">
        <f t="shared" si="3"/>
        <v/>
      </c>
      <c r="O37" s="258" t="str">
        <f t="shared" si="4"/>
        <v/>
      </c>
      <c r="P37" s="257" t="str">
        <f t="shared" si="5"/>
        <v/>
      </c>
      <c r="Q37" s="257" t="str">
        <f t="shared" si="6"/>
        <v/>
      </c>
      <c r="R37" s="259"/>
      <c r="S37" s="258" t="str">
        <f t="shared" si="8"/>
        <v/>
      </c>
      <c r="T37" s="254"/>
      <c r="U37" s="260" t="str" cm="1">
        <f t="array" ref="U37">IF(OR(S37="",I37=""),"",_xlfn.IFS(
(IFERROR(VALUE(TRIM(SUBSTITUTE(S37,CHAR(160),""))),0))=0,"Attention : montant présenté entièrement écarté",
(IFERROR(VALUE(TRIM(SUBSTITUTE(S37,CHAR(160),""))),0))&gt;(IFERROR(VALUE(TRIM(SUBSTITUTE(I37,CHAR(160),""))),0)),"KO : Le montant retenu est supérieur au montant présenté. Merci de revoir la ligne de contribution ou plafonner son montant.",
(IFERROR(VALUE(TRIM(SUBSTITUTE(I37,CHAR(160),""))),0))=0,"",(IFERROR(VALUE(TRIM(SUBSTITUTE(S37,CHAR(160),""))),0))=(IFERROR(VALUE(TRIM(SUBSTITUTE(I37,CHAR(160),""))),0)),"OK",
(IFERROR(VALUE(TRIM(SUBSTITUTE(S37,CHAR(160),""))),0))&lt;(IFERROR(VALUE(TRIM(SUBSTITUTE(I37,CHAR(160),""))),0)),"Attention : Montant présenté partiellement écarté",
TRUE,""))</f>
        <v/>
      </c>
      <c r="V37" s="124" t="str">
        <f t="shared" si="7"/>
        <v/>
      </c>
    </row>
    <row r="38" spans="1:22" ht="15.95">
      <c r="A38" s="381">
        <v>27</v>
      </c>
      <c r="B38" s="253"/>
      <c r="C38" s="5"/>
      <c r="D38" s="254"/>
      <c r="E38" s="255"/>
      <c r="F38" s="7"/>
      <c r="G38" s="254"/>
      <c r="H38" s="256"/>
      <c r="I38" s="20" t="str">
        <f t="shared" si="9"/>
        <v/>
      </c>
      <c r="J38" s="380"/>
      <c r="K38" s="391" t="str">
        <f t="shared" si="0"/>
        <v/>
      </c>
      <c r="L38" s="257" t="str">
        <f t="shared" si="1"/>
        <v/>
      </c>
      <c r="M38" s="257" t="str">
        <f t="shared" si="2"/>
        <v/>
      </c>
      <c r="N38" s="620" t="str">
        <f t="shared" si="3"/>
        <v/>
      </c>
      <c r="O38" s="258" t="str">
        <f t="shared" si="4"/>
        <v/>
      </c>
      <c r="P38" s="257" t="str">
        <f t="shared" si="5"/>
        <v/>
      </c>
      <c r="Q38" s="257" t="str">
        <f t="shared" si="6"/>
        <v/>
      </c>
      <c r="R38" s="259"/>
      <c r="S38" s="258" t="str">
        <f t="shared" si="8"/>
        <v/>
      </c>
      <c r="T38" s="254"/>
      <c r="U38" s="260" t="str" cm="1">
        <f t="array" ref="U38">IF(OR(S38="",I38=""),"",_xlfn.IFS(
(IFERROR(VALUE(TRIM(SUBSTITUTE(S38,CHAR(160),""))),0))=0,"Attention : montant présenté entièrement écarté",
(IFERROR(VALUE(TRIM(SUBSTITUTE(S38,CHAR(160),""))),0))&gt;(IFERROR(VALUE(TRIM(SUBSTITUTE(I38,CHAR(160),""))),0)),"KO : Le montant retenu est supérieur au montant présenté. Merci de revoir la ligne de contribution ou plafonner son montant.",
(IFERROR(VALUE(TRIM(SUBSTITUTE(I38,CHAR(160),""))),0))=0,"",(IFERROR(VALUE(TRIM(SUBSTITUTE(S38,CHAR(160),""))),0))=(IFERROR(VALUE(TRIM(SUBSTITUTE(I38,CHAR(160),""))),0)),"OK",
(IFERROR(VALUE(TRIM(SUBSTITUTE(S38,CHAR(160),""))),0))&lt;(IFERROR(VALUE(TRIM(SUBSTITUTE(I38,CHAR(160),""))),0)),"Attention : Montant présenté partiellement écarté",
TRUE,""))</f>
        <v/>
      </c>
      <c r="V38" s="124" t="str">
        <f t="shared" si="7"/>
        <v/>
      </c>
    </row>
    <row r="39" spans="1:22" ht="15.95">
      <c r="A39" s="381">
        <v>28</v>
      </c>
      <c r="B39" s="253"/>
      <c r="C39" s="5"/>
      <c r="D39" s="254"/>
      <c r="E39" s="255"/>
      <c r="F39" s="7"/>
      <c r="G39" s="254"/>
      <c r="H39" s="256"/>
      <c r="I39" s="20" t="str">
        <f t="shared" si="9"/>
        <v/>
      </c>
      <c r="J39" s="380"/>
      <c r="K39" s="391" t="str">
        <f t="shared" si="0"/>
        <v/>
      </c>
      <c r="L39" s="257" t="str">
        <f t="shared" si="1"/>
        <v/>
      </c>
      <c r="M39" s="257" t="str">
        <f t="shared" si="2"/>
        <v/>
      </c>
      <c r="N39" s="620" t="str">
        <f t="shared" si="3"/>
        <v/>
      </c>
      <c r="O39" s="258" t="str">
        <f t="shared" si="4"/>
        <v/>
      </c>
      <c r="P39" s="257" t="str">
        <f t="shared" si="5"/>
        <v/>
      </c>
      <c r="Q39" s="257" t="str">
        <f t="shared" si="6"/>
        <v/>
      </c>
      <c r="R39" s="259"/>
      <c r="S39" s="258" t="str">
        <f t="shared" si="8"/>
        <v/>
      </c>
      <c r="T39" s="254"/>
      <c r="U39" s="260" t="str" cm="1">
        <f t="array" ref="U39">IF(OR(S39="",I39=""),"",_xlfn.IFS(
(IFERROR(VALUE(TRIM(SUBSTITUTE(S39,CHAR(160),""))),0))=0,"Attention : montant présenté entièrement écarté",
(IFERROR(VALUE(TRIM(SUBSTITUTE(S39,CHAR(160),""))),0))&gt;(IFERROR(VALUE(TRIM(SUBSTITUTE(I39,CHAR(160),""))),0)),"KO : Le montant retenu est supérieur au montant présenté. Merci de revoir la ligne de contribution ou plafonner son montant.",
(IFERROR(VALUE(TRIM(SUBSTITUTE(I39,CHAR(160),""))),0))=0,"",(IFERROR(VALUE(TRIM(SUBSTITUTE(S39,CHAR(160),""))),0))=(IFERROR(VALUE(TRIM(SUBSTITUTE(I39,CHAR(160),""))),0)),"OK",
(IFERROR(VALUE(TRIM(SUBSTITUTE(S39,CHAR(160),""))),0))&lt;(IFERROR(VALUE(TRIM(SUBSTITUTE(I39,CHAR(160),""))),0)),"Attention : Montant présenté partiellement écarté",
TRUE,""))</f>
        <v/>
      </c>
      <c r="V39" s="124" t="str">
        <f t="shared" si="7"/>
        <v/>
      </c>
    </row>
    <row r="40" spans="1:22" ht="15.95">
      <c r="A40" s="381">
        <v>29</v>
      </c>
      <c r="B40" s="253"/>
      <c r="C40" s="5"/>
      <c r="D40" s="254"/>
      <c r="E40" s="255"/>
      <c r="F40" s="7"/>
      <c r="G40" s="254"/>
      <c r="H40" s="256"/>
      <c r="I40" s="20" t="str">
        <f t="shared" si="9"/>
        <v/>
      </c>
      <c r="J40" s="380"/>
      <c r="K40" s="391" t="str">
        <f t="shared" si="0"/>
        <v/>
      </c>
      <c r="L40" s="257" t="str">
        <f t="shared" si="1"/>
        <v/>
      </c>
      <c r="M40" s="257" t="str">
        <f t="shared" si="2"/>
        <v/>
      </c>
      <c r="N40" s="620" t="str">
        <f t="shared" si="3"/>
        <v/>
      </c>
      <c r="O40" s="258" t="str">
        <f t="shared" si="4"/>
        <v/>
      </c>
      <c r="P40" s="257" t="str">
        <f t="shared" si="5"/>
        <v/>
      </c>
      <c r="Q40" s="257" t="str">
        <f t="shared" si="6"/>
        <v/>
      </c>
      <c r="R40" s="259"/>
      <c r="S40" s="258" t="str">
        <f t="shared" si="8"/>
        <v/>
      </c>
      <c r="T40" s="254"/>
      <c r="U40" s="260" t="str" cm="1">
        <f t="array" ref="U40">IF(OR(S40="",I40=""),"",_xlfn.IFS(
(IFERROR(VALUE(TRIM(SUBSTITUTE(S40,CHAR(160),""))),0))=0,"Attention : montant présenté entièrement écarté",
(IFERROR(VALUE(TRIM(SUBSTITUTE(S40,CHAR(160),""))),0))&gt;(IFERROR(VALUE(TRIM(SUBSTITUTE(I40,CHAR(160),""))),0)),"KO : Le montant retenu est supérieur au montant présenté. Merci de revoir la ligne de contribution ou plafonner son montant.",
(IFERROR(VALUE(TRIM(SUBSTITUTE(I40,CHAR(160),""))),0))=0,"",(IFERROR(VALUE(TRIM(SUBSTITUTE(S40,CHAR(160),""))),0))=(IFERROR(VALUE(TRIM(SUBSTITUTE(I40,CHAR(160),""))),0)),"OK",
(IFERROR(VALUE(TRIM(SUBSTITUTE(S40,CHAR(160),""))),0))&lt;(IFERROR(VALUE(TRIM(SUBSTITUTE(I40,CHAR(160),""))),0)),"Attention : Montant présenté partiellement écarté",
TRUE,""))</f>
        <v/>
      </c>
      <c r="V40" s="124" t="str">
        <f t="shared" si="7"/>
        <v/>
      </c>
    </row>
    <row r="41" spans="1:22" ht="15.95">
      <c r="A41" s="381">
        <v>30</v>
      </c>
      <c r="B41" s="253"/>
      <c r="C41" s="5"/>
      <c r="D41" s="254"/>
      <c r="E41" s="255"/>
      <c r="F41" s="7"/>
      <c r="G41" s="254"/>
      <c r="H41" s="256"/>
      <c r="I41" s="20" t="str">
        <f t="shared" si="9"/>
        <v/>
      </c>
      <c r="J41" s="380"/>
      <c r="K41" s="391" t="str">
        <f t="shared" si="0"/>
        <v/>
      </c>
      <c r="L41" s="257" t="str">
        <f t="shared" si="1"/>
        <v/>
      </c>
      <c r="M41" s="257" t="str">
        <f t="shared" si="2"/>
        <v/>
      </c>
      <c r="N41" s="620" t="str">
        <f t="shared" si="3"/>
        <v/>
      </c>
      <c r="O41" s="258" t="str">
        <f t="shared" si="4"/>
        <v/>
      </c>
      <c r="P41" s="257" t="str">
        <f t="shared" si="5"/>
        <v/>
      </c>
      <c r="Q41" s="257" t="str">
        <f t="shared" si="6"/>
        <v/>
      </c>
      <c r="R41" s="259"/>
      <c r="S41" s="258" t="str">
        <f t="shared" si="8"/>
        <v/>
      </c>
      <c r="T41" s="254"/>
      <c r="U41" s="260" t="str" cm="1">
        <f t="array" ref="U41">IF(OR(S41="",I41=""),"",_xlfn.IFS(
(IFERROR(VALUE(TRIM(SUBSTITUTE(S41,CHAR(160),""))),0))=0,"Attention : montant présenté entièrement écarté",
(IFERROR(VALUE(TRIM(SUBSTITUTE(S41,CHAR(160),""))),0))&gt;(IFERROR(VALUE(TRIM(SUBSTITUTE(I41,CHAR(160),""))),0)),"KO : Le montant retenu est supérieur au montant présenté. Merci de revoir la ligne de contribution ou plafonner son montant.",
(IFERROR(VALUE(TRIM(SUBSTITUTE(I41,CHAR(160),""))),0))=0,"",(IFERROR(VALUE(TRIM(SUBSTITUTE(S41,CHAR(160),""))),0))=(IFERROR(VALUE(TRIM(SUBSTITUTE(I41,CHAR(160),""))),0)),"OK",
(IFERROR(VALUE(TRIM(SUBSTITUTE(S41,CHAR(160),""))),0))&lt;(IFERROR(VALUE(TRIM(SUBSTITUTE(I41,CHAR(160),""))),0)),"Attention : Montant présenté partiellement écarté",
TRUE,""))</f>
        <v/>
      </c>
      <c r="V41" s="124" t="str">
        <f t="shared" si="7"/>
        <v/>
      </c>
    </row>
    <row r="42" spans="1:22" ht="15.95">
      <c r="A42" s="381">
        <v>31</v>
      </c>
      <c r="B42" s="253"/>
      <c r="C42" s="5"/>
      <c r="D42" s="254"/>
      <c r="E42" s="255"/>
      <c r="F42" s="7"/>
      <c r="G42" s="254"/>
      <c r="H42" s="256"/>
      <c r="I42" s="20" t="str">
        <f t="shared" si="9"/>
        <v/>
      </c>
      <c r="J42" s="380"/>
      <c r="K42" s="391" t="str">
        <f t="shared" si="0"/>
        <v/>
      </c>
      <c r="L42" s="257" t="str">
        <f t="shared" si="1"/>
        <v/>
      </c>
      <c r="M42" s="257" t="str">
        <f t="shared" si="2"/>
        <v/>
      </c>
      <c r="N42" s="620" t="str">
        <f t="shared" si="3"/>
        <v/>
      </c>
      <c r="O42" s="258" t="str">
        <f t="shared" si="4"/>
        <v/>
      </c>
      <c r="P42" s="257" t="str">
        <f t="shared" si="5"/>
        <v/>
      </c>
      <c r="Q42" s="257" t="str">
        <f t="shared" si="6"/>
        <v/>
      </c>
      <c r="R42" s="259"/>
      <c r="S42" s="258" t="str">
        <f t="shared" si="8"/>
        <v/>
      </c>
      <c r="T42" s="254"/>
      <c r="U42" s="260" t="str" cm="1">
        <f t="array" ref="U42">IF(OR(S42="",I42=""),"",_xlfn.IFS(
(IFERROR(VALUE(TRIM(SUBSTITUTE(S42,CHAR(160),""))),0))=0,"Attention : montant présenté entièrement écarté",
(IFERROR(VALUE(TRIM(SUBSTITUTE(S42,CHAR(160),""))),0))&gt;(IFERROR(VALUE(TRIM(SUBSTITUTE(I42,CHAR(160),""))),0)),"KO : Le montant retenu est supérieur au montant présenté. Merci de revoir la ligne de contribution ou plafonner son montant.",
(IFERROR(VALUE(TRIM(SUBSTITUTE(I42,CHAR(160),""))),0))=0,"",(IFERROR(VALUE(TRIM(SUBSTITUTE(S42,CHAR(160),""))),0))=(IFERROR(VALUE(TRIM(SUBSTITUTE(I42,CHAR(160),""))),0)),"OK",
(IFERROR(VALUE(TRIM(SUBSTITUTE(S42,CHAR(160),""))),0))&lt;(IFERROR(VALUE(TRIM(SUBSTITUTE(I42,CHAR(160),""))),0)),"Attention : Montant présenté partiellement écarté",
TRUE,""))</f>
        <v/>
      </c>
      <c r="V42" s="124" t="str">
        <f t="shared" si="7"/>
        <v/>
      </c>
    </row>
    <row r="43" spans="1:22" ht="15.95">
      <c r="A43" s="381">
        <v>32</v>
      </c>
      <c r="B43" s="253"/>
      <c r="C43" s="5"/>
      <c r="D43" s="254"/>
      <c r="E43" s="255"/>
      <c r="F43" s="7"/>
      <c r="G43" s="254"/>
      <c r="H43" s="256"/>
      <c r="I43" s="20" t="str">
        <f t="shared" si="9"/>
        <v/>
      </c>
      <c r="J43" s="380"/>
      <c r="K43" s="391" t="str">
        <f t="shared" ref="K43:K74" si="10">IF(B43="","",B43)</f>
        <v/>
      </c>
      <c r="L43" s="257" t="str">
        <f t="shared" ref="L43:L74" si="11">IF(C43="","",C43)</f>
        <v/>
      </c>
      <c r="M43" s="257" t="str">
        <f t="shared" ref="M43:M74" si="12">IF(D43="","",D43)</f>
        <v/>
      </c>
      <c r="N43" s="620" t="str">
        <f t="shared" ref="N43:N74" si="13">IF(E43="","",E43)</f>
        <v/>
      </c>
      <c r="O43" s="258" t="str">
        <f t="shared" ref="O43:O74" si="14">IF(F43="","",F43)</f>
        <v/>
      </c>
      <c r="P43" s="257" t="str">
        <f t="shared" ref="P43:P74" si="15">IF(G43="","",G43)</f>
        <v/>
      </c>
      <c r="Q43" s="257" t="str">
        <f t="shared" ref="Q43:Q74" si="16">IF(H43="","",H43)</f>
        <v/>
      </c>
      <c r="R43" s="259"/>
      <c r="S43" s="258" t="str">
        <f t="shared" si="8"/>
        <v/>
      </c>
      <c r="T43" s="254"/>
      <c r="U43" s="260" t="str" cm="1">
        <f t="array" ref="U43">IF(OR(S43="",I43=""),"",_xlfn.IFS(
(IFERROR(VALUE(TRIM(SUBSTITUTE(S43,CHAR(160),""))),0))=0,"Attention : montant présenté entièrement écarté",
(IFERROR(VALUE(TRIM(SUBSTITUTE(S43,CHAR(160),""))),0))&gt;(IFERROR(VALUE(TRIM(SUBSTITUTE(I43,CHAR(160),""))),0)),"KO : Le montant retenu est supérieur au montant présenté. Merci de revoir la ligne de contribution ou plafonner son montant.",
(IFERROR(VALUE(TRIM(SUBSTITUTE(I43,CHAR(160),""))),0))=0,"",(IFERROR(VALUE(TRIM(SUBSTITUTE(S43,CHAR(160),""))),0))=(IFERROR(VALUE(TRIM(SUBSTITUTE(I43,CHAR(160),""))),0)),"OK",
(IFERROR(VALUE(TRIM(SUBSTITUTE(S43,CHAR(160),""))),0))&lt;(IFERROR(VALUE(TRIM(SUBSTITUTE(I43,CHAR(160),""))),0)),"Attention : Montant présenté partiellement écarté",
TRUE,""))</f>
        <v/>
      </c>
      <c r="V43" s="124" t="str">
        <f t="shared" ref="V43:V74" si="17">IF(OR(I43="",S43=""),"",(IFERROR(VALUE(TRIM(SUBSTITUTE(I43,CHAR(160),""))),0))-(IFERROR(VALUE(TRIM(SUBSTITUTE(S43,CHAR(160),""))),0)))</f>
        <v/>
      </c>
    </row>
    <row r="44" spans="1:22" ht="15.95">
      <c r="A44" s="381">
        <v>33</v>
      </c>
      <c r="B44" s="253"/>
      <c r="C44" s="5"/>
      <c r="D44" s="254"/>
      <c r="E44" s="255"/>
      <c r="F44" s="7"/>
      <c r="G44" s="254"/>
      <c r="H44" s="256"/>
      <c r="I44" s="20" t="str">
        <f t="shared" ref="I44:I75" si="18">IF(OR(F44="",E44=""),"",IF((IFERROR(VALUE(TRIM(SUBSTITUTE(F44,CHAR(160),""))),0))*(IFERROR(VALUE(TRIM(SUBSTITUTE(E44,CHAR(160),""))),0))=0,"",(IFERROR(VALUE(TRIM(SUBSTITUTE(F44,CHAR(160),""))),0))*(IFERROR(VALUE(TRIM(SUBSTITUTE(E44,CHAR(160),""))),0))))</f>
        <v/>
      </c>
      <c r="J44" s="380"/>
      <c r="K44" s="391" t="str">
        <f t="shared" si="10"/>
        <v/>
      </c>
      <c r="L44" s="257" t="str">
        <f t="shared" si="11"/>
        <v/>
      </c>
      <c r="M44" s="257" t="str">
        <f t="shared" si="12"/>
        <v/>
      </c>
      <c r="N44" s="620" t="str">
        <f t="shared" si="13"/>
        <v/>
      </c>
      <c r="O44" s="258" t="str">
        <f t="shared" si="14"/>
        <v/>
      </c>
      <c r="P44" s="257" t="str">
        <f t="shared" si="15"/>
        <v/>
      </c>
      <c r="Q44" s="257" t="str">
        <f t="shared" si="16"/>
        <v/>
      </c>
      <c r="R44" s="259"/>
      <c r="S44" s="258" t="str">
        <f t="shared" ref="S44:S75" si="19">IF(OR(N44="",O44=""),"",IF(IFERROR(VALUE(TRIM(SUBSTITUTE(N44,CHAR(160),""))),0)*IFERROR(VALUE(TRIM(SUBSTITUTE(O44,CHAR(160),""))),0)=0,"",IFERROR(VALUE(TRIM(SUBSTITUTE(N44,CHAR(160),""))),0)*IFERROR(VALUE(TRIM(SUBSTITUTE(O44,CHAR(160),""))),0)))</f>
        <v/>
      </c>
      <c r="T44" s="254"/>
      <c r="U44" s="260" t="str" cm="1">
        <f t="array" ref="U44">IF(OR(S44="",I44=""),"",_xlfn.IFS(
(IFERROR(VALUE(TRIM(SUBSTITUTE(S44,CHAR(160),""))),0))=0,"Attention : montant présenté entièrement écarté",
(IFERROR(VALUE(TRIM(SUBSTITUTE(S44,CHAR(160),""))),0))&gt;(IFERROR(VALUE(TRIM(SUBSTITUTE(I44,CHAR(160),""))),0)),"KO : Le montant retenu est supérieur au montant présenté. Merci de revoir la ligne de contribution ou plafonner son montant.",
(IFERROR(VALUE(TRIM(SUBSTITUTE(I44,CHAR(160),""))),0))=0,"",(IFERROR(VALUE(TRIM(SUBSTITUTE(S44,CHAR(160),""))),0))=(IFERROR(VALUE(TRIM(SUBSTITUTE(I44,CHAR(160),""))),0)),"OK",
(IFERROR(VALUE(TRIM(SUBSTITUTE(S44,CHAR(160),""))),0))&lt;(IFERROR(VALUE(TRIM(SUBSTITUTE(I44,CHAR(160),""))),0)),"Attention : Montant présenté partiellement écarté",
TRUE,""))</f>
        <v/>
      </c>
      <c r="V44" s="124" t="str">
        <f t="shared" si="17"/>
        <v/>
      </c>
    </row>
    <row r="45" spans="1:22" ht="15.95">
      <c r="A45" s="381">
        <v>34</v>
      </c>
      <c r="B45" s="253"/>
      <c r="C45" s="5"/>
      <c r="D45" s="254"/>
      <c r="E45" s="255"/>
      <c r="F45" s="7"/>
      <c r="G45" s="254"/>
      <c r="H45" s="256"/>
      <c r="I45" s="20" t="str">
        <f t="shared" si="18"/>
        <v/>
      </c>
      <c r="J45" s="380"/>
      <c r="K45" s="391" t="str">
        <f t="shared" si="10"/>
        <v/>
      </c>
      <c r="L45" s="257" t="str">
        <f t="shared" si="11"/>
        <v/>
      </c>
      <c r="M45" s="257" t="str">
        <f t="shared" si="12"/>
        <v/>
      </c>
      <c r="N45" s="620" t="str">
        <f t="shared" si="13"/>
        <v/>
      </c>
      <c r="O45" s="258" t="str">
        <f t="shared" si="14"/>
        <v/>
      </c>
      <c r="P45" s="257" t="str">
        <f t="shared" si="15"/>
        <v/>
      </c>
      <c r="Q45" s="257" t="str">
        <f t="shared" si="16"/>
        <v/>
      </c>
      <c r="R45" s="259"/>
      <c r="S45" s="258" t="str">
        <f t="shared" si="19"/>
        <v/>
      </c>
      <c r="T45" s="254"/>
      <c r="U45" s="260" t="str" cm="1">
        <f t="array" ref="U45">IF(OR(S45="",I45=""),"",_xlfn.IFS(
(IFERROR(VALUE(TRIM(SUBSTITUTE(S45,CHAR(160),""))),0))=0,"Attention : montant présenté entièrement écarté",
(IFERROR(VALUE(TRIM(SUBSTITUTE(S45,CHAR(160),""))),0))&gt;(IFERROR(VALUE(TRIM(SUBSTITUTE(I45,CHAR(160),""))),0)),"KO : Le montant retenu est supérieur au montant présenté. Merci de revoir la ligne de contribution ou plafonner son montant.",
(IFERROR(VALUE(TRIM(SUBSTITUTE(I45,CHAR(160),""))),0))=0,"",(IFERROR(VALUE(TRIM(SUBSTITUTE(S45,CHAR(160),""))),0))=(IFERROR(VALUE(TRIM(SUBSTITUTE(I45,CHAR(160),""))),0)),"OK",
(IFERROR(VALUE(TRIM(SUBSTITUTE(S45,CHAR(160),""))),0))&lt;(IFERROR(VALUE(TRIM(SUBSTITUTE(I45,CHAR(160),""))),0)),"Attention : Montant présenté partiellement écarté",
TRUE,""))</f>
        <v/>
      </c>
      <c r="V45" s="124" t="str">
        <f t="shared" si="17"/>
        <v/>
      </c>
    </row>
    <row r="46" spans="1:22" ht="15.95">
      <c r="A46" s="381">
        <v>35</v>
      </c>
      <c r="B46" s="253"/>
      <c r="C46" s="5"/>
      <c r="D46" s="254"/>
      <c r="E46" s="255"/>
      <c r="F46" s="7"/>
      <c r="G46" s="254"/>
      <c r="H46" s="256"/>
      <c r="I46" s="20" t="str">
        <f t="shared" si="18"/>
        <v/>
      </c>
      <c r="J46" s="380"/>
      <c r="K46" s="391" t="str">
        <f t="shared" si="10"/>
        <v/>
      </c>
      <c r="L46" s="257" t="str">
        <f t="shared" si="11"/>
        <v/>
      </c>
      <c r="M46" s="257" t="str">
        <f t="shared" si="12"/>
        <v/>
      </c>
      <c r="N46" s="620" t="str">
        <f t="shared" si="13"/>
        <v/>
      </c>
      <c r="O46" s="258" t="str">
        <f t="shared" si="14"/>
        <v/>
      </c>
      <c r="P46" s="257" t="str">
        <f t="shared" si="15"/>
        <v/>
      </c>
      <c r="Q46" s="257" t="str">
        <f t="shared" si="16"/>
        <v/>
      </c>
      <c r="R46" s="259"/>
      <c r="S46" s="258" t="str">
        <f t="shared" si="19"/>
        <v/>
      </c>
      <c r="T46" s="254"/>
      <c r="U46" s="260" t="str" cm="1">
        <f t="array" ref="U46">IF(OR(S46="",I46=""),"",_xlfn.IFS(
(IFERROR(VALUE(TRIM(SUBSTITUTE(S46,CHAR(160),""))),0))=0,"Attention : montant présenté entièrement écarté",
(IFERROR(VALUE(TRIM(SUBSTITUTE(S46,CHAR(160),""))),0))&gt;(IFERROR(VALUE(TRIM(SUBSTITUTE(I46,CHAR(160),""))),0)),"KO : Le montant retenu est supérieur au montant présenté. Merci de revoir la ligne de contribution ou plafonner son montant.",
(IFERROR(VALUE(TRIM(SUBSTITUTE(I46,CHAR(160),""))),0))=0,"",(IFERROR(VALUE(TRIM(SUBSTITUTE(S46,CHAR(160),""))),0))=(IFERROR(VALUE(TRIM(SUBSTITUTE(I46,CHAR(160),""))),0)),"OK",
(IFERROR(VALUE(TRIM(SUBSTITUTE(S46,CHAR(160),""))),0))&lt;(IFERROR(VALUE(TRIM(SUBSTITUTE(I46,CHAR(160),""))),0)),"Attention : Montant présenté partiellement écarté",
TRUE,""))</f>
        <v/>
      </c>
      <c r="V46" s="124" t="str">
        <f t="shared" si="17"/>
        <v/>
      </c>
    </row>
    <row r="47" spans="1:22" ht="15.95">
      <c r="A47" s="381">
        <v>36</v>
      </c>
      <c r="B47" s="253"/>
      <c r="C47" s="5"/>
      <c r="D47" s="254"/>
      <c r="E47" s="255"/>
      <c r="F47" s="7"/>
      <c r="G47" s="254"/>
      <c r="H47" s="256"/>
      <c r="I47" s="20" t="str">
        <f t="shared" si="18"/>
        <v/>
      </c>
      <c r="J47" s="380"/>
      <c r="K47" s="391" t="str">
        <f t="shared" si="10"/>
        <v/>
      </c>
      <c r="L47" s="257" t="str">
        <f t="shared" si="11"/>
        <v/>
      </c>
      <c r="M47" s="257" t="str">
        <f t="shared" si="12"/>
        <v/>
      </c>
      <c r="N47" s="620" t="str">
        <f t="shared" si="13"/>
        <v/>
      </c>
      <c r="O47" s="258" t="str">
        <f t="shared" si="14"/>
        <v/>
      </c>
      <c r="P47" s="257" t="str">
        <f t="shared" si="15"/>
        <v/>
      </c>
      <c r="Q47" s="257" t="str">
        <f t="shared" si="16"/>
        <v/>
      </c>
      <c r="R47" s="259"/>
      <c r="S47" s="258" t="str">
        <f t="shared" si="19"/>
        <v/>
      </c>
      <c r="T47" s="254"/>
      <c r="U47" s="260" t="str" cm="1">
        <f t="array" ref="U47">IF(OR(S47="",I47=""),"",_xlfn.IFS(
(IFERROR(VALUE(TRIM(SUBSTITUTE(S47,CHAR(160),""))),0))=0,"Attention : montant présenté entièrement écarté",
(IFERROR(VALUE(TRIM(SUBSTITUTE(S47,CHAR(160),""))),0))&gt;(IFERROR(VALUE(TRIM(SUBSTITUTE(I47,CHAR(160),""))),0)),"KO : Le montant retenu est supérieur au montant présenté. Merci de revoir la ligne de contribution ou plafonner son montant.",
(IFERROR(VALUE(TRIM(SUBSTITUTE(I47,CHAR(160),""))),0))=0,"",(IFERROR(VALUE(TRIM(SUBSTITUTE(S47,CHAR(160),""))),0))=(IFERROR(VALUE(TRIM(SUBSTITUTE(I47,CHAR(160),""))),0)),"OK",
(IFERROR(VALUE(TRIM(SUBSTITUTE(S47,CHAR(160),""))),0))&lt;(IFERROR(VALUE(TRIM(SUBSTITUTE(I47,CHAR(160),""))),0)),"Attention : Montant présenté partiellement écarté",
TRUE,""))</f>
        <v/>
      </c>
      <c r="V47" s="124" t="str">
        <f t="shared" si="17"/>
        <v/>
      </c>
    </row>
    <row r="48" spans="1:22" ht="15.95">
      <c r="A48" s="381">
        <v>37</v>
      </c>
      <c r="B48" s="253"/>
      <c r="C48" s="5"/>
      <c r="D48" s="254"/>
      <c r="E48" s="255"/>
      <c r="F48" s="7"/>
      <c r="G48" s="254"/>
      <c r="H48" s="256"/>
      <c r="I48" s="20" t="str">
        <f t="shared" si="18"/>
        <v/>
      </c>
      <c r="J48" s="380"/>
      <c r="K48" s="391" t="str">
        <f t="shared" si="10"/>
        <v/>
      </c>
      <c r="L48" s="257" t="str">
        <f t="shared" si="11"/>
        <v/>
      </c>
      <c r="M48" s="257" t="str">
        <f t="shared" si="12"/>
        <v/>
      </c>
      <c r="N48" s="620" t="str">
        <f t="shared" si="13"/>
        <v/>
      </c>
      <c r="O48" s="258" t="str">
        <f t="shared" si="14"/>
        <v/>
      </c>
      <c r="P48" s="257" t="str">
        <f t="shared" si="15"/>
        <v/>
      </c>
      <c r="Q48" s="257" t="str">
        <f t="shared" si="16"/>
        <v/>
      </c>
      <c r="R48" s="259"/>
      <c r="S48" s="258" t="str">
        <f t="shared" si="19"/>
        <v/>
      </c>
      <c r="T48" s="254"/>
      <c r="U48" s="260" t="str" cm="1">
        <f t="array" ref="U48">IF(OR(S48="",I48=""),"",_xlfn.IFS(
(IFERROR(VALUE(TRIM(SUBSTITUTE(S48,CHAR(160),""))),0))=0,"Attention : montant présenté entièrement écarté",
(IFERROR(VALUE(TRIM(SUBSTITUTE(S48,CHAR(160),""))),0))&gt;(IFERROR(VALUE(TRIM(SUBSTITUTE(I48,CHAR(160),""))),0)),"KO : Le montant retenu est supérieur au montant présenté. Merci de revoir la ligne de contribution ou plafonner son montant.",
(IFERROR(VALUE(TRIM(SUBSTITUTE(I48,CHAR(160),""))),0))=0,"",(IFERROR(VALUE(TRIM(SUBSTITUTE(S48,CHAR(160),""))),0))=(IFERROR(VALUE(TRIM(SUBSTITUTE(I48,CHAR(160),""))),0)),"OK",
(IFERROR(VALUE(TRIM(SUBSTITUTE(S48,CHAR(160),""))),0))&lt;(IFERROR(VALUE(TRIM(SUBSTITUTE(I48,CHAR(160),""))),0)),"Attention : Montant présenté partiellement écarté",
TRUE,""))</f>
        <v/>
      </c>
      <c r="V48" s="124" t="str">
        <f t="shared" si="17"/>
        <v/>
      </c>
    </row>
    <row r="49" spans="1:22" ht="15.95">
      <c r="A49" s="381">
        <v>38</v>
      </c>
      <c r="B49" s="253"/>
      <c r="C49" s="5"/>
      <c r="D49" s="254"/>
      <c r="E49" s="255"/>
      <c r="F49" s="7"/>
      <c r="G49" s="254"/>
      <c r="H49" s="256"/>
      <c r="I49" s="20" t="str">
        <f t="shared" si="18"/>
        <v/>
      </c>
      <c r="J49" s="380"/>
      <c r="K49" s="391" t="str">
        <f t="shared" si="10"/>
        <v/>
      </c>
      <c r="L49" s="257" t="str">
        <f t="shared" si="11"/>
        <v/>
      </c>
      <c r="M49" s="257" t="str">
        <f t="shared" si="12"/>
        <v/>
      </c>
      <c r="N49" s="620" t="str">
        <f t="shared" si="13"/>
        <v/>
      </c>
      <c r="O49" s="258" t="str">
        <f t="shared" si="14"/>
        <v/>
      </c>
      <c r="P49" s="257" t="str">
        <f t="shared" si="15"/>
        <v/>
      </c>
      <c r="Q49" s="257" t="str">
        <f t="shared" si="16"/>
        <v/>
      </c>
      <c r="R49" s="259"/>
      <c r="S49" s="258" t="str">
        <f t="shared" si="19"/>
        <v/>
      </c>
      <c r="T49" s="254"/>
      <c r="U49" s="260" t="str" cm="1">
        <f t="array" ref="U49">IF(OR(S49="",I49=""),"",_xlfn.IFS(
(IFERROR(VALUE(TRIM(SUBSTITUTE(S49,CHAR(160),""))),0))=0,"Attention : montant présenté entièrement écarté",
(IFERROR(VALUE(TRIM(SUBSTITUTE(S49,CHAR(160),""))),0))&gt;(IFERROR(VALUE(TRIM(SUBSTITUTE(I49,CHAR(160),""))),0)),"KO : Le montant retenu est supérieur au montant présenté. Merci de revoir la ligne de contribution ou plafonner son montant.",
(IFERROR(VALUE(TRIM(SUBSTITUTE(I49,CHAR(160),""))),0))=0,"",(IFERROR(VALUE(TRIM(SUBSTITUTE(S49,CHAR(160),""))),0))=(IFERROR(VALUE(TRIM(SUBSTITUTE(I49,CHAR(160),""))),0)),"OK",
(IFERROR(VALUE(TRIM(SUBSTITUTE(S49,CHAR(160),""))),0))&lt;(IFERROR(VALUE(TRIM(SUBSTITUTE(I49,CHAR(160),""))),0)),"Attention : Montant présenté partiellement écarté",
TRUE,""))</f>
        <v/>
      </c>
      <c r="V49" s="124" t="str">
        <f t="shared" si="17"/>
        <v/>
      </c>
    </row>
    <row r="50" spans="1:22" ht="15.95">
      <c r="A50" s="381">
        <v>39</v>
      </c>
      <c r="B50" s="253"/>
      <c r="C50" s="5"/>
      <c r="D50" s="254"/>
      <c r="E50" s="255"/>
      <c r="F50" s="7"/>
      <c r="G50" s="254"/>
      <c r="H50" s="256"/>
      <c r="I50" s="20" t="str">
        <f t="shared" si="18"/>
        <v/>
      </c>
      <c r="J50" s="380"/>
      <c r="K50" s="391" t="str">
        <f t="shared" si="10"/>
        <v/>
      </c>
      <c r="L50" s="257" t="str">
        <f t="shared" si="11"/>
        <v/>
      </c>
      <c r="M50" s="257" t="str">
        <f t="shared" si="12"/>
        <v/>
      </c>
      <c r="N50" s="620" t="str">
        <f t="shared" si="13"/>
        <v/>
      </c>
      <c r="O50" s="258" t="str">
        <f t="shared" si="14"/>
        <v/>
      </c>
      <c r="P50" s="257" t="str">
        <f t="shared" si="15"/>
        <v/>
      </c>
      <c r="Q50" s="257" t="str">
        <f t="shared" si="16"/>
        <v/>
      </c>
      <c r="R50" s="259"/>
      <c r="S50" s="258" t="str">
        <f t="shared" si="19"/>
        <v/>
      </c>
      <c r="T50" s="254"/>
      <c r="U50" s="260" t="str" cm="1">
        <f t="array" ref="U50">IF(OR(S50="",I50=""),"",_xlfn.IFS(
(IFERROR(VALUE(TRIM(SUBSTITUTE(S50,CHAR(160),""))),0))=0,"Attention : montant présenté entièrement écarté",
(IFERROR(VALUE(TRIM(SUBSTITUTE(S50,CHAR(160),""))),0))&gt;(IFERROR(VALUE(TRIM(SUBSTITUTE(I50,CHAR(160),""))),0)),"KO : Le montant retenu est supérieur au montant présenté. Merci de revoir la ligne de contribution ou plafonner son montant.",
(IFERROR(VALUE(TRIM(SUBSTITUTE(I50,CHAR(160),""))),0))=0,"",(IFERROR(VALUE(TRIM(SUBSTITUTE(S50,CHAR(160),""))),0))=(IFERROR(VALUE(TRIM(SUBSTITUTE(I50,CHAR(160),""))),0)),"OK",
(IFERROR(VALUE(TRIM(SUBSTITUTE(S50,CHAR(160),""))),0))&lt;(IFERROR(VALUE(TRIM(SUBSTITUTE(I50,CHAR(160),""))),0)),"Attention : Montant présenté partiellement écarté",
TRUE,""))</f>
        <v/>
      </c>
      <c r="V50" s="124" t="str">
        <f t="shared" si="17"/>
        <v/>
      </c>
    </row>
    <row r="51" spans="1:22" ht="15.95">
      <c r="A51" s="381">
        <v>40</v>
      </c>
      <c r="B51" s="253"/>
      <c r="C51" s="5"/>
      <c r="D51" s="254"/>
      <c r="E51" s="255"/>
      <c r="F51" s="7"/>
      <c r="G51" s="254"/>
      <c r="H51" s="256"/>
      <c r="I51" s="20" t="str">
        <f t="shared" si="18"/>
        <v/>
      </c>
      <c r="J51" s="380"/>
      <c r="K51" s="391" t="str">
        <f t="shared" si="10"/>
        <v/>
      </c>
      <c r="L51" s="257" t="str">
        <f t="shared" si="11"/>
        <v/>
      </c>
      <c r="M51" s="257" t="str">
        <f t="shared" si="12"/>
        <v/>
      </c>
      <c r="N51" s="620" t="str">
        <f t="shared" si="13"/>
        <v/>
      </c>
      <c r="O51" s="258" t="str">
        <f t="shared" si="14"/>
        <v/>
      </c>
      <c r="P51" s="257" t="str">
        <f t="shared" si="15"/>
        <v/>
      </c>
      <c r="Q51" s="257" t="str">
        <f t="shared" si="16"/>
        <v/>
      </c>
      <c r="R51" s="259"/>
      <c r="S51" s="258" t="str">
        <f t="shared" si="19"/>
        <v/>
      </c>
      <c r="T51" s="254"/>
      <c r="U51" s="260" t="str" cm="1">
        <f t="array" ref="U51">IF(OR(S51="",I51=""),"",_xlfn.IFS(
(IFERROR(VALUE(TRIM(SUBSTITUTE(S51,CHAR(160),""))),0))=0,"Attention : montant présenté entièrement écarté",
(IFERROR(VALUE(TRIM(SUBSTITUTE(S51,CHAR(160),""))),0))&gt;(IFERROR(VALUE(TRIM(SUBSTITUTE(I51,CHAR(160),""))),0)),"KO : Le montant retenu est supérieur au montant présenté. Merci de revoir la ligne de contribution ou plafonner son montant.",
(IFERROR(VALUE(TRIM(SUBSTITUTE(I51,CHAR(160),""))),0))=0,"",(IFERROR(VALUE(TRIM(SUBSTITUTE(S51,CHAR(160),""))),0))=(IFERROR(VALUE(TRIM(SUBSTITUTE(I51,CHAR(160),""))),0)),"OK",
(IFERROR(VALUE(TRIM(SUBSTITUTE(S51,CHAR(160),""))),0))&lt;(IFERROR(VALUE(TRIM(SUBSTITUTE(I51,CHAR(160),""))),0)),"Attention : Montant présenté partiellement écarté",
TRUE,""))</f>
        <v/>
      </c>
      <c r="V51" s="124" t="str">
        <f t="shared" si="17"/>
        <v/>
      </c>
    </row>
    <row r="52" spans="1:22" ht="15.95">
      <c r="A52" s="381">
        <v>41</v>
      </c>
      <c r="B52" s="253"/>
      <c r="C52" s="5"/>
      <c r="D52" s="254"/>
      <c r="E52" s="255"/>
      <c r="F52" s="7"/>
      <c r="G52" s="254"/>
      <c r="H52" s="256"/>
      <c r="I52" s="20" t="str">
        <f t="shared" si="18"/>
        <v/>
      </c>
      <c r="J52" s="380"/>
      <c r="K52" s="391" t="str">
        <f t="shared" si="10"/>
        <v/>
      </c>
      <c r="L52" s="257" t="str">
        <f t="shared" si="11"/>
        <v/>
      </c>
      <c r="M52" s="257" t="str">
        <f t="shared" si="12"/>
        <v/>
      </c>
      <c r="N52" s="620" t="str">
        <f t="shared" si="13"/>
        <v/>
      </c>
      <c r="O52" s="258" t="str">
        <f t="shared" si="14"/>
        <v/>
      </c>
      <c r="P52" s="257" t="str">
        <f t="shared" si="15"/>
        <v/>
      </c>
      <c r="Q52" s="257" t="str">
        <f t="shared" si="16"/>
        <v/>
      </c>
      <c r="R52" s="259"/>
      <c r="S52" s="258" t="str">
        <f t="shared" si="19"/>
        <v/>
      </c>
      <c r="T52" s="254"/>
      <c r="U52" s="260" t="str" cm="1">
        <f t="array" ref="U52">IF(OR(S52="",I52=""),"",_xlfn.IFS(
(IFERROR(VALUE(TRIM(SUBSTITUTE(S52,CHAR(160),""))),0))=0,"Attention : montant présenté entièrement écarté",
(IFERROR(VALUE(TRIM(SUBSTITUTE(S52,CHAR(160),""))),0))&gt;(IFERROR(VALUE(TRIM(SUBSTITUTE(I52,CHAR(160),""))),0)),"KO : Le montant retenu est supérieur au montant présenté. Merci de revoir la ligne de contribution ou plafonner son montant.",
(IFERROR(VALUE(TRIM(SUBSTITUTE(I52,CHAR(160),""))),0))=0,"",(IFERROR(VALUE(TRIM(SUBSTITUTE(S52,CHAR(160),""))),0))=(IFERROR(VALUE(TRIM(SUBSTITUTE(I52,CHAR(160),""))),0)),"OK",
(IFERROR(VALUE(TRIM(SUBSTITUTE(S52,CHAR(160),""))),0))&lt;(IFERROR(VALUE(TRIM(SUBSTITUTE(I52,CHAR(160),""))),0)),"Attention : Montant présenté partiellement écarté",
TRUE,""))</f>
        <v/>
      </c>
      <c r="V52" s="124" t="str">
        <f t="shared" si="17"/>
        <v/>
      </c>
    </row>
    <row r="53" spans="1:22" ht="15.95">
      <c r="A53" s="381">
        <v>42</v>
      </c>
      <c r="B53" s="253"/>
      <c r="C53" s="5"/>
      <c r="D53" s="254"/>
      <c r="E53" s="255"/>
      <c r="F53" s="7"/>
      <c r="G53" s="254"/>
      <c r="H53" s="256"/>
      <c r="I53" s="20" t="str">
        <f t="shared" si="18"/>
        <v/>
      </c>
      <c r="J53" s="380"/>
      <c r="K53" s="391" t="str">
        <f t="shared" si="10"/>
        <v/>
      </c>
      <c r="L53" s="257" t="str">
        <f t="shared" si="11"/>
        <v/>
      </c>
      <c r="M53" s="257" t="str">
        <f t="shared" si="12"/>
        <v/>
      </c>
      <c r="N53" s="620" t="str">
        <f t="shared" si="13"/>
        <v/>
      </c>
      <c r="O53" s="258" t="str">
        <f t="shared" si="14"/>
        <v/>
      </c>
      <c r="P53" s="257" t="str">
        <f t="shared" si="15"/>
        <v/>
      </c>
      <c r="Q53" s="257" t="str">
        <f t="shared" si="16"/>
        <v/>
      </c>
      <c r="R53" s="259"/>
      <c r="S53" s="258" t="str">
        <f t="shared" si="19"/>
        <v/>
      </c>
      <c r="T53" s="254"/>
      <c r="U53" s="260" t="str" cm="1">
        <f t="array" ref="U53">IF(OR(S53="",I53=""),"",_xlfn.IFS(
(IFERROR(VALUE(TRIM(SUBSTITUTE(S53,CHAR(160),""))),0))=0,"Attention : montant présenté entièrement écarté",
(IFERROR(VALUE(TRIM(SUBSTITUTE(S53,CHAR(160),""))),0))&gt;(IFERROR(VALUE(TRIM(SUBSTITUTE(I53,CHAR(160),""))),0)),"KO : Le montant retenu est supérieur au montant présenté. Merci de revoir la ligne de contribution ou plafonner son montant.",
(IFERROR(VALUE(TRIM(SUBSTITUTE(I53,CHAR(160),""))),0))=0,"",(IFERROR(VALUE(TRIM(SUBSTITUTE(S53,CHAR(160),""))),0))=(IFERROR(VALUE(TRIM(SUBSTITUTE(I53,CHAR(160),""))),0)),"OK",
(IFERROR(VALUE(TRIM(SUBSTITUTE(S53,CHAR(160),""))),0))&lt;(IFERROR(VALUE(TRIM(SUBSTITUTE(I53,CHAR(160),""))),0)),"Attention : Montant présenté partiellement écarté",
TRUE,""))</f>
        <v/>
      </c>
      <c r="V53" s="124" t="str">
        <f t="shared" si="17"/>
        <v/>
      </c>
    </row>
    <row r="54" spans="1:22" ht="15.95">
      <c r="A54" s="381">
        <v>43</v>
      </c>
      <c r="B54" s="253"/>
      <c r="C54" s="5"/>
      <c r="D54" s="254"/>
      <c r="E54" s="255"/>
      <c r="F54" s="7"/>
      <c r="G54" s="254"/>
      <c r="H54" s="256"/>
      <c r="I54" s="20" t="str">
        <f t="shared" si="18"/>
        <v/>
      </c>
      <c r="J54" s="380"/>
      <c r="K54" s="391" t="str">
        <f t="shared" si="10"/>
        <v/>
      </c>
      <c r="L54" s="257" t="str">
        <f t="shared" si="11"/>
        <v/>
      </c>
      <c r="M54" s="257" t="str">
        <f t="shared" si="12"/>
        <v/>
      </c>
      <c r="N54" s="620" t="str">
        <f t="shared" si="13"/>
        <v/>
      </c>
      <c r="O54" s="258" t="str">
        <f t="shared" si="14"/>
        <v/>
      </c>
      <c r="P54" s="257" t="str">
        <f t="shared" si="15"/>
        <v/>
      </c>
      <c r="Q54" s="257" t="str">
        <f t="shared" si="16"/>
        <v/>
      </c>
      <c r="R54" s="259"/>
      <c r="S54" s="258" t="str">
        <f t="shared" si="19"/>
        <v/>
      </c>
      <c r="T54" s="254"/>
      <c r="U54" s="260" t="str" cm="1">
        <f t="array" ref="U54">IF(OR(S54="",I54=""),"",_xlfn.IFS(
(IFERROR(VALUE(TRIM(SUBSTITUTE(S54,CHAR(160),""))),0))=0,"Attention : montant présenté entièrement écarté",
(IFERROR(VALUE(TRIM(SUBSTITUTE(S54,CHAR(160),""))),0))&gt;(IFERROR(VALUE(TRIM(SUBSTITUTE(I54,CHAR(160),""))),0)),"KO : Le montant retenu est supérieur au montant présenté. Merci de revoir la ligne de contribution ou plafonner son montant.",
(IFERROR(VALUE(TRIM(SUBSTITUTE(I54,CHAR(160),""))),0))=0,"",(IFERROR(VALUE(TRIM(SUBSTITUTE(S54,CHAR(160),""))),0))=(IFERROR(VALUE(TRIM(SUBSTITUTE(I54,CHAR(160),""))),0)),"OK",
(IFERROR(VALUE(TRIM(SUBSTITUTE(S54,CHAR(160),""))),0))&lt;(IFERROR(VALUE(TRIM(SUBSTITUTE(I54,CHAR(160),""))),0)),"Attention : Montant présenté partiellement écarté",
TRUE,""))</f>
        <v/>
      </c>
      <c r="V54" s="124" t="str">
        <f t="shared" si="17"/>
        <v/>
      </c>
    </row>
    <row r="55" spans="1:22" ht="15.95">
      <c r="A55" s="381">
        <v>44</v>
      </c>
      <c r="B55" s="253"/>
      <c r="C55" s="5"/>
      <c r="D55" s="254"/>
      <c r="E55" s="255"/>
      <c r="F55" s="7"/>
      <c r="G55" s="254"/>
      <c r="H55" s="256"/>
      <c r="I55" s="20" t="str">
        <f t="shared" si="18"/>
        <v/>
      </c>
      <c r="J55" s="380"/>
      <c r="K55" s="391" t="str">
        <f t="shared" si="10"/>
        <v/>
      </c>
      <c r="L55" s="257" t="str">
        <f t="shared" si="11"/>
        <v/>
      </c>
      <c r="M55" s="257" t="str">
        <f t="shared" si="12"/>
        <v/>
      </c>
      <c r="N55" s="620" t="str">
        <f t="shared" si="13"/>
        <v/>
      </c>
      <c r="O55" s="258" t="str">
        <f t="shared" si="14"/>
        <v/>
      </c>
      <c r="P55" s="257" t="str">
        <f t="shared" si="15"/>
        <v/>
      </c>
      <c r="Q55" s="257" t="str">
        <f t="shared" si="16"/>
        <v/>
      </c>
      <c r="R55" s="259"/>
      <c r="S55" s="258" t="str">
        <f t="shared" si="19"/>
        <v/>
      </c>
      <c r="T55" s="254"/>
      <c r="U55" s="260" t="str" cm="1">
        <f t="array" ref="U55">IF(OR(S55="",I55=""),"",_xlfn.IFS(
(IFERROR(VALUE(TRIM(SUBSTITUTE(S55,CHAR(160),""))),0))=0,"Attention : montant présenté entièrement écarté",
(IFERROR(VALUE(TRIM(SUBSTITUTE(S55,CHAR(160),""))),0))&gt;(IFERROR(VALUE(TRIM(SUBSTITUTE(I55,CHAR(160),""))),0)),"KO : Le montant retenu est supérieur au montant présenté. Merci de revoir la ligne de contribution ou plafonner son montant.",
(IFERROR(VALUE(TRIM(SUBSTITUTE(I55,CHAR(160),""))),0))=0,"",(IFERROR(VALUE(TRIM(SUBSTITUTE(S55,CHAR(160),""))),0))=(IFERROR(VALUE(TRIM(SUBSTITUTE(I55,CHAR(160),""))),0)),"OK",
(IFERROR(VALUE(TRIM(SUBSTITUTE(S55,CHAR(160),""))),0))&lt;(IFERROR(VALUE(TRIM(SUBSTITUTE(I55,CHAR(160),""))),0)),"Attention : Montant présenté partiellement écarté",
TRUE,""))</f>
        <v/>
      </c>
      <c r="V55" s="124" t="str">
        <f t="shared" si="17"/>
        <v/>
      </c>
    </row>
    <row r="56" spans="1:22" ht="15.95">
      <c r="A56" s="381">
        <v>45</v>
      </c>
      <c r="B56" s="253"/>
      <c r="C56" s="5"/>
      <c r="D56" s="254"/>
      <c r="E56" s="255"/>
      <c r="F56" s="7"/>
      <c r="G56" s="254"/>
      <c r="H56" s="256"/>
      <c r="I56" s="20" t="str">
        <f t="shared" si="18"/>
        <v/>
      </c>
      <c r="J56" s="380"/>
      <c r="K56" s="391" t="str">
        <f t="shared" si="10"/>
        <v/>
      </c>
      <c r="L56" s="257" t="str">
        <f t="shared" si="11"/>
        <v/>
      </c>
      <c r="M56" s="257" t="str">
        <f t="shared" si="12"/>
        <v/>
      </c>
      <c r="N56" s="620" t="str">
        <f t="shared" si="13"/>
        <v/>
      </c>
      <c r="O56" s="258" t="str">
        <f t="shared" si="14"/>
        <v/>
      </c>
      <c r="P56" s="257" t="str">
        <f t="shared" si="15"/>
        <v/>
      </c>
      <c r="Q56" s="257" t="str">
        <f t="shared" si="16"/>
        <v/>
      </c>
      <c r="R56" s="259"/>
      <c r="S56" s="258" t="str">
        <f t="shared" si="19"/>
        <v/>
      </c>
      <c r="T56" s="254"/>
      <c r="U56" s="260" t="str" cm="1">
        <f t="array" ref="U56">IF(OR(S56="",I56=""),"",_xlfn.IFS(
(IFERROR(VALUE(TRIM(SUBSTITUTE(S56,CHAR(160),""))),0))=0,"Attention : montant présenté entièrement écarté",
(IFERROR(VALUE(TRIM(SUBSTITUTE(S56,CHAR(160),""))),0))&gt;(IFERROR(VALUE(TRIM(SUBSTITUTE(I56,CHAR(160),""))),0)),"KO : Le montant retenu est supérieur au montant présenté. Merci de revoir la ligne de contribution ou plafonner son montant.",
(IFERROR(VALUE(TRIM(SUBSTITUTE(I56,CHAR(160),""))),0))=0,"",(IFERROR(VALUE(TRIM(SUBSTITUTE(S56,CHAR(160),""))),0))=(IFERROR(VALUE(TRIM(SUBSTITUTE(I56,CHAR(160),""))),0)),"OK",
(IFERROR(VALUE(TRIM(SUBSTITUTE(S56,CHAR(160),""))),0))&lt;(IFERROR(VALUE(TRIM(SUBSTITUTE(I56,CHAR(160),""))),0)),"Attention : Montant présenté partiellement écarté",
TRUE,""))</f>
        <v/>
      </c>
      <c r="V56" s="124" t="str">
        <f t="shared" si="17"/>
        <v/>
      </c>
    </row>
    <row r="57" spans="1:22" ht="15.95">
      <c r="A57" s="381">
        <v>46</v>
      </c>
      <c r="B57" s="253"/>
      <c r="C57" s="5"/>
      <c r="D57" s="254"/>
      <c r="E57" s="255"/>
      <c r="F57" s="7"/>
      <c r="G57" s="254"/>
      <c r="H57" s="256"/>
      <c r="I57" s="20" t="str">
        <f t="shared" si="18"/>
        <v/>
      </c>
      <c r="J57" s="380"/>
      <c r="K57" s="391" t="str">
        <f t="shared" si="10"/>
        <v/>
      </c>
      <c r="L57" s="257" t="str">
        <f t="shared" si="11"/>
        <v/>
      </c>
      <c r="M57" s="257" t="str">
        <f t="shared" si="12"/>
        <v/>
      </c>
      <c r="N57" s="620" t="str">
        <f t="shared" si="13"/>
        <v/>
      </c>
      <c r="O57" s="258" t="str">
        <f t="shared" si="14"/>
        <v/>
      </c>
      <c r="P57" s="257" t="str">
        <f t="shared" si="15"/>
        <v/>
      </c>
      <c r="Q57" s="257" t="str">
        <f t="shared" si="16"/>
        <v/>
      </c>
      <c r="R57" s="259"/>
      <c r="S57" s="258" t="str">
        <f t="shared" si="19"/>
        <v/>
      </c>
      <c r="T57" s="254"/>
      <c r="U57" s="260" t="str" cm="1">
        <f t="array" ref="U57">IF(OR(S57="",I57=""),"",_xlfn.IFS(
(IFERROR(VALUE(TRIM(SUBSTITUTE(S57,CHAR(160),""))),0))=0,"Attention : montant présenté entièrement écarté",
(IFERROR(VALUE(TRIM(SUBSTITUTE(S57,CHAR(160),""))),0))&gt;(IFERROR(VALUE(TRIM(SUBSTITUTE(I57,CHAR(160),""))),0)),"KO : Le montant retenu est supérieur au montant présenté. Merci de revoir la ligne de contribution ou plafonner son montant.",
(IFERROR(VALUE(TRIM(SUBSTITUTE(I57,CHAR(160),""))),0))=0,"",(IFERROR(VALUE(TRIM(SUBSTITUTE(S57,CHAR(160),""))),0))=(IFERROR(VALUE(TRIM(SUBSTITUTE(I57,CHAR(160),""))),0)),"OK",
(IFERROR(VALUE(TRIM(SUBSTITUTE(S57,CHAR(160),""))),0))&lt;(IFERROR(VALUE(TRIM(SUBSTITUTE(I57,CHAR(160),""))),0)),"Attention : Montant présenté partiellement écarté",
TRUE,""))</f>
        <v/>
      </c>
      <c r="V57" s="124" t="str">
        <f t="shared" si="17"/>
        <v/>
      </c>
    </row>
    <row r="58" spans="1:22" ht="15.95">
      <c r="A58" s="381">
        <v>47</v>
      </c>
      <c r="B58" s="253"/>
      <c r="C58" s="5"/>
      <c r="D58" s="254"/>
      <c r="E58" s="255"/>
      <c r="F58" s="7"/>
      <c r="G58" s="254"/>
      <c r="H58" s="256"/>
      <c r="I58" s="20" t="str">
        <f t="shared" si="18"/>
        <v/>
      </c>
      <c r="J58" s="380"/>
      <c r="K58" s="391" t="str">
        <f t="shared" si="10"/>
        <v/>
      </c>
      <c r="L58" s="257" t="str">
        <f t="shared" si="11"/>
        <v/>
      </c>
      <c r="M58" s="257" t="str">
        <f t="shared" si="12"/>
        <v/>
      </c>
      <c r="N58" s="620" t="str">
        <f t="shared" si="13"/>
        <v/>
      </c>
      <c r="O58" s="258" t="str">
        <f t="shared" si="14"/>
        <v/>
      </c>
      <c r="P58" s="257" t="str">
        <f t="shared" si="15"/>
        <v/>
      </c>
      <c r="Q58" s="257" t="str">
        <f t="shared" si="16"/>
        <v/>
      </c>
      <c r="R58" s="259"/>
      <c r="S58" s="258" t="str">
        <f t="shared" si="19"/>
        <v/>
      </c>
      <c r="T58" s="254"/>
      <c r="U58" s="260" t="str" cm="1">
        <f t="array" ref="U58">IF(OR(S58="",I58=""),"",_xlfn.IFS(
(IFERROR(VALUE(TRIM(SUBSTITUTE(S58,CHAR(160),""))),0))=0,"Attention : montant présenté entièrement écarté",
(IFERROR(VALUE(TRIM(SUBSTITUTE(S58,CHAR(160),""))),0))&gt;(IFERROR(VALUE(TRIM(SUBSTITUTE(I58,CHAR(160),""))),0)),"KO : Le montant retenu est supérieur au montant présenté. Merci de revoir la ligne de contribution ou plafonner son montant.",
(IFERROR(VALUE(TRIM(SUBSTITUTE(I58,CHAR(160),""))),0))=0,"",(IFERROR(VALUE(TRIM(SUBSTITUTE(S58,CHAR(160),""))),0))=(IFERROR(VALUE(TRIM(SUBSTITUTE(I58,CHAR(160),""))),0)),"OK",
(IFERROR(VALUE(TRIM(SUBSTITUTE(S58,CHAR(160),""))),0))&lt;(IFERROR(VALUE(TRIM(SUBSTITUTE(I58,CHAR(160),""))),0)),"Attention : Montant présenté partiellement écarté",
TRUE,""))</f>
        <v/>
      </c>
      <c r="V58" s="124" t="str">
        <f t="shared" si="17"/>
        <v/>
      </c>
    </row>
    <row r="59" spans="1:22" ht="15.95">
      <c r="A59" s="381">
        <v>48</v>
      </c>
      <c r="B59" s="253"/>
      <c r="C59" s="5"/>
      <c r="D59" s="254"/>
      <c r="E59" s="255"/>
      <c r="F59" s="7"/>
      <c r="G59" s="254"/>
      <c r="H59" s="256"/>
      <c r="I59" s="20" t="str">
        <f t="shared" si="18"/>
        <v/>
      </c>
      <c r="J59" s="380"/>
      <c r="K59" s="391" t="str">
        <f t="shared" si="10"/>
        <v/>
      </c>
      <c r="L59" s="257" t="str">
        <f t="shared" si="11"/>
        <v/>
      </c>
      <c r="M59" s="257" t="str">
        <f t="shared" si="12"/>
        <v/>
      </c>
      <c r="N59" s="620" t="str">
        <f t="shared" si="13"/>
        <v/>
      </c>
      <c r="O59" s="258" t="str">
        <f t="shared" si="14"/>
        <v/>
      </c>
      <c r="P59" s="257" t="str">
        <f t="shared" si="15"/>
        <v/>
      </c>
      <c r="Q59" s="257" t="str">
        <f t="shared" si="16"/>
        <v/>
      </c>
      <c r="R59" s="259"/>
      <c r="S59" s="258" t="str">
        <f t="shared" si="19"/>
        <v/>
      </c>
      <c r="T59" s="254"/>
      <c r="U59" s="260" t="str" cm="1">
        <f t="array" ref="U59">IF(OR(S59="",I59=""),"",_xlfn.IFS(
(IFERROR(VALUE(TRIM(SUBSTITUTE(S59,CHAR(160),""))),0))=0,"Attention : montant présenté entièrement écarté",
(IFERROR(VALUE(TRIM(SUBSTITUTE(S59,CHAR(160),""))),0))&gt;(IFERROR(VALUE(TRIM(SUBSTITUTE(I59,CHAR(160),""))),0)),"KO : Le montant retenu est supérieur au montant présenté. Merci de revoir la ligne de contribution ou plafonner son montant.",
(IFERROR(VALUE(TRIM(SUBSTITUTE(I59,CHAR(160),""))),0))=0,"",(IFERROR(VALUE(TRIM(SUBSTITUTE(S59,CHAR(160),""))),0))=(IFERROR(VALUE(TRIM(SUBSTITUTE(I59,CHAR(160),""))),0)),"OK",
(IFERROR(VALUE(TRIM(SUBSTITUTE(S59,CHAR(160),""))),0))&lt;(IFERROR(VALUE(TRIM(SUBSTITUTE(I59,CHAR(160),""))),0)),"Attention : Montant présenté partiellement écarté",
TRUE,""))</f>
        <v/>
      </c>
      <c r="V59" s="124" t="str">
        <f t="shared" si="17"/>
        <v/>
      </c>
    </row>
    <row r="60" spans="1:22" ht="15.95">
      <c r="A60" s="381">
        <v>49</v>
      </c>
      <c r="B60" s="253"/>
      <c r="C60" s="5"/>
      <c r="D60" s="254"/>
      <c r="E60" s="255"/>
      <c r="F60" s="7"/>
      <c r="G60" s="254"/>
      <c r="H60" s="256"/>
      <c r="I60" s="20" t="str">
        <f t="shared" si="18"/>
        <v/>
      </c>
      <c r="J60" s="380"/>
      <c r="K60" s="391" t="str">
        <f t="shared" si="10"/>
        <v/>
      </c>
      <c r="L60" s="257" t="str">
        <f t="shared" si="11"/>
        <v/>
      </c>
      <c r="M60" s="257" t="str">
        <f t="shared" si="12"/>
        <v/>
      </c>
      <c r="N60" s="620" t="str">
        <f t="shared" si="13"/>
        <v/>
      </c>
      <c r="O60" s="258" t="str">
        <f t="shared" si="14"/>
        <v/>
      </c>
      <c r="P60" s="257" t="str">
        <f t="shared" si="15"/>
        <v/>
      </c>
      <c r="Q60" s="257" t="str">
        <f t="shared" si="16"/>
        <v/>
      </c>
      <c r="R60" s="259"/>
      <c r="S60" s="258" t="str">
        <f t="shared" si="19"/>
        <v/>
      </c>
      <c r="T60" s="254"/>
      <c r="U60" s="260" t="str" cm="1">
        <f t="array" ref="U60">IF(OR(S60="",I60=""),"",_xlfn.IFS(
(IFERROR(VALUE(TRIM(SUBSTITUTE(S60,CHAR(160),""))),0))=0,"Attention : montant présenté entièrement écarté",
(IFERROR(VALUE(TRIM(SUBSTITUTE(S60,CHAR(160),""))),0))&gt;(IFERROR(VALUE(TRIM(SUBSTITUTE(I60,CHAR(160),""))),0)),"KO : Le montant retenu est supérieur au montant présenté. Merci de revoir la ligne de contribution ou plafonner son montant.",
(IFERROR(VALUE(TRIM(SUBSTITUTE(I60,CHAR(160),""))),0))=0,"",(IFERROR(VALUE(TRIM(SUBSTITUTE(S60,CHAR(160),""))),0))=(IFERROR(VALUE(TRIM(SUBSTITUTE(I60,CHAR(160),""))),0)),"OK",
(IFERROR(VALUE(TRIM(SUBSTITUTE(S60,CHAR(160),""))),0))&lt;(IFERROR(VALUE(TRIM(SUBSTITUTE(I60,CHAR(160),""))),0)),"Attention : Montant présenté partiellement écarté",
TRUE,""))</f>
        <v/>
      </c>
      <c r="V60" s="124" t="str">
        <f t="shared" si="17"/>
        <v/>
      </c>
    </row>
    <row r="61" spans="1:22" ht="15.95">
      <c r="A61" s="381">
        <v>50</v>
      </c>
      <c r="B61" s="253"/>
      <c r="C61" s="5"/>
      <c r="D61" s="254"/>
      <c r="E61" s="255"/>
      <c r="F61" s="7"/>
      <c r="G61" s="254"/>
      <c r="H61" s="256"/>
      <c r="I61" s="20" t="str">
        <f t="shared" si="18"/>
        <v/>
      </c>
      <c r="J61" s="380"/>
      <c r="K61" s="391" t="str">
        <f t="shared" si="10"/>
        <v/>
      </c>
      <c r="L61" s="257" t="str">
        <f t="shared" si="11"/>
        <v/>
      </c>
      <c r="M61" s="257" t="str">
        <f t="shared" si="12"/>
        <v/>
      </c>
      <c r="N61" s="620" t="str">
        <f t="shared" si="13"/>
        <v/>
      </c>
      <c r="O61" s="258" t="str">
        <f t="shared" si="14"/>
        <v/>
      </c>
      <c r="P61" s="257" t="str">
        <f t="shared" si="15"/>
        <v/>
      </c>
      <c r="Q61" s="257" t="str">
        <f t="shared" si="16"/>
        <v/>
      </c>
      <c r="R61" s="259"/>
      <c r="S61" s="258" t="str">
        <f t="shared" si="19"/>
        <v/>
      </c>
      <c r="T61" s="254"/>
      <c r="U61" s="260" t="str" cm="1">
        <f t="array" ref="U61">IF(OR(S61="",I61=""),"",_xlfn.IFS(
(IFERROR(VALUE(TRIM(SUBSTITUTE(S61,CHAR(160),""))),0))=0,"Attention : montant présenté entièrement écarté",
(IFERROR(VALUE(TRIM(SUBSTITUTE(S61,CHAR(160),""))),0))&gt;(IFERROR(VALUE(TRIM(SUBSTITUTE(I61,CHAR(160),""))),0)),"KO : Le montant retenu est supérieur au montant présenté. Merci de revoir la ligne de contribution ou plafonner son montant.",
(IFERROR(VALUE(TRIM(SUBSTITUTE(I61,CHAR(160),""))),0))=0,"",(IFERROR(VALUE(TRIM(SUBSTITUTE(S61,CHAR(160),""))),0))=(IFERROR(VALUE(TRIM(SUBSTITUTE(I61,CHAR(160),""))),0)),"OK",
(IFERROR(VALUE(TRIM(SUBSTITUTE(S61,CHAR(160),""))),0))&lt;(IFERROR(VALUE(TRIM(SUBSTITUTE(I61,CHAR(160),""))),0)),"Attention : Montant présenté partiellement écarté",
TRUE,""))</f>
        <v/>
      </c>
      <c r="V61" s="124" t="str">
        <f t="shared" si="17"/>
        <v/>
      </c>
    </row>
    <row r="62" spans="1:22" ht="15.95">
      <c r="A62" s="381">
        <v>51</v>
      </c>
      <c r="B62" s="253"/>
      <c r="C62" s="5"/>
      <c r="D62" s="254"/>
      <c r="E62" s="255"/>
      <c r="F62" s="7"/>
      <c r="G62" s="254"/>
      <c r="H62" s="256"/>
      <c r="I62" s="20" t="str">
        <f t="shared" si="18"/>
        <v/>
      </c>
      <c r="J62" s="380"/>
      <c r="K62" s="391" t="str">
        <f t="shared" si="10"/>
        <v/>
      </c>
      <c r="L62" s="257" t="str">
        <f t="shared" si="11"/>
        <v/>
      </c>
      <c r="M62" s="257" t="str">
        <f t="shared" si="12"/>
        <v/>
      </c>
      <c r="N62" s="620" t="str">
        <f t="shared" si="13"/>
        <v/>
      </c>
      <c r="O62" s="258" t="str">
        <f t="shared" si="14"/>
        <v/>
      </c>
      <c r="P62" s="257" t="str">
        <f t="shared" si="15"/>
        <v/>
      </c>
      <c r="Q62" s="257" t="str">
        <f t="shared" si="16"/>
        <v/>
      </c>
      <c r="R62" s="259"/>
      <c r="S62" s="258" t="str">
        <f t="shared" si="19"/>
        <v/>
      </c>
      <c r="T62" s="254"/>
      <c r="U62" s="260" t="str" cm="1">
        <f t="array" ref="U62">IF(OR(S62="",I62=""),"",_xlfn.IFS(
(IFERROR(VALUE(TRIM(SUBSTITUTE(S62,CHAR(160),""))),0))=0,"Attention : montant présenté entièrement écarté",
(IFERROR(VALUE(TRIM(SUBSTITUTE(S62,CHAR(160),""))),0))&gt;(IFERROR(VALUE(TRIM(SUBSTITUTE(I62,CHAR(160),""))),0)),"KO : Le montant retenu est supérieur au montant présenté. Merci de revoir la ligne de contribution ou plafonner son montant.",
(IFERROR(VALUE(TRIM(SUBSTITUTE(I62,CHAR(160),""))),0))=0,"",(IFERROR(VALUE(TRIM(SUBSTITUTE(S62,CHAR(160),""))),0))=(IFERROR(VALUE(TRIM(SUBSTITUTE(I62,CHAR(160),""))),0)),"OK",
(IFERROR(VALUE(TRIM(SUBSTITUTE(S62,CHAR(160),""))),0))&lt;(IFERROR(VALUE(TRIM(SUBSTITUTE(I62,CHAR(160),""))),0)),"Attention : Montant présenté partiellement écarté",
TRUE,""))</f>
        <v/>
      </c>
      <c r="V62" s="124" t="str">
        <f t="shared" si="17"/>
        <v/>
      </c>
    </row>
    <row r="63" spans="1:22" ht="15.95">
      <c r="A63" s="381">
        <v>52</v>
      </c>
      <c r="B63" s="253"/>
      <c r="C63" s="5"/>
      <c r="D63" s="254"/>
      <c r="E63" s="255"/>
      <c r="F63" s="7"/>
      <c r="G63" s="254"/>
      <c r="H63" s="256"/>
      <c r="I63" s="20" t="str">
        <f t="shared" si="18"/>
        <v/>
      </c>
      <c r="J63" s="380"/>
      <c r="K63" s="391" t="str">
        <f t="shared" si="10"/>
        <v/>
      </c>
      <c r="L63" s="257" t="str">
        <f t="shared" si="11"/>
        <v/>
      </c>
      <c r="M63" s="257" t="str">
        <f t="shared" si="12"/>
        <v/>
      </c>
      <c r="N63" s="620" t="str">
        <f t="shared" si="13"/>
        <v/>
      </c>
      <c r="O63" s="258" t="str">
        <f t="shared" si="14"/>
        <v/>
      </c>
      <c r="P63" s="257" t="str">
        <f t="shared" si="15"/>
        <v/>
      </c>
      <c r="Q63" s="257" t="str">
        <f t="shared" si="16"/>
        <v/>
      </c>
      <c r="R63" s="259"/>
      <c r="S63" s="258" t="str">
        <f t="shared" si="19"/>
        <v/>
      </c>
      <c r="T63" s="254"/>
      <c r="U63" s="260" t="str" cm="1">
        <f t="array" ref="U63">IF(OR(S63="",I63=""),"",_xlfn.IFS(
(IFERROR(VALUE(TRIM(SUBSTITUTE(S63,CHAR(160),""))),0))=0,"Attention : montant présenté entièrement écarté",
(IFERROR(VALUE(TRIM(SUBSTITUTE(S63,CHAR(160),""))),0))&gt;(IFERROR(VALUE(TRIM(SUBSTITUTE(I63,CHAR(160),""))),0)),"KO : Le montant retenu est supérieur au montant présenté. Merci de revoir la ligne de contribution ou plafonner son montant.",
(IFERROR(VALUE(TRIM(SUBSTITUTE(I63,CHAR(160),""))),0))=0,"",(IFERROR(VALUE(TRIM(SUBSTITUTE(S63,CHAR(160),""))),0))=(IFERROR(VALUE(TRIM(SUBSTITUTE(I63,CHAR(160),""))),0)),"OK",
(IFERROR(VALUE(TRIM(SUBSTITUTE(S63,CHAR(160),""))),0))&lt;(IFERROR(VALUE(TRIM(SUBSTITUTE(I63,CHAR(160),""))),0)),"Attention : Montant présenté partiellement écarté",
TRUE,""))</f>
        <v/>
      </c>
      <c r="V63" s="124" t="str">
        <f t="shared" si="17"/>
        <v/>
      </c>
    </row>
    <row r="64" spans="1:22" ht="15.95">
      <c r="A64" s="381">
        <v>53</v>
      </c>
      <c r="B64" s="253"/>
      <c r="C64" s="5"/>
      <c r="D64" s="254"/>
      <c r="E64" s="255"/>
      <c r="F64" s="7"/>
      <c r="G64" s="254"/>
      <c r="H64" s="256"/>
      <c r="I64" s="20" t="str">
        <f t="shared" si="18"/>
        <v/>
      </c>
      <c r="J64" s="380"/>
      <c r="K64" s="391" t="str">
        <f t="shared" si="10"/>
        <v/>
      </c>
      <c r="L64" s="257" t="str">
        <f t="shared" si="11"/>
        <v/>
      </c>
      <c r="M64" s="257" t="str">
        <f t="shared" si="12"/>
        <v/>
      </c>
      <c r="N64" s="620" t="str">
        <f t="shared" si="13"/>
        <v/>
      </c>
      <c r="O64" s="258" t="str">
        <f t="shared" si="14"/>
        <v/>
      </c>
      <c r="P64" s="257" t="str">
        <f t="shared" si="15"/>
        <v/>
      </c>
      <c r="Q64" s="257" t="str">
        <f t="shared" si="16"/>
        <v/>
      </c>
      <c r="R64" s="259"/>
      <c r="S64" s="258" t="str">
        <f t="shared" si="19"/>
        <v/>
      </c>
      <c r="T64" s="254"/>
      <c r="U64" s="260" t="str" cm="1">
        <f t="array" ref="U64">IF(OR(S64="",I64=""),"",_xlfn.IFS(
(IFERROR(VALUE(TRIM(SUBSTITUTE(S64,CHAR(160),""))),0))=0,"Attention : montant présenté entièrement écarté",
(IFERROR(VALUE(TRIM(SUBSTITUTE(S64,CHAR(160),""))),0))&gt;(IFERROR(VALUE(TRIM(SUBSTITUTE(I64,CHAR(160),""))),0)),"KO : Le montant retenu est supérieur au montant présenté. Merci de revoir la ligne de contribution ou plafonner son montant.",
(IFERROR(VALUE(TRIM(SUBSTITUTE(I64,CHAR(160),""))),0))=0,"",(IFERROR(VALUE(TRIM(SUBSTITUTE(S64,CHAR(160),""))),0))=(IFERROR(VALUE(TRIM(SUBSTITUTE(I64,CHAR(160),""))),0)),"OK",
(IFERROR(VALUE(TRIM(SUBSTITUTE(S64,CHAR(160),""))),0))&lt;(IFERROR(VALUE(TRIM(SUBSTITUTE(I64,CHAR(160),""))),0)),"Attention : Montant présenté partiellement écarté",
TRUE,""))</f>
        <v/>
      </c>
      <c r="V64" s="124" t="str">
        <f t="shared" si="17"/>
        <v/>
      </c>
    </row>
    <row r="65" spans="1:22" ht="15.95">
      <c r="A65" s="381">
        <v>54</v>
      </c>
      <c r="B65" s="253"/>
      <c r="C65" s="5"/>
      <c r="D65" s="254"/>
      <c r="E65" s="255"/>
      <c r="F65" s="7"/>
      <c r="G65" s="254"/>
      <c r="H65" s="256"/>
      <c r="I65" s="20" t="str">
        <f t="shared" si="18"/>
        <v/>
      </c>
      <c r="J65" s="380"/>
      <c r="K65" s="391" t="str">
        <f t="shared" si="10"/>
        <v/>
      </c>
      <c r="L65" s="257" t="str">
        <f t="shared" si="11"/>
        <v/>
      </c>
      <c r="M65" s="257" t="str">
        <f t="shared" si="12"/>
        <v/>
      </c>
      <c r="N65" s="620" t="str">
        <f t="shared" si="13"/>
        <v/>
      </c>
      <c r="O65" s="258" t="str">
        <f t="shared" si="14"/>
        <v/>
      </c>
      <c r="P65" s="257" t="str">
        <f t="shared" si="15"/>
        <v/>
      </c>
      <c r="Q65" s="257" t="str">
        <f t="shared" si="16"/>
        <v/>
      </c>
      <c r="R65" s="259"/>
      <c r="S65" s="258" t="str">
        <f t="shared" si="19"/>
        <v/>
      </c>
      <c r="T65" s="254"/>
      <c r="U65" s="260" t="str" cm="1">
        <f t="array" ref="U65">IF(OR(S65="",I65=""),"",_xlfn.IFS(
(IFERROR(VALUE(TRIM(SUBSTITUTE(S65,CHAR(160),""))),0))=0,"Attention : montant présenté entièrement écarté",
(IFERROR(VALUE(TRIM(SUBSTITUTE(S65,CHAR(160),""))),0))&gt;(IFERROR(VALUE(TRIM(SUBSTITUTE(I65,CHAR(160),""))),0)),"KO : Le montant retenu est supérieur au montant présenté. Merci de revoir la ligne de contribution ou plafonner son montant.",
(IFERROR(VALUE(TRIM(SUBSTITUTE(I65,CHAR(160),""))),0))=0,"",(IFERROR(VALUE(TRIM(SUBSTITUTE(S65,CHAR(160),""))),0))=(IFERROR(VALUE(TRIM(SUBSTITUTE(I65,CHAR(160),""))),0)),"OK",
(IFERROR(VALUE(TRIM(SUBSTITUTE(S65,CHAR(160),""))),0))&lt;(IFERROR(VALUE(TRIM(SUBSTITUTE(I65,CHAR(160),""))),0)),"Attention : Montant présenté partiellement écarté",
TRUE,""))</f>
        <v/>
      </c>
      <c r="V65" s="124" t="str">
        <f t="shared" si="17"/>
        <v/>
      </c>
    </row>
    <row r="66" spans="1:22" ht="15.95">
      <c r="A66" s="381">
        <v>55</v>
      </c>
      <c r="B66" s="253"/>
      <c r="C66" s="5"/>
      <c r="D66" s="254"/>
      <c r="E66" s="255"/>
      <c r="F66" s="7"/>
      <c r="G66" s="254"/>
      <c r="H66" s="256"/>
      <c r="I66" s="20" t="str">
        <f t="shared" si="18"/>
        <v/>
      </c>
      <c r="J66" s="380"/>
      <c r="K66" s="391" t="str">
        <f t="shared" si="10"/>
        <v/>
      </c>
      <c r="L66" s="257" t="str">
        <f t="shared" si="11"/>
        <v/>
      </c>
      <c r="M66" s="257" t="str">
        <f t="shared" si="12"/>
        <v/>
      </c>
      <c r="N66" s="620" t="str">
        <f t="shared" si="13"/>
        <v/>
      </c>
      <c r="O66" s="258" t="str">
        <f t="shared" si="14"/>
        <v/>
      </c>
      <c r="P66" s="257" t="str">
        <f t="shared" si="15"/>
        <v/>
      </c>
      <c r="Q66" s="257" t="str">
        <f t="shared" si="16"/>
        <v/>
      </c>
      <c r="R66" s="259"/>
      <c r="S66" s="258" t="str">
        <f t="shared" si="19"/>
        <v/>
      </c>
      <c r="T66" s="254"/>
      <c r="U66" s="260" t="str" cm="1">
        <f t="array" ref="U66">IF(OR(S66="",I66=""),"",_xlfn.IFS(
(IFERROR(VALUE(TRIM(SUBSTITUTE(S66,CHAR(160),""))),0))=0,"Attention : montant présenté entièrement écarté",
(IFERROR(VALUE(TRIM(SUBSTITUTE(S66,CHAR(160),""))),0))&gt;(IFERROR(VALUE(TRIM(SUBSTITUTE(I66,CHAR(160),""))),0)),"KO : Le montant retenu est supérieur au montant présenté. Merci de revoir la ligne de contribution ou plafonner son montant.",
(IFERROR(VALUE(TRIM(SUBSTITUTE(I66,CHAR(160),""))),0))=0,"",(IFERROR(VALUE(TRIM(SUBSTITUTE(S66,CHAR(160),""))),0))=(IFERROR(VALUE(TRIM(SUBSTITUTE(I66,CHAR(160),""))),0)),"OK",
(IFERROR(VALUE(TRIM(SUBSTITUTE(S66,CHAR(160),""))),0))&lt;(IFERROR(VALUE(TRIM(SUBSTITUTE(I66,CHAR(160),""))),0)),"Attention : Montant présenté partiellement écarté",
TRUE,""))</f>
        <v/>
      </c>
      <c r="V66" s="124" t="str">
        <f t="shared" si="17"/>
        <v/>
      </c>
    </row>
    <row r="67" spans="1:22" ht="15.95">
      <c r="A67" s="381">
        <v>56</v>
      </c>
      <c r="B67" s="253"/>
      <c r="C67" s="5"/>
      <c r="D67" s="254"/>
      <c r="E67" s="255"/>
      <c r="F67" s="7"/>
      <c r="G67" s="254"/>
      <c r="H67" s="256"/>
      <c r="I67" s="20" t="str">
        <f t="shared" si="18"/>
        <v/>
      </c>
      <c r="J67" s="380"/>
      <c r="K67" s="391" t="str">
        <f t="shared" si="10"/>
        <v/>
      </c>
      <c r="L67" s="257" t="str">
        <f t="shared" si="11"/>
        <v/>
      </c>
      <c r="M67" s="257" t="str">
        <f t="shared" si="12"/>
        <v/>
      </c>
      <c r="N67" s="620" t="str">
        <f t="shared" si="13"/>
        <v/>
      </c>
      <c r="O67" s="258" t="str">
        <f t="shared" si="14"/>
        <v/>
      </c>
      <c r="P67" s="257" t="str">
        <f t="shared" si="15"/>
        <v/>
      </c>
      <c r="Q67" s="257" t="str">
        <f t="shared" si="16"/>
        <v/>
      </c>
      <c r="R67" s="259"/>
      <c r="S67" s="258" t="str">
        <f t="shared" si="19"/>
        <v/>
      </c>
      <c r="T67" s="254"/>
      <c r="U67" s="260" t="str" cm="1">
        <f t="array" ref="U67">IF(OR(S67="",I67=""),"",_xlfn.IFS(
(IFERROR(VALUE(TRIM(SUBSTITUTE(S67,CHAR(160),""))),0))=0,"Attention : montant présenté entièrement écarté",
(IFERROR(VALUE(TRIM(SUBSTITUTE(S67,CHAR(160),""))),0))&gt;(IFERROR(VALUE(TRIM(SUBSTITUTE(I67,CHAR(160),""))),0)),"KO : Le montant retenu est supérieur au montant présenté. Merci de revoir la ligne de contribution ou plafonner son montant.",
(IFERROR(VALUE(TRIM(SUBSTITUTE(I67,CHAR(160),""))),0))=0,"",(IFERROR(VALUE(TRIM(SUBSTITUTE(S67,CHAR(160),""))),0))=(IFERROR(VALUE(TRIM(SUBSTITUTE(I67,CHAR(160),""))),0)),"OK",
(IFERROR(VALUE(TRIM(SUBSTITUTE(S67,CHAR(160),""))),0))&lt;(IFERROR(VALUE(TRIM(SUBSTITUTE(I67,CHAR(160),""))),0)),"Attention : Montant présenté partiellement écarté",
TRUE,""))</f>
        <v/>
      </c>
      <c r="V67" s="124" t="str">
        <f t="shared" si="17"/>
        <v/>
      </c>
    </row>
    <row r="68" spans="1:22" ht="15.95">
      <c r="A68" s="381">
        <v>57</v>
      </c>
      <c r="B68" s="253"/>
      <c r="C68" s="5"/>
      <c r="D68" s="254"/>
      <c r="E68" s="255"/>
      <c r="F68" s="7"/>
      <c r="G68" s="254"/>
      <c r="H68" s="256"/>
      <c r="I68" s="20" t="str">
        <f t="shared" si="18"/>
        <v/>
      </c>
      <c r="J68" s="380"/>
      <c r="K68" s="391" t="str">
        <f t="shared" si="10"/>
        <v/>
      </c>
      <c r="L68" s="257" t="str">
        <f t="shared" si="11"/>
        <v/>
      </c>
      <c r="M68" s="257" t="str">
        <f t="shared" si="12"/>
        <v/>
      </c>
      <c r="N68" s="620" t="str">
        <f t="shared" si="13"/>
        <v/>
      </c>
      <c r="O68" s="258" t="str">
        <f t="shared" si="14"/>
        <v/>
      </c>
      <c r="P68" s="257" t="str">
        <f t="shared" si="15"/>
        <v/>
      </c>
      <c r="Q68" s="257" t="str">
        <f t="shared" si="16"/>
        <v/>
      </c>
      <c r="R68" s="259"/>
      <c r="S68" s="258" t="str">
        <f t="shared" si="19"/>
        <v/>
      </c>
      <c r="T68" s="254"/>
      <c r="U68" s="260" t="str" cm="1">
        <f t="array" ref="U68">IF(OR(S68="",I68=""),"",_xlfn.IFS(
(IFERROR(VALUE(TRIM(SUBSTITUTE(S68,CHAR(160),""))),0))=0,"Attention : montant présenté entièrement écarté",
(IFERROR(VALUE(TRIM(SUBSTITUTE(S68,CHAR(160),""))),0))&gt;(IFERROR(VALUE(TRIM(SUBSTITUTE(I68,CHAR(160),""))),0)),"KO : Le montant retenu est supérieur au montant présenté. Merci de revoir la ligne de contribution ou plafonner son montant.",
(IFERROR(VALUE(TRIM(SUBSTITUTE(I68,CHAR(160),""))),0))=0,"",(IFERROR(VALUE(TRIM(SUBSTITUTE(S68,CHAR(160),""))),0))=(IFERROR(VALUE(TRIM(SUBSTITUTE(I68,CHAR(160),""))),0)),"OK",
(IFERROR(VALUE(TRIM(SUBSTITUTE(S68,CHAR(160),""))),0))&lt;(IFERROR(VALUE(TRIM(SUBSTITUTE(I68,CHAR(160),""))),0)),"Attention : Montant présenté partiellement écarté",
TRUE,""))</f>
        <v/>
      </c>
      <c r="V68" s="124" t="str">
        <f t="shared" si="17"/>
        <v/>
      </c>
    </row>
    <row r="69" spans="1:22" ht="15.95">
      <c r="A69" s="381">
        <v>58</v>
      </c>
      <c r="B69" s="253"/>
      <c r="C69" s="5"/>
      <c r="D69" s="254"/>
      <c r="E69" s="255"/>
      <c r="F69" s="7"/>
      <c r="G69" s="254"/>
      <c r="H69" s="256"/>
      <c r="I69" s="20" t="str">
        <f t="shared" si="18"/>
        <v/>
      </c>
      <c r="J69" s="380"/>
      <c r="K69" s="391" t="str">
        <f t="shared" si="10"/>
        <v/>
      </c>
      <c r="L69" s="257" t="str">
        <f t="shared" si="11"/>
        <v/>
      </c>
      <c r="M69" s="257" t="str">
        <f t="shared" si="12"/>
        <v/>
      </c>
      <c r="N69" s="620" t="str">
        <f t="shared" si="13"/>
        <v/>
      </c>
      <c r="O69" s="258" t="str">
        <f t="shared" si="14"/>
        <v/>
      </c>
      <c r="P69" s="257" t="str">
        <f t="shared" si="15"/>
        <v/>
      </c>
      <c r="Q69" s="257" t="str">
        <f t="shared" si="16"/>
        <v/>
      </c>
      <c r="R69" s="259"/>
      <c r="S69" s="258" t="str">
        <f t="shared" si="19"/>
        <v/>
      </c>
      <c r="T69" s="254"/>
      <c r="U69" s="260" t="str" cm="1">
        <f t="array" ref="U69">IF(OR(S69="",I69=""),"",_xlfn.IFS(
(IFERROR(VALUE(TRIM(SUBSTITUTE(S69,CHAR(160),""))),0))=0,"Attention : montant présenté entièrement écarté",
(IFERROR(VALUE(TRIM(SUBSTITUTE(S69,CHAR(160),""))),0))&gt;(IFERROR(VALUE(TRIM(SUBSTITUTE(I69,CHAR(160),""))),0)),"KO : Le montant retenu est supérieur au montant présenté. Merci de revoir la ligne de contribution ou plafonner son montant.",
(IFERROR(VALUE(TRIM(SUBSTITUTE(I69,CHAR(160),""))),0))=0,"",(IFERROR(VALUE(TRIM(SUBSTITUTE(S69,CHAR(160),""))),0))=(IFERROR(VALUE(TRIM(SUBSTITUTE(I69,CHAR(160),""))),0)),"OK",
(IFERROR(VALUE(TRIM(SUBSTITUTE(S69,CHAR(160),""))),0))&lt;(IFERROR(VALUE(TRIM(SUBSTITUTE(I69,CHAR(160),""))),0)),"Attention : Montant présenté partiellement écarté",
TRUE,""))</f>
        <v/>
      </c>
      <c r="V69" s="124" t="str">
        <f t="shared" si="17"/>
        <v/>
      </c>
    </row>
    <row r="70" spans="1:22" ht="15.95">
      <c r="A70" s="381">
        <v>59</v>
      </c>
      <c r="B70" s="253"/>
      <c r="C70" s="5"/>
      <c r="D70" s="254"/>
      <c r="E70" s="255"/>
      <c r="F70" s="7"/>
      <c r="G70" s="254"/>
      <c r="H70" s="256"/>
      <c r="I70" s="20" t="str">
        <f t="shared" si="18"/>
        <v/>
      </c>
      <c r="J70" s="380"/>
      <c r="K70" s="391" t="str">
        <f t="shared" si="10"/>
        <v/>
      </c>
      <c r="L70" s="257" t="str">
        <f t="shared" si="11"/>
        <v/>
      </c>
      <c r="M70" s="257" t="str">
        <f t="shared" si="12"/>
        <v/>
      </c>
      <c r="N70" s="620" t="str">
        <f t="shared" si="13"/>
        <v/>
      </c>
      <c r="O70" s="258" t="str">
        <f t="shared" si="14"/>
        <v/>
      </c>
      <c r="P70" s="257" t="str">
        <f t="shared" si="15"/>
        <v/>
      </c>
      <c r="Q70" s="257" t="str">
        <f t="shared" si="16"/>
        <v/>
      </c>
      <c r="R70" s="259"/>
      <c r="S70" s="258" t="str">
        <f t="shared" si="19"/>
        <v/>
      </c>
      <c r="T70" s="254"/>
      <c r="U70" s="260" t="str" cm="1">
        <f t="array" ref="U70">IF(OR(S70="",I70=""),"",_xlfn.IFS(
(IFERROR(VALUE(TRIM(SUBSTITUTE(S70,CHAR(160),""))),0))=0,"Attention : montant présenté entièrement écarté",
(IFERROR(VALUE(TRIM(SUBSTITUTE(S70,CHAR(160),""))),0))&gt;(IFERROR(VALUE(TRIM(SUBSTITUTE(I70,CHAR(160),""))),0)),"KO : Le montant retenu est supérieur au montant présenté. Merci de revoir la ligne de contribution ou plafonner son montant.",
(IFERROR(VALUE(TRIM(SUBSTITUTE(I70,CHAR(160),""))),0))=0,"",(IFERROR(VALUE(TRIM(SUBSTITUTE(S70,CHAR(160),""))),0))=(IFERROR(VALUE(TRIM(SUBSTITUTE(I70,CHAR(160),""))),0)),"OK",
(IFERROR(VALUE(TRIM(SUBSTITUTE(S70,CHAR(160),""))),0))&lt;(IFERROR(VALUE(TRIM(SUBSTITUTE(I70,CHAR(160),""))),0)),"Attention : Montant présenté partiellement écarté",
TRUE,""))</f>
        <v/>
      </c>
      <c r="V70" s="124" t="str">
        <f t="shared" si="17"/>
        <v/>
      </c>
    </row>
    <row r="71" spans="1:22" ht="15.95">
      <c r="A71" s="381">
        <v>60</v>
      </c>
      <c r="B71" s="253"/>
      <c r="C71" s="5"/>
      <c r="D71" s="254"/>
      <c r="E71" s="255"/>
      <c r="F71" s="7"/>
      <c r="G71" s="254"/>
      <c r="H71" s="256"/>
      <c r="I71" s="20" t="str">
        <f t="shared" si="18"/>
        <v/>
      </c>
      <c r="J71" s="380"/>
      <c r="K71" s="391" t="str">
        <f t="shared" si="10"/>
        <v/>
      </c>
      <c r="L71" s="257" t="str">
        <f t="shared" si="11"/>
        <v/>
      </c>
      <c r="M71" s="257" t="str">
        <f t="shared" si="12"/>
        <v/>
      </c>
      <c r="N71" s="620" t="str">
        <f t="shared" si="13"/>
        <v/>
      </c>
      <c r="O71" s="258" t="str">
        <f t="shared" si="14"/>
        <v/>
      </c>
      <c r="P71" s="257" t="str">
        <f t="shared" si="15"/>
        <v/>
      </c>
      <c r="Q71" s="257" t="str">
        <f t="shared" si="16"/>
        <v/>
      </c>
      <c r="R71" s="259"/>
      <c r="S71" s="258" t="str">
        <f t="shared" si="19"/>
        <v/>
      </c>
      <c r="T71" s="254"/>
      <c r="U71" s="260" t="str" cm="1">
        <f t="array" ref="U71">IF(OR(S71="",I71=""),"",_xlfn.IFS(
(IFERROR(VALUE(TRIM(SUBSTITUTE(S71,CHAR(160),""))),0))=0,"Attention : montant présenté entièrement écarté",
(IFERROR(VALUE(TRIM(SUBSTITUTE(S71,CHAR(160),""))),0))&gt;(IFERROR(VALUE(TRIM(SUBSTITUTE(I71,CHAR(160),""))),0)),"KO : Le montant retenu est supérieur au montant présenté. Merci de revoir la ligne de contribution ou plafonner son montant.",
(IFERROR(VALUE(TRIM(SUBSTITUTE(I71,CHAR(160),""))),0))=0,"",(IFERROR(VALUE(TRIM(SUBSTITUTE(S71,CHAR(160),""))),0))=(IFERROR(VALUE(TRIM(SUBSTITUTE(I71,CHAR(160),""))),0)),"OK",
(IFERROR(VALUE(TRIM(SUBSTITUTE(S71,CHAR(160),""))),0))&lt;(IFERROR(VALUE(TRIM(SUBSTITUTE(I71,CHAR(160),""))),0)),"Attention : Montant présenté partiellement écarté",
TRUE,""))</f>
        <v/>
      </c>
      <c r="V71" s="124" t="str">
        <f t="shared" si="17"/>
        <v/>
      </c>
    </row>
    <row r="72" spans="1:22" ht="15.95">
      <c r="A72" s="381">
        <v>61</v>
      </c>
      <c r="B72" s="253"/>
      <c r="C72" s="5"/>
      <c r="D72" s="254"/>
      <c r="E72" s="255"/>
      <c r="F72" s="7"/>
      <c r="G72" s="254"/>
      <c r="H72" s="256"/>
      <c r="I72" s="20" t="str">
        <f t="shared" si="18"/>
        <v/>
      </c>
      <c r="J72" s="380"/>
      <c r="K72" s="391" t="str">
        <f t="shared" si="10"/>
        <v/>
      </c>
      <c r="L72" s="257" t="str">
        <f t="shared" si="11"/>
        <v/>
      </c>
      <c r="M72" s="257" t="str">
        <f t="shared" si="12"/>
        <v/>
      </c>
      <c r="N72" s="620" t="str">
        <f t="shared" si="13"/>
        <v/>
      </c>
      <c r="O72" s="258" t="str">
        <f t="shared" si="14"/>
        <v/>
      </c>
      <c r="P72" s="257" t="str">
        <f t="shared" si="15"/>
        <v/>
      </c>
      <c r="Q72" s="257" t="str">
        <f t="shared" si="16"/>
        <v/>
      </c>
      <c r="R72" s="259"/>
      <c r="S72" s="258" t="str">
        <f t="shared" si="19"/>
        <v/>
      </c>
      <c r="T72" s="254"/>
      <c r="U72" s="260" t="str" cm="1">
        <f t="array" ref="U72">IF(OR(S72="",I72=""),"",_xlfn.IFS(
(IFERROR(VALUE(TRIM(SUBSTITUTE(S72,CHAR(160),""))),0))=0,"Attention : montant présenté entièrement écarté",
(IFERROR(VALUE(TRIM(SUBSTITUTE(S72,CHAR(160),""))),0))&gt;(IFERROR(VALUE(TRIM(SUBSTITUTE(I72,CHAR(160),""))),0)),"KO : Le montant retenu est supérieur au montant présenté. Merci de revoir la ligne de contribution ou plafonner son montant.",
(IFERROR(VALUE(TRIM(SUBSTITUTE(I72,CHAR(160),""))),0))=0,"",(IFERROR(VALUE(TRIM(SUBSTITUTE(S72,CHAR(160),""))),0))=(IFERROR(VALUE(TRIM(SUBSTITUTE(I72,CHAR(160),""))),0)),"OK",
(IFERROR(VALUE(TRIM(SUBSTITUTE(S72,CHAR(160),""))),0))&lt;(IFERROR(VALUE(TRIM(SUBSTITUTE(I72,CHAR(160),""))),0)),"Attention : Montant présenté partiellement écarté",
TRUE,""))</f>
        <v/>
      </c>
      <c r="V72" s="124" t="str">
        <f t="shared" si="17"/>
        <v/>
      </c>
    </row>
    <row r="73" spans="1:22" ht="15.95">
      <c r="A73" s="381">
        <v>62</v>
      </c>
      <c r="B73" s="253"/>
      <c r="C73" s="5"/>
      <c r="D73" s="254"/>
      <c r="E73" s="255"/>
      <c r="F73" s="7"/>
      <c r="G73" s="254"/>
      <c r="H73" s="256"/>
      <c r="I73" s="20" t="str">
        <f t="shared" si="18"/>
        <v/>
      </c>
      <c r="J73" s="380"/>
      <c r="K73" s="391" t="str">
        <f t="shared" si="10"/>
        <v/>
      </c>
      <c r="L73" s="257" t="str">
        <f t="shared" si="11"/>
        <v/>
      </c>
      <c r="M73" s="257" t="str">
        <f t="shared" si="12"/>
        <v/>
      </c>
      <c r="N73" s="620" t="str">
        <f t="shared" si="13"/>
        <v/>
      </c>
      <c r="O73" s="258" t="str">
        <f t="shared" si="14"/>
        <v/>
      </c>
      <c r="P73" s="257" t="str">
        <f t="shared" si="15"/>
        <v/>
      </c>
      <c r="Q73" s="257" t="str">
        <f t="shared" si="16"/>
        <v/>
      </c>
      <c r="R73" s="259"/>
      <c r="S73" s="258" t="str">
        <f t="shared" si="19"/>
        <v/>
      </c>
      <c r="T73" s="254"/>
      <c r="U73" s="260" t="str" cm="1">
        <f t="array" ref="U73">IF(OR(S73="",I73=""),"",_xlfn.IFS(
(IFERROR(VALUE(TRIM(SUBSTITUTE(S73,CHAR(160),""))),0))=0,"Attention : montant présenté entièrement écarté",
(IFERROR(VALUE(TRIM(SUBSTITUTE(S73,CHAR(160),""))),0))&gt;(IFERROR(VALUE(TRIM(SUBSTITUTE(I73,CHAR(160),""))),0)),"KO : Le montant retenu est supérieur au montant présenté. Merci de revoir la ligne de contribution ou plafonner son montant.",
(IFERROR(VALUE(TRIM(SUBSTITUTE(I73,CHAR(160),""))),0))=0,"",(IFERROR(VALUE(TRIM(SUBSTITUTE(S73,CHAR(160),""))),0))=(IFERROR(VALUE(TRIM(SUBSTITUTE(I73,CHAR(160),""))),0)),"OK",
(IFERROR(VALUE(TRIM(SUBSTITUTE(S73,CHAR(160),""))),0))&lt;(IFERROR(VALUE(TRIM(SUBSTITUTE(I73,CHAR(160),""))),0)),"Attention : Montant présenté partiellement écarté",
TRUE,""))</f>
        <v/>
      </c>
      <c r="V73" s="124" t="str">
        <f t="shared" si="17"/>
        <v/>
      </c>
    </row>
    <row r="74" spans="1:22" ht="15.95">
      <c r="A74" s="381">
        <v>63</v>
      </c>
      <c r="B74" s="253"/>
      <c r="C74" s="5"/>
      <c r="D74" s="254"/>
      <c r="E74" s="255"/>
      <c r="F74" s="7"/>
      <c r="G74" s="254"/>
      <c r="H74" s="256"/>
      <c r="I74" s="20" t="str">
        <f t="shared" si="18"/>
        <v/>
      </c>
      <c r="J74" s="380"/>
      <c r="K74" s="391" t="str">
        <f t="shared" si="10"/>
        <v/>
      </c>
      <c r="L74" s="257" t="str">
        <f t="shared" si="11"/>
        <v/>
      </c>
      <c r="M74" s="257" t="str">
        <f t="shared" si="12"/>
        <v/>
      </c>
      <c r="N74" s="620" t="str">
        <f t="shared" si="13"/>
        <v/>
      </c>
      <c r="O74" s="258" t="str">
        <f t="shared" si="14"/>
        <v/>
      </c>
      <c r="P74" s="257" t="str">
        <f t="shared" si="15"/>
        <v/>
      </c>
      <c r="Q74" s="257" t="str">
        <f t="shared" si="16"/>
        <v/>
      </c>
      <c r="R74" s="259"/>
      <c r="S74" s="258" t="str">
        <f t="shared" si="19"/>
        <v/>
      </c>
      <c r="T74" s="254"/>
      <c r="U74" s="260" t="str" cm="1">
        <f t="array" ref="U74">IF(OR(S74="",I74=""),"",_xlfn.IFS(
(IFERROR(VALUE(TRIM(SUBSTITUTE(S74,CHAR(160),""))),0))=0,"Attention : montant présenté entièrement écarté",
(IFERROR(VALUE(TRIM(SUBSTITUTE(S74,CHAR(160),""))),0))&gt;(IFERROR(VALUE(TRIM(SUBSTITUTE(I74,CHAR(160),""))),0)),"KO : Le montant retenu est supérieur au montant présenté. Merci de revoir la ligne de contribution ou plafonner son montant.",
(IFERROR(VALUE(TRIM(SUBSTITUTE(I74,CHAR(160),""))),0))=0,"",(IFERROR(VALUE(TRIM(SUBSTITUTE(S74,CHAR(160),""))),0))=(IFERROR(VALUE(TRIM(SUBSTITUTE(I74,CHAR(160),""))),0)),"OK",
(IFERROR(VALUE(TRIM(SUBSTITUTE(S74,CHAR(160),""))),0))&lt;(IFERROR(VALUE(TRIM(SUBSTITUTE(I74,CHAR(160),""))),0)),"Attention : Montant présenté partiellement écarté",
TRUE,""))</f>
        <v/>
      </c>
      <c r="V74" s="124" t="str">
        <f t="shared" si="17"/>
        <v/>
      </c>
    </row>
    <row r="75" spans="1:22" ht="15.95">
      <c r="A75" s="381">
        <v>64</v>
      </c>
      <c r="B75" s="253"/>
      <c r="C75" s="5"/>
      <c r="D75" s="254"/>
      <c r="E75" s="255"/>
      <c r="F75" s="7"/>
      <c r="G75" s="254"/>
      <c r="H75" s="256"/>
      <c r="I75" s="20" t="str">
        <f t="shared" si="18"/>
        <v/>
      </c>
      <c r="J75" s="380"/>
      <c r="K75" s="391" t="str">
        <f t="shared" ref="K75:K91" si="20">IF(B75="","",B75)</f>
        <v/>
      </c>
      <c r="L75" s="257" t="str">
        <f t="shared" ref="L75:L91" si="21">IF(C75="","",C75)</f>
        <v/>
      </c>
      <c r="M75" s="257" t="str">
        <f t="shared" ref="M75:M91" si="22">IF(D75="","",D75)</f>
        <v/>
      </c>
      <c r="N75" s="620" t="str">
        <f t="shared" ref="N75:N91" si="23">IF(E75="","",E75)</f>
        <v/>
      </c>
      <c r="O75" s="258" t="str">
        <f t="shared" ref="O75:O91" si="24">IF(F75="","",F75)</f>
        <v/>
      </c>
      <c r="P75" s="257" t="str">
        <f t="shared" ref="P75:P91" si="25">IF(G75="","",G75)</f>
        <v/>
      </c>
      <c r="Q75" s="257" t="str">
        <f t="shared" ref="Q75:Q91" si="26">IF(H75="","",H75)</f>
        <v/>
      </c>
      <c r="R75" s="259"/>
      <c r="S75" s="258" t="str">
        <f t="shared" si="19"/>
        <v/>
      </c>
      <c r="T75" s="254"/>
      <c r="U75" s="260" t="str" cm="1">
        <f t="array" ref="U75">IF(OR(S75="",I75=""),"",_xlfn.IFS(
(IFERROR(VALUE(TRIM(SUBSTITUTE(S75,CHAR(160),""))),0))=0,"Attention : montant présenté entièrement écarté",
(IFERROR(VALUE(TRIM(SUBSTITUTE(S75,CHAR(160),""))),0))&gt;(IFERROR(VALUE(TRIM(SUBSTITUTE(I75,CHAR(160),""))),0)),"KO : Le montant retenu est supérieur au montant présenté. Merci de revoir la ligne de contribution ou plafonner son montant.",
(IFERROR(VALUE(TRIM(SUBSTITUTE(I75,CHAR(160),""))),0))=0,"",(IFERROR(VALUE(TRIM(SUBSTITUTE(S75,CHAR(160),""))),0))=(IFERROR(VALUE(TRIM(SUBSTITUTE(I75,CHAR(160),""))),0)),"OK",
(IFERROR(VALUE(TRIM(SUBSTITUTE(S75,CHAR(160),""))),0))&lt;(IFERROR(VALUE(TRIM(SUBSTITUTE(I75,CHAR(160),""))),0)),"Attention : Montant présenté partiellement écarté",
TRUE,""))</f>
        <v/>
      </c>
      <c r="V75" s="124" t="str">
        <f t="shared" ref="V75:V111" si="27">IF(OR(I75="",S75=""),"",(IFERROR(VALUE(TRIM(SUBSTITUTE(I75,CHAR(160),""))),0))-(IFERROR(VALUE(TRIM(SUBSTITUTE(S75,CHAR(160),""))),0)))</f>
        <v/>
      </c>
    </row>
    <row r="76" spans="1:22" ht="15.95">
      <c r="A76" s="381">
        <v>65</v>
      </c>
      <c r="B76" s="253"/>
      <c r="C76" s="5"/>
      <c r="D76" s="254"/>
      <c r="E76" s="255"/>
      <c r="F76" s="7"/>
      <c r="G76" s="254"/>
      <c r="H76" s="256"/>
      <c r="I76" s="20" t="str">
        <f t="shared" ref="I76:I111" si="28">IF(OR(F76="",E76=""),"",IF((IFERROR(VALUE(TRIM(SUBSTITUTE(F76,CHAR(160),""))),0))*(IFERROR(VALUE(TRIM(SUBSTITUTE(E76,CHAR(160),""))),0))=0,"",(IFERROR(VALUE(TRIM(SUBSTITUTE(F76,CHAR(160),""))),0))*(IFERROR(VALUE(TRIM(SUBSTITUTE(E76,CHAR(160),""))),0))))</f>
        <v/>
      </c>
      <c r="J76" s="380"/>
      <c r="K76" s="391" t="str">
        <f t="shared" si="20"/>
        <v/>
      </c>
      <c r="L76" s="257" t="str">
        <f t="shared" si="21"/>
        <v/>
      </c>
      <c r="M76" s="257" t="str">
        <f t="shared" si="22"/>
        <v/>
      </c>
      <c r="N76" s="620" t="str">
        <f t="shared" si="23"/>
        <v/>
      </c>
      <c r="O76" s="258" t="str">
        <f t="shared" si="24"/>
        <v/>
      </c>
      <c r="P76" s="257" t="str">
        <f t="shared" si="25"/>
        <v/>
      </c>
      <c r="Q76" s="257" t="str">
        <f t="shared" si="26"/>
        <v/>
      </c>
      <c r="R76" s="259"/>
      <c r="S76" s="258" t="str">
        <f t="shared" ref="S76:S111" si="29">IF(OR(N76="",O76=""),"",IF(IFERROR(VALUE(TRIM(SUBSTITUTE(N76,CHAR(160),""))),0)*IFERROR(VALUE(TRIM(SUBSTITUTE(O76,CHAR(160),""))),0)=0,"",IFERROR(VALUE(TRIM(SUBSTITUTE(N76,CHAR(160),""))),0)*IFERROR(VALUE(TRIM(SUBSTITUTE(O76,CHAR(160),""))),0)))</f>
        <v/>
      </c>
      <c r="T76" s="254"/>
      <c r="U76" s="260" t="str" cm="1">
        <f t="array" ref="U76">IF(OR(S76="",I76=""),"",_xlfn.IFS(
(IFERROR(VALUE(TRIM(SUBSTITUTE(S76,CHAR(160),""))),0))=0,"Attention : montant présenté entièrement écarté",
(IFERROR(VALUE(TRIM(SUBSTITUTE(S76,CHAR(160),""))),0))&gt;(IFERROR(VALUE(TRIM(SUBSTITUTE(I76,CHAR(160),""))),0)),"KO : Le montant retenu est supérieur au montant présenté. Merci de revoir la ligne de contribution ou plafonner son montant.",
(IFERROR(VALUE(TRIM(SUBSTITUTE(I76,CHAR(160),""))),0))=0,"",(IFERROR(VALUE(TRIM(SUBSTITUTE(S76,CHAR(160),""))),0))=(IFERROR(VALUE(TRIM(SUBSTITUTE(I76,CHAR(160),""))),0)),"OK",
(IFERROR(VALUE(TRIM(SUBSTITUTE(S76,CHAR(160),""))),0))&lt;(IFERROR(VALUE(TRIM(SUBSTITUTE(I76,CHAR(160),""))),0)),"Attention : Montant présenté partiellement écarté",
TRUE,""))</f>
        <v/>
      </c>
      <c r="V76" s="124" t="str">
        <f t="shared" si="27"/>
        <v/>
      </c>
    </row>
    <row r="77" spans="1:22" ht="15.95">
      <c r="A77" s="381">
        <v>66</v>
      </c>
      <c r="B77" s="253"/>
      <c r="C77" s="5"/>
      <c r="D77" s="254"/>
      <c r="E77" s="255"/>
      <c r="F77" s="7"/>
      <c r="G77" s="254"/>
      <c r="H77" s="256"/>
      <c r="I77" s="20" t="str">
        <f t="shared" si="28"/>
        <v/>
      </c>
      <c r="J77" s="380"/>
      <c r="K77" s="391" t="str">
        <f t="shared" si="20"/>
        <v/>
      </c>
      <c r="L77" s="257" t="str">
        <f t="shared" si="21"/>
        <v/>
      </c>
      <c r="M77" s="257" t="str">
        <f t="shared" si="22"/>
        <v/>
      </c>
      <c r="N77" s="620" t="str">
        <f t="shared" si="23"/>
        <v/>
      </c>
      <c r="O77" s="258" t="str">
        <f t="shared" si="24"/>
        <v/>
      </c>
      <c r="P77" s="257" t="str">
        <f t="shared" si="25"/>
        <v/>
      </c>
      <c r="Q77" s="257" t="str">
        <f t="shared" si="26"/>
        <v/>
      </c>
      <c r="R77" s="259"/>
      <c r="S77" s="258" t="str">
        <f t="shared" si="29"/>
        <v/>
      </c>
      <c r="T77" s="254"/>
      <c r="U77" s="260" t="str" cm="1">
        <f t="array" ref="U77">IF(OR(S77="",I77=""),"",_xlfn.IFS(
(IFERROR(VALUE(TRIM(SUBSTITUTE(S77,CHAR(160),""))),0))=0,"Attention : montant présenté entièrement écarté",
(IFERROR(VALUE(TRIM(SUBSTITUTE(S77,CHAR(160),""))),0))&gt;(IFERROR(VALUE(TRIM(SUBSTITUTE(I77,CHAR(160),""))),0)),"KO : Le montant retenu est supérieur au montant présenté. Merci de revoir la ligne de contribution ou plafonner son montant.",
(IFERROR(VALUE(TRIM(SUBSTITUTE(I77,CHAR(160),""))),0))=0,"",(IFERROR(VALUE(TRIM(SUBSTITUTE(S77,CHAR(160),""))),0))=(IFERROR(VALUE(TRIM(SUBSTITUTE(I77,CHAR(160),""))),0)),"OK",
(IFERROR(VALUE(TRIM(SUBSTITUTE(S77,CHAR(160),""))),0))&lt;(IFERROR(VALUE(TRIM(SUBSTITUTE(I77,CHAR(160),""))),0)),"Attention : Montant présenté partiellement écarté",
TRUE,""))</f>
        <v/>
      </c>
      <c r="V77" s="124" t="str">
        <f t="shared" si="27"/>
        <v/>
      </c>
    </row>
    <row r="78" spans="1:22" ht="15.95">
      <c r="A78" s="381">
        <v>67</v>
      </c>
      <c r="B78" s="253"/>
      <c r="C78" s="5"/>
      <c r="D78" s="254"/>
      <c r="E78" s="255"/>
      <c r="F78" s="7"/>
      <c r="G78" s="254"/>
      <c r="H78" s="256"/>
      <c r="I78" s="20" t="str">
        <f t="shared" si="28"/>
        <v/>
      </c>
      <c r="J78" s="380"/>
      <c r="K78" s="391" t="str">
        <f t="shared" si="20"/>
        <v/>
      </c>
      <c r="L78" s="257" t="str">
        <f t="shared" si="21"/>
        <v/>
      </c>
      <c r="M78" s="257" t="str">
        <f t="shared" si="22"/>
        <v/>
      </c>
      <c r="N78" s="620" t="str">
        <f t="shared" si="23"/>
        <v/>
      </c>
      <c r="O78" s="258" t="str">
        <f t="shared" si="24"/>
        <v/>
      </c>
      <c r="P78" s="257" t="str">
        <f t="shared" si="25"/>
        <v/>
      </c>
      <c r="Q78" s="257" t="str">
        <f t="shared" si="26"/>
        <v/>
      </c>
      <c r="R78" s="259"/>
      <c r="S78" s="258" t="str">
        <f t="shared" si="29"/>
        <v/>
      </c>
      <c r="T78" s="254"/>
      <c r="U78" s="260" t="str" cm="1">
        <f t="array" ref="U78">IF(OR(S78="",I78=""),"",_xlfn.IFS(
(IFERROR(VALUE(TRIM(SUBSTITUTE(S78,CHAR(160),""))),0))=0,"Attention : montant présenté entièrement écarté",
(IFERROR(VALUE(TRIM(SUBSTITUTE(S78,CHAR(160),""))),0))&gt;(IFERROR(VALUE(TRIM(SUBSTITUTE(I78,CHAR(160),""))),0)),"KO : Le montant retenu est supérieur au montant présenté. Merci de revoir la ligne de contribution ou plafonner son montant.",
(IFERROR(VALUE(TRIM(SUBSTITUTE(I78,CHAR(160),""))),0))=0,"",(IFERROR(VALUE(TRIM(SUBSTITUTE(S78,CHAR(160),""))),0))=(IFERROR(VALUE(TRIM(SUBSTITUTE(I78,CHAR(160),""))),0)),"OK",
(IFERROR(VALUE(TRIM(SUBSTITUTE(S78,CHAR(160),""))),0))&lt;(IFERROR(VALUE(TRIM(SUBSTITUTE(I78,CHAR(160),""))),0)),"Attention : Montant présenté partiellement écarté",
TRUE,""))</f>
        <v/>
      </c>
      <c r="V78" s="124" t="str">
        <f t="shared" si="27"/>
        <v/>
      </c>
    </row>
    <row r="79" spans="1:22" ht="15.95">
      <c r="A79" s="381">
        <v>68</v>
      </c>
      <c r="B79" s="253"/>
      <c r="C79" s="5"/>
      <c r="D79" s="254"/>
      <c r="E79" s="255"/>
      <c r="F79" s="7"/>
      <c r="G79" s="254"/>
      <c r="H79" s="256"/>
      <c r="I79" s="20" t="str">
        <f t="shared" si="28"/>
        <v/>
      </c>
      <c r="J79" s="380"/>
      <c r="K79" s="391" t="str">
        <f t="shared" si="20"/>
        <v/>
      </c>
      <c r="L79" s="257" t="str">
        <f t="shared" si="21"/>
        <v/>
      </c>
      <c r="M79" s="257" t="str">
        <f t="shared" si="22"/>
        <v/>
      </c>
      <c r="N79" s="620" t="str">
        <f t="shared" si="23"/>
        <v/>
      </c>
      <c r="O79" s="258" t="str">
        <f t="shared" si="24"/>
        <v/>
      </c>
      <c r="P79" s="257" t="str">
        <f t="shared" si="25"/>
        <v/>
      </c>
      <c r="Q79" s="257" t="str">
        <f t="shared" si="26"/>
        <v/>
      </c>
      <c r="R79" s="259"/>
      <c r="S79" s="258" t="str">
        <f t="shared" si="29"/>
        <v/>
      </c>
      <c r="T79" s="254"/>
      <c r="U79" s="260" t="str" cm="1">
        <f t="array" ref="U79">IF(OR(S79="",I79=""),"",_xlfn.IFS(
(IFERROR(VALUE(TRIM(SUBSTITUTE(S79,CHAR(160),""))),0))=0,"Attention : montant présenté entièrement écarté",
(IFERROR(VALUE(TRIM(SUBSTITUTE(S79,CHAR(160),""))),0))&gt;(IFERROR(VALUE(TRIM(SUBSTITUTE(I79,CHAR(160),""))),0)),"KO : Le montant retenu est supérieur au montant présenté. Merci de revoir la ligne de contribution ou plafonner son montant.",
(IFERROR(VALUE(TRIM(SUBSTITUTE(I79,CHAR(160),""))),0))=0,"",(IFERROR(VALUE(TRIM(SUBSTITUTE(S79,CHAR(160),""))),0))=(IFERROR(VALUE(TRIM(SUBSTITUTE(I79,CHAR(160),""))),0)),"OK",
(IFERROR(VALUE(TRIM(SUBSTITUTE(S79,CHAR(160),""))),0))&lt;(IFERROR(VALUE(TRIM(SUBSTITUTE(I79,CHAR(160),""))),0)),"Attention : Montant présenté partiellement écarté",
TRUE,""))</f>
        <v/>
      </c>
      <c r="V79" s="124" t="str">
        <f t="shared" si="27"/>
        <v/>
      </c>
    </row>
    <row r="80" spans="1:22" ht="15.95">
      <c r="A80" s="381">
        <v>69</v>
      </c>
      <c r="B80" s="253"/>
      <c r="C80" s="5"/>
      <c r="D80" s="254"/>
      <c r="E80" s="255"/>
      <c r="F80" s="7"/>
      <c r="G80" s="254"/>
      <c r="H80" s="256"/>
      <c r="I80" s="20" t="str">
        <f t="shared" si="28"/>
        <v/>
      </c>
      <c r="J80" s="380"/>
      <c r="K80" s="391" t="str">
        <f t="shared" si="20"/>
        <v/>
      </c>
      <c r="L80" s="257" t="str">
        <f t="shared" si="21"/>
        <v/>
      </c>
      <c r="M80" s="257" t="str">
        <f t="shared" si="22"/>
        <v/>
      </c>
      <c r="N80" s="620" t="str">
        <f t="shared" si="23"/>
        <v/>
      </c>
      <c r="O80" s="258" t="str">
        <f t="shared" si="24"/>
        <v/>
      </c>
      <c r="P80" s="257" t="str">
        <f t="shared" si="25"/>
        <v/>
      </c>
      <c r="Q80" s="257" t="str">
        <f t="shared" si="26"/>
        <v/>
      </c>
      <c r="R80" s="259"/>
      <c r="S80" s="258" t="str">
        <f t="shared" si="29"/>
        <v/>
      </c>
      <c r="T80" s="254"/>
      <c r="U80" s="260" t="str" cm="1">
        <f t="array" ref="U80">IF(OR(S80="",I80=""),"",_xlfn.IFS(
(IFERROR(VALUE(TRIM(SUBSTITUTE(S80,CHAR(160),""))),0))=0,"Attention : montant présenté entièrement écarté",
(IFERROR(VALUE(TRIM(SUBSTITUTE(S80,CHAR(160),""))),0))&gt;(IFERROR(VALUE(TRIM(SUBSTITUTE(I80,CHAR(160),""))),0)),"KO : Le montant retenu est supérieur au montant présenté. Merci de revoir la ligne de contribution ou plafonner son montant.",
(IFERROR(VALUE(TRIM(SUBSTITUTE(I80,CHAR(160),""))),0))=0,"",(IFERROR(VALUE(TRIM(SUBSTITUTE(S80,CHAR(160),""))),0))=(IFERROR(VALUE(TRIM(SUBSTITUTE(I80,CHAR(160),""))),0)),"OK",
(IFERROR(VALUE(TRIM(SUBSTITUTE(S80,CHAR(160),""))),0))&lt;(IFERROR(VALUE(TRIM(SUBSTITUTE(I80,CHAR(160),""))),0)),"Attention : Montant présenté partiellement écarté",
TRUE,""))</f>
        <v/>
      </c>
      <c r="V80" s="124" t="str">
        <f t="shared" si="27"/>
        <v/>
      </c>
    </row>
    <row r="81" spans="1:22" ht="15.95">
      <c r="A81" s="381">
        <v>70</v>
      </c>
      <c r="B81" s="253"/>
      <c r="C81" s="5"/>
      <c r="D81" s="254"/>
      <c r="E81" s="255"/>
      <c r="F81" s="7"/>
      <c r="G81" s="254"/>
      <c r="H81" s="256"/>
      <c r="I81" s="20" t="str">
        <f t="shared" si="28"/>
        <v/>
      </c>
      <c r="J81" s="380"/>
      <c r="K81" s="391" t="str">
        <f t="shared" si="20"/>
        <v/>
      </c>
      <c r="L81" s="257" t="str">
        <f t="shared" si="21"/>
        <v/>
      </c>
      <c r="M81" s="257" t="str">
        <f t="shared" si="22"/>
        <v/>
      </c>
      <c r="N81" s="620" t="str">
        <f t="shared" si="23"/>
        <v/>
      </c>
      <c r="O81" s="258" t="str">
        <f t="shared" si="24"/>
        <v/>
      </c>
      <c r="P81" s="257" t="str">
        <f t="shared" si="25"/>
        <v/>
      </c>
      <c r="Q81" s="257" t="str">
        <f t="shared" si="26"/>
        <v/>
      </c>
      <c r="R81" s="259"/>
      <c r="S81" s="258" t="str">
        <f t="shared" si="29"/>
        <v/>
      </c>
      <c r="T81" s="254"/>
      <c r="U81" s="260" t="str" cm="1">
        <f t="array" ref="U81">IF(OR(S81="",I81=""),"",_xlfn.IFS(
(IFERROR(VALUE(TRIM(SUBSTITUTE(S81,CHAR(160),""))),0))=0,"Attention : montant présenté entièrement écarté",
(IFERROR(VALUE(TRIM(SUBSTITUTE(S81,CHAR(160),""))),0))&gt;(IFERROR(VALUE(TRIM(SUBSTITUTE(I81,CHAR(160),""))),0)),"KO : Le montant retenu est supérieur au montant présenté. Merci de revoir la ligne de contribution ou plafonner son montant.",
(IFERROR(VALUE(TRIM(SUBSTITUTE(I81,CHAR(160),""))),0))=0,"",(IFERROR(VALUE(TRIM(SUBSTITUTE(S81,CHAR(160),""))),0))=(IFERROR(VALUE(TRIM(SUBSTITUTE(I81,CHAR(160),""))),0)),"OK",
(IFERROR(VALUE(TRIM(SUBSTITUTE(S81,CHAR(160),""))),0))&lt;(IFERROR(VALUE(TRIM(SUBSTITUTE(I81,CHAR(160),""))),0)),"Attention : Montant présenté partiellement écarté",
TRUE,""))</f>
        <v/>
      </c>
      <c r="V81" s="124" t="str">
        <f t="shared" si="27"/>
        <v/>
      </c>
    </row>
    <row r="82" spans="1:22" ht="15.95">
      <c r="A82" s="381">
        <v>71</v>
      </c>
      <c r="B82" s="253"/>
      <c r="C82" s="5"/>
      <c r="D82" s="254"/>
      <c r="E82" s="255"/>
      <c r="F82" s="7"/>
      <c r="G82" s="254"/>
      <c r="H82" s="256"/>
      <c r="I82" s="20" t="str">
        <f t="shared" si="28"/>
        <v/>
      </c>
      <c r="J82" s="380"/>
      <c r="K82" s="391" t="str">
        <f t="shared" si="20"/>
        <v/>
      </c>
      <c r="L82" s="257" t="str">
        <f t="shared" si="21"/>
        <v/>
      </c>
      <c r="M82" s="257" t="str">
        <f t="shared" si="22"/>
        <v/>
      </c>
      <c r="N82" s="620" t="str">
        <f t="shared" si="23"/>
        <v/>
      </c>
      <c r="O82" s="258" t="str">
        <f t="shared" si="24"/>
        <v/>
      </c>
      <c r="P82" s="257" t="str">
        <f t="shared" si="25"/>
        <v/>
      </c>
      <c r="Q82" s="257" t="str">
        <f t="shared" si="26"/>
        <v/>
      </c>
      <c r="R82" s="259"/>
      <c r="S82" s="258" t="str">
        <f t="shared" si="29"/>
        <v/>
      </c>
      <c r="T82" s="254"/>
      <c r="U82" s="260" t="str" cm="1">
        <f t="array" ref="U82">IF(OR(S82="",I82=""),"",_xlfn.IFS(
(IFERROR(VALUE(TRIM(SUBSTITUTE(S82,CHAR(160),""))),0))=0,"Attention : montant présenté entièrement écarté",
(IFERROR(VALUE(TRIM(SUBSTITUTE(S82,CHAR(160),""))),0))&gt;(IFERROR(VALUE(TRIM(SUBSTITUTE(I82,CHAR(160),""))),0)),"KO : Le montant retenu est supérieur au montant présenté. Merci de revoir la ligne de contribution ou plafonner son montant.",
(IFERROR(VALUE(TRIM(SUBSTITUTE(I82,CHAR(160),""))),0))=0,"",(IFERROR(VALUE(TRIM(SUBSTITUTE(S82,CHAR(160),""))),0))=(IFERROR(VALUE(TRIM(SUBSTITUTE(I82,CHAR(160),""))),0)),"OK",
(IFERROR(VALUE(TRIM(SUBSTITUTE(S82,CHAR(160),""))),0))&lt;(IFERROR(VALUE(TRIM(SUBSTITUTE(I82,CHAR(160),""))),0)),"Attention : Montant présenté partiellement écarté",
TRUE,""))</f>
        <v/>
      </c>
      <c r="V82" s="124" t="str">
        <f t="shared" si="27"/>
        <v/>
      </c>
    </row>
    <row r="83" spans="1:22" ht="15.95">
      <c r="A83" s="381">
        <v>72</v>
      </c>
      <c r="B83" s="253"/>
      <c r="C83" s="5"/>
      <c r="D83" s="254"/>
      <c r="E83" s="255"/>
      <c r="F83" s="7"/>
      <c r="G83" s="254"/>
      <c r="H83" s="256"/>
      <c r="I83" s="20" t="str">
        <f t="shared" si="28"/>
        <v/>
      </c>
      <c r="J83" s="380"/>
      <c r="K83" s="391" t="str">
        <f t="shared" si="20"/>
        <v/>
      </c>
      <c r="L83" s="257" t="str">
        <f t="shared" si="21"/>
        <v/>
      </c>
      <c r="M83" s="257" t="str">
        <f t="shared" si="22"/>
        <v/>
      </c>
      <c r="N83" s="620" t="str">
        <f t="shared" si="23"/>
        <v/>
      </c>
      <c r="O83" s="258" t="str">
        <f t="shared" si="24"/>
        <v/>
      </c>
      <c r="P83" s="257" t="str">
        <f t="shared" si="25"/>
        <v/>
      </c>
      <c r="Q83" s="257" t="str">
        <f t="shared" si="26"/>
        <v/>
      </c>
      <c r="R83" s="259"/>
      <c r="S83" s="258" t="str">
        <f t="shared" si="29"/>
        <v/>
      </c>
      <c r="T83" s="254"/>
      <c r="U83" s="260" t="str" cm="1">
        <f t="array" ref="U83">IF(OR(S83="",I83=""),"",_xlfn.IFS(
(IFERROR(VALUE(TRIM(SUBSTITUTE(S83,CHAR(160),""))),0))=0,"Attention : montant présenté entièrement écarté",
(IFERROR(VALUE(TRIM(SUBSTITUTE(S83,CHAR(160),""))),0))&gt;(IFERROR(VALUE(TRIM(SUBSTITUTE(I83,CHAR(160),""))),0)),"KO : Le montant retenu est supérieur au montant présenté. Merci de revoir la ligne de contribution ou plafonner son montant.",
(IFERROR(VALUE(TRIM(SUBSTITUTE(I83,CHAR(160),""))),0))=0,"",(IFERROR(VALUE(TRIM(SUBSTITUTE(S83,CHAR(160),""))),0))=(IFERROR(VALUE(TRIM(SUBSTITUTE(I83,CHAR(160),""))),0)),"OK",
(IFERROR(VALUE(TRIM(SUBSTITUTE(S83,CHAR(160),""))),0))&lt;(IFERROR(VALUE(TRIM(SUBSTITUTE(I83,CHAR(160),""))),0)),"Attention : Montant présenté partiellement écarté",
TRUE,""))</f>
        <v/>
      </c>
      <c r="V83" s="124" t="str">
        <f t="shared" si="27"/>
        <v/>
      </c>
    </row>
    <row r="84" spans="1:22" ht="15.95">
      <c r="A84" s="381">
        <v>73</v>
      </c>
      <c r="B84" s="253"/>
      <c r="C84" s="5"/>
      <c r="D84" s="254"/>
      <c r="E84" s="255"/>
      <c r="F84" s="7"/>
      <c r="G84" s="254"/>
      <c r="H84" s="256"/>
      <c r="I84" s="20" t="str">
        <f t="shared" si="28"/>
        <v/>
      </c>
      <c r="J84" s="380"/>
      <c r="K84" s="391" t="str">
        <f t="shared" si="20"/>
        <v/>
      </c>
      <c r="L84" s="257" t="str">
        <f t="shared" si="21"/>
        <v/>
      </c>
      <c r="M84" s="257" t="str">
        <f t="shared" si="22"/>
        <v/>
      </c>
      <c r="N84" s="620" t="str">
        <f t="shared" si="23"/>
        <v/>
      </c>
      <c r="O84" s="258" t="str">
        <f t="shared" si="24"/>
        <v/>
      </c>
      <c r="P84" s="257" t="str">
        <f t="shared" si="25"/>
        <v/>
      </c>
      <c r="Q84" s="257" t="str">
        <f t="shared" si="26"/>
        <v/>
      </c>
      <c r="R84" s="259"/>
      <c r="S84" s="258" t="str">
        <f t="shared" si="29"/>
        <v/>
      </c>
      <c r="T84" s="254"/>
      <c r="U84" s="260" t="str" cm="1">
        <f t="array" ref="U84">IF(OR(S84="",I84=""),"",_xlfn.IFS(
(IFERROR(VALUE(TRIM(SUBSTITUTE(S84,CHAR(160),""))),0))=0,"Attention : montant présenté entièrement écarté",
(IFERROR(VALUE(TRIM(SUBSTITUTE(S84,CHAR(160),""))),0))&gt;(IFERROR(VALUE(TRIM(SUBSTITUTE(I84,CHAR(160),""))),0)),"KO : Le montant retenu est supérieur au montant présenté. Merci de revoir la ligne de contribution ou plafonner son montant.",
(IFERROR(VALUE(TRIM(SUBSTITUTE(I84,CHAR(160),""))),0))=0,"",(IFERROR(VALUE(TRIM(SUBSTITUTE(S84,CHAR(160),""))),0))=(IFERROR(VALUE(TRIM(SUBSTITUTE(I84,CHAR(160),""))),0)),"OK",
(IFERROR(VALUE(TRIM(SUBSTITUTE(S84,CHAR(160),""))),0))&lt;(IFERROR(VALUE(TRIM(SUBSTITUTE(I84,CHAR(160),""))),0)),"Attention : Montant présenté partiellement écarté",
TRUE,""))</f>
        <v/>
      </c>
      <c r="V84" s="124" t="str">
        <f t="shared" si="27"/>
        <v/>
      </c>
    </row>
    <row r="85" spans="1:22" ht="15.95">
      <c r="A85" s="381">
        <v>74</v>
      </c>
      <c r="B85" s="253"/>
      <c r="C85" s="5"/>
      <c r="D85" s="254"/>
      <c r="E85" s="255"/>
      <c r="F85" s="7"/>
      <c r="G85" s="254"/>
      <c r="H85" s="256"/>
      <c r="I85" s="20" t="str">
        <f t="shared" si="28"/>
        <v/>
      </c>
      <c r="J85" s="380"/>
      <c r="K85" s="391" t="str">
        <f t="shared" si="20"/>
        <v/>
      </c>
      <c r="L85" s="257" t="str">
        <f t="shared" si="21"/>
        <v/>
      </c>
      <c r="M85" s="257" t="str">
        <f t="shared" si="22"/>
        <v/>
      </c>
      <c r="N85" s="620" t="str">
        <f t="shared" si="23"/>
        <v/>
      </c>
      <c r="O85" s="258" t="str">
        <f t="shared" si="24"/>
        <v/>
      </c>
      <c r="P85" s="257" t="str">
        <f t="shared" si="25"/>
        <v/>
      </c>
      <c r="Q85" s="257" t="str">
        <f t="shared" si="26"/>
        <v/>
      </c>
      <c r="R85" s="259"/>
      <c r="S85" s="258" t="str">
        <f t="shared" si="29"/>
        <v/>
      </c>
      <c r="T85" s="254"/>
      <c r="U85" s="260" t="str" cm="1">
        <f t="array" ref="U85">IF(OR(S85="",I85=""),"",_xlfn.IFS(
(IFERROR(VALUE(TRIM(SUBSTITUTE(S85,CHAR(160),""))),0))=0,"Attention : montant présenté entièrement écarté",
(IFERROR(VALUE(TRIM(SUBSTITUTE(S85,CHAR(160),""))),0))&gt;(IFERROR(VALUE(TRIM(SUBSTITUTE(I85,CHAR(160),""))),0)),"KO : Le montant retenu est supérieur au montant présenté. Merci de revoir la ligne de contribution ou plafonner son montant.",
(IFERROR(VALUE(TRIM(SUBSTITUTE(I85,CHAR(160),""))),0))=0,"",(IFERROR(VALUE(TRIM(SUBSTITUTE(S85,CHAR(160),""))),0))=(IFERROR(VALUE(TRIM(SUBSTITUTE(I85,CHAR(160),""))),0)),"OK",
(IFERROR(VALUE(TRIM(SUBSTITUTE(S85,CHAR(160),""))),0))&lt;(IFERROR(VALUE(TRIM(SUBSTITUTE(I85,CHAR(160),""))),0)),"Attention : Montant présenté partiellement écarté",
TRUE,""))</f>
        <v/>
      </c>
      <c r="V85" s="124" t="str">
        <f t="shared" si="27"/>
        <v/>
      </c>
    </row>
    <row r="86" spans="1:22" ht="15.95">
      <c r="A86" s="381">
        <v>75</v>
      </c>
      <c r="B86" s="253"/>
      <c r="C86" s="5"/>
      <c r="D86" s="254"/>
      <c r="E86" s="255"/>
      <c r="F86" s="7"/>
      <c r="G86" s="254"/>
      <c r="H86" s="256"/>
      <c r="I86" s="20" t="str">
        <f t="shared" si="28"/>
        <v/>
      </c>
      <c r="J86" s="380"/>
      <c r="K86" s="391" t="str">
        <f t="shared" si="20"/>
        <v/>
      </c>
      <c r="L86" s="257" t="str">
        <f t="shared" si="21"/>
        <v/>
      </c>
      <c r="M86" s="257" t="str">
        <f t="shared" si="22"/>
        <v/>
      </c>
      <c r="N86" s="620" t="str">
        <f t="shared" si="23"/>
        <v/>
      </c>
      <c r="O86" s="258" t="str">
        <f t="shared" si="24"/>
        <v/>
      </c>
      <c r="P86" s="257" t="str">
        <f t="shared" si="25"/>
        <v/>
      </c>
      <c r="Q86" s="257" t="str">
        <f t="shared" si="26"/>
        <v/>
      </c>
      <c r="R86" s="259"/>
      <c r="S86" s="258" t="str">
        <f t="shared" si="29"/>
        <v/>
      </c>
      <c r="T86" s="254"/>
      <c r="U86" s="260" t="str" cm="1">
        <f t="array" ref="U86">IF(OR(S86="",I86=""),"",_xlfn.IFS(
(IFERROR(VALUE(TRIM(SUBSTITUTE(S86,CHAR(160),""))),0))=0,"Attention : montant présenté entièrement écarté",
(IFERROR(VALUE(TRIM(SUBSTITUTE(S86,CHAR(160),""))),0))&gt;(IFERROR(VALUE(TRIM(SUBSTITUTE(I86,CHAR(160),""))),0)),"KO : Le montant retenu est supérieur au montant présenté. Merci de revoir la ligne de contribution ou plafonner son montant.",
(IFERROR(VALUE(TRIM(SUBSTITUTE(I86,CHAR(160),""))),0))=0,"",(IFERROR(VALUE(TRIM(SUBSTITUTE(S86,CHAR(160),""))),0))=(IFERROR(VALUE(TRIM(SUBSTITUTE(I86,CHAR(160),""))),0)),"OK",
(IFERROR(VALUE(TRIM(SUBSTITUTE(S86,CHAR(160),""))),0))&lt;(IFERROR(VALUE(TRIM(SUBSTITUTE(I86,CHAR(160),""))),0)),"Attention : Montant présenté partiellement écarté",
TRUE,""))</f>
        <v/>
      </c>
      <c r="V86" s="124" t="str">
        <f t="shared" si="27"/>
        <v/>
      </c>
    </row>
    <row r="87" spans="1:22" ht="15.95">
      <c r="A87" s="381">
        <v>76</v>
      </c>
      <c r="B87" s="253"/>
      <c r="C87" s="5"/>
      <c r="D87" s="254"/>
      <c r="E87" s="255"/>
      <c r="F87" s="7"/>
      <c r="G87" s="254"/>
      <c r="H87" s="256"/>
      <c r="I87" s="20" t="str">
        <f t="shared" si="28"/>
        <v/>
      </c>
      <c r="J87" s="380"/>
      <c r="K87" s="391" t="str">
        <f t="shared" si="20"/>
        <v/>
      </c>
      <c r="L87" s="257" t="str">
        <f t="shared" si="21"/>
        <v/>
      </c>
      <c r="M87" s="257" t="str">
        <f t="shared" si="22"/>
        <v/>
      </c>
      <c r="N87" s="620" t="str">
        <f t="shared" si="23"/>
        <v/>
      </c>
      <c r="O87" s="258" t="str">
        <f t="shared" si="24"/>
        <v/>
      </c>
      <c r="P87" s="257" t="str">
        <f t="shared" si="25"/>
        <v/>
      </c>
      <c r="Q87" s="257" t="str">
        <f t="shared" si="26"/>
        <v/>
      </c>
      <c r="R87" s="259"/>
      <c r="S87" s="258" t="str">
        <f t="shared" si="29"/>
        <v/>
      </c>
      <c r="T87" s="254"/>
      <c r="U87" s="260" t="str" cm="1">
        <f t="array" ref="U87">IF(OR(S87="",I87=""),"",_xlfn.IFS(
(IFERROR(VALUE(TRIM(SUBSTITUTE(S87,CHAR(160),""))),0))=0,"Attention : montant présenté entièrement écarté",
(IFERROR(VALUE(TRIM(SUBSTITUTE(S87,CHAR(160),""))),0))&gt;(IFERROR(VALUE(TRIM(SUBSTITUTE(I87,CHAR(160),""))),0)),"KO : Le montant retenu est supérieur au montant présenté. Merci de revoir la ligne de contribution ou plafonner son montant.",
(IFERROR(VALUE(TRIM(SUBSTITUTE(I87,CHAR(160),""))),0))=0,"",(IFERROR(VALUE(TRIM(SUBSTITUTE(S87,CHAR(160),""))),0))=(IFERROR(VALUE(TRIM(SUBSTITUTE(I87,CHAR(160),""))),0)),"OK",
(IFERROR(VALUE(TRIM(SUBSTITUTE(S87,CHAR(160),""))),0))&lt;(IFERROR(VALUE(TRIM(SUBSTITUTE(I87,CHAR(160),""))),0)),"Attention : Montant présenté partiellement écarté",
TRUE,""))</f>
        <v/>
      </c>
      <c r="V87" s="124" t="str">
        <f t="shared" si="27"/>
        <v/>
      </c>
    </row>
    <row r="88" spans="1:22" ht="15.95">
      <c r="A88" s="381">
        <v>77</v>
      </c>
      <c r="B88" s="253"/>
      <c r="C88" s="5"/>
      <c r="D88" s="254"/>
      <c r="E88" s="255"/>
      <c r="F88" s="7"/>
      <c r="G88" s="254"/>
      <c r="H88" s="256"/>
      <c r="I88" s="20" t="str">
        <f t="shared" si="28"/>
        <v/>
      </c>
      <c r="J88" s="380"/>
      <c r="K88" s="391" t="str">
        <f t="shared" si="20"/>
        <v/>
      </c>
      <c r="L88" s="257" t="str">
        <f t="shared" si="21"/>
        <v/>
      </c>
      <c r="M88" s="257" t="str">
        <f t="shared" si="22"/>
        <v/>
      </c>
      <c r="N88" s="620" t="str">
        <f t="shared" si="23"/>
        <v/>
      </c>
      <c r="O88" s="258" t="str">
        <f t="shared" si="24"/>
        <v/>
      </c>
      <c r="P88" s="257" t="str">
        <f t="shared" si="25"/>
        <v/>
      </c>
      <c r="Q88" s="257" t="str">
        <f t="shared" si="26"/>
        <v/>
      </c>
      <c r="R88" s="259"/>
      <c r="S88" s="258" t="str">
        <f t="shared" si="29"/>
        <v/>
      </c>
      <c r="T88" s="254"/>
      <c r="U88" s="260" t="str" cm="1">
        <f t="array" ref="U88">IF(OR(S88="",I88=""),"",_xlfn.IFS(
(IFERROR(VALUE(TRIM(SUBSTITUTE(S88,CHAR(160),""))),0))=0,"Attention : montant présenté entièrement écarté",
(IFERROR(VALUE(TRIM(SUBSTITUTE(S88,CHAR(160),""))),0))&gt;(IFERROR(VALUE(TRIM(SUBSTITUTE(I88,CHAR(160),""))),0)),"KO : Le montant retenu est supérieur au montant présenté. Merci de revoir la ligne de contribution ou plafonner son montant.",
(IFERROR(VALUE(TRIM(SUBSTITUTE(I88,CHAR(160),""))),0))=0,"",(IFERROR(VALUE(TRIM(SUBSTITUTE(S88,CHAR(160),""))),0))=(IFERROR(VALUE(TRIM(SUBSTITUTE(I88,CHAR(160),""))),0)),"OK",
(IFERROR(VALUE(TRIM(SUBSTITUTE(S88,CHAR(160),""))),0))&lt;(IFERROR(VALUE(TRIM(SUBSTITUTE(I88,CHAR(160),""))),0)),"Attention : Montant présenté partiellement écarté",
TRUE,""))</f>
        <v/>
      </c>
      <c r="V88" s="124" t="str">
        <f t="shared" si="27"/>
        <v/>
      </c>
    </row>
    <row r="89" spans="1:22" ht="15.95">
      <c r="A89" s="381">
        <v>78</v>
      </c>
      <c r="B89" s="253"/>
      <c r="C89" s="5"/>
      <c r="D89" s="254"/>
      <c r="E89" s="255"/>
      <c r="F89" s="7"/>
      <c r="G89" s="254"/>
      <c r="H89" s="256"/>
      <c r="I89" s="20" t="str">
        <f t="shared" si="28"/>
        <v/>
      </c>
      <c r="J89" s="380"/>
      <c r="K89" s="391" t="str">
        <f t="shared" si="20"/>
        <v/>
      </c>
      <c r="L89" s="257" t="str">
        <f t="shared" si="21"/>
        <v/>
      </c>
      <c r="M89" s="257" t="str">
        <f t="shared" si="22"/>
        <v/>
      </c>
      <c r="N89" s="620" t="str">
        <f t="shared" si="23"/>
        <v/>
      </c>
      <c r="O89" s="258" t="str">
        <f t="shared" si="24"/>
        <v/>
      </c>
      <c r="P89" s="257" t="str">
        <f t="shared" si="25"/>
        <v/>
      </c>
      <c r="Q89" s="257" t="str">
        <f t="shared" si="26"/>
        <v/>
      </c>
      <c r="R89" s="259"/>
      <c r="S89" s="258" t="str">
        <f t="shared" si="29"/>
        <v/>
      </c>
      <c r="T89" s="254"/>
      <c r="U89" s="260" t="str" cm="1">
        <f t="array" ref="U89">IF(OR(S89="",I89=""),"",_xlfn.IFS(
(IFERROR(VALUE(TRIM(SUBSTITUTE(S89,CHAR(160),""))),0))=0,"Attention : montant présenté entièrement écarté",
(IFERROR(VALUE(TRIM(SUBSTITUTE(S89,CHAR(160),""))),0))&gt;(IFERROR(VALUE(TRIM(SUBSTITUTE(I89,CHAR(160),""))),0)),"KO : Le montant retenu est supérieur au montant présenté. Merci de revoir la ligne de contribution ou plafonner son montant.",
(IFERROR(VALUE(TRIM(SUBSTITUTE(I89,CHAR(160),""))),0))=0,"",(IFERROR(VALUE(TRIM(SUBSTITUTE(S89,CHAR(160),""))),0))=(IFERROR(VALUE(TRIM(SUBSTITUTE(I89,CHAR(160),""))),0)),"OK",
(IFERROR(VALUE(TRIM(SUBSTITUTE(S89,CHAR(160),""))),0))&lt;(IFERROR(VALUE(TRIM(SUBSTITUTE(I89,CHAR(160),""))),0)),"Attention : Montant présenté partiellement écarté",
TRUE,""))</f>
        <v/>
      </c>
      <c r="V89" s="124" t="str">
        <f t="shared" si="27"/>
        <v/>
      </c>
    </row>
    <row r="90" spans="1:22" ht="15.95">
      <c r="A90" s="381">
        <v>79</v>
      </c>
      <c r="B90" s="253"/>
      <c r="C90" s="5"/>
      <c r="D90" s="254"/>
      <c r="E90" s="255"/>
      <c r="F90" s="7"/>
      <c r="G90" s="254"/>
      <c r="H90" s="256"/>
      <c r="I90" s="20" t="str">
        <f t="shared" si="28"/>
        <v/>
      </c>
      <c r="J90" s="380"/>
      <c r="K90" s="391" t="str">
        <f t="shared" si="20"/>
        <v/>
      </c>
      <c r="L90" s="257" t="str">
        <f t="shared" si="21"/>
        <v/>
      </c>
      <c r="M90" s="257" t="str">
        <f t="shared" si="22"/>
        <v/>
      </c>
      <c r="N90" s="620" t="str">
        <f t="shared" si="23"/>
        <v/>
      </c>
      <c r="O90" s="258" t="str">
        <f t="shared" si="24"/>
        <v/>
      </c>
      <c r="P90" s="257" t="str">
        <f t="shared" si="25"/>
        <v/>
      </c>
      <c r="Q90" s="257" t="str">
        <f t="shared" si="26"/>
        <v/>
      </c>
      <c r="R90" s="259"/>
      <c r="S90" s="258" t="str">
        <f t="shared" si="29"/>
        <v/>
      </c>
      <c r="T90" s="254"/>
      <c r="U90" s="260" t="str" cm="1">
        <f t="array" ref="U90">IF(OR(S90="",I90=""),"",_xlfn.IFS(
(IFERROR(VALUE(TRIM(SUBSTITUTE(S90,CHAR(160),""))),0))=0,"Attention : montant présenté entièrement écarté",
(IFERROR(VALUE(TRIM(SUBSTITUTE(S90,CHAR(160),""))),0))&gt;(IFERROR(VALUE(TRIM(SUBSTITUTE(I90,CHAR(160),""))),0)),"KO : Le montant retenu est supérieur au montant présenté. Merci de revoir la ligne de contribution ou plafonner son montant.",
(IFERROR(VALUE(TRIM(SUBSTITUTE(I90,CHAR(160),""))),0))=0,"",(IFERROR(VALUE(TRIM(SUBSTITUTE(S90,CHAR(160),""))),0))=(IFERROR(VALUE(TRIM(SUBSTITUTE(I90,CHAR(160),""))),0)),"OK",
(IFERROR(VALUE(TRIM(SUBSTITUTE(S90,CHAR(160),""))),0))&lt;(IFERROR(VALUE(TRIM(SUBSTITUTE(I90,CHAR(160),""))),0)),"Attention : Montant présenté partiellement écarté",
TRUE,""))</f>
        <v/>
      </c>
      <c r="V90" s="124" t="str">
        <f t="shared" si="27"/>
        <v/>
      </c>
    </row>
    <row r="91" spans="1:22" ht="15.95">
      <c r="A91" s="381">
        <v>80</v>
      </c>
      <c r="B91" s="253"/>
      <c r="C91" s="5"/>
      <c r="D91" s="254"/>
      <c r="E91" s="255"/>
      <c r="F91" s="7"/>
      <c r="G91" s="254"/>
      <c r="H91" s="256"/>
      <c r="I91" s="20" t="str">
        <f t="shared" si="28"/>
        <v/>
      </c>
      <c r="J91" s="380"/>
      <c r="K91" s="391" t="str">
        <f t="shared" si="20"/>
        <v/>
      </c>
      <c r="L91" s="257" t="str">
        <f t="shared" si="21"/>
        <v/>
      </c>
      <c r="M91" s="257" t="str">
        <f t="shared" si="22"/>
        <v/>
      </c>
      <c r="N91" s="620" t="str">
        <f t="shared" si="23"/>
        <v/>
      </c>
      <c r="O91" s="258" t="str">
        <f t="shared" si="24"/>
        <v/>
      </c>
      <c r="P91" s="257" t="str">
        <f t="shared" si="25"/>
        <v/>
      </c>
      <c r="Q91" s="257" t="str">
        <f t="shared" si="26"/>
        <v/>
      </c>
      <c r="R91" s="259"/>
      <c r="S91" s="258" t="str">
        <f t="shared" si="29"/>
        <v/>
      </c>
      <c r="T91" s="254"/>
      <c r="U91" s="260" t="str" cm="1">
        <f t="array" ref="U91">IF(OR(S91="",I91=""),"",_xlfn.IFS(
(IFERROR(VALUE(TRIM(SUBSTITUTE(S91,CHAR(160),""))),0))=0,"Attention : montant présenté entièrement écarté",
(IFERROR(VALUE(TRIM(SUBSTITUTE(S91,CHAR(160),""))),0))&gt;(IFERROR(VALUE(TRIM(SUBSTITUTE(I91,CHAR(160),""))),0)),"KO : Le montant retenu est supérieur au montant présenté. Merci de revoir la ligne de contribution ou plafonner son montant.",
(IFERROR(VALUE(TRIM(SUBSTITUTE(I91,CHAR(160),""))),0))=0,"",(IFERROR(VALUE(TRIM(SUBSTITUTE(S91,CHAR(160),""))),0))=(IFERROR(VALUE(TRIM(SUBSTITUTE(I91,CHAR(160),""))),0)),"OK",
(IFERROR(VALUE(TRIM(SUBSTITUTE(S91,CHAR(160),""))),0))&lt;(IFERROR(VALUE(TRIM(SUBSTITUTE(I91,CHAR(160),""))),0)),"Attention : Montant présenté partiellement écarté",
TRUE,""))</f>
        <v/>
      </c>
      <c r="V91" s="124" t="str">
        <f t="shared" si="27"/>
        <v/>
      </c>
    </row>
    <row r="92" spans="1:22" ht="15.95">
      <c r="A92" s="381">
        <v>81</v>
      </c>
      <c r="B92" s="253"/>
      <c r="C92" s="5"/>
      <c r="D92" s="254"/>
      <c r="E92" s="255"/>
      <c r="F92" s="7"/>
      <c r="G92" s="254"/>
      <c r="H92" s="256"/>
      <c r="I92" s="20" t="str">
        <f t="shared" si="28"/>
        <v/>
      </c>
      <c r="J92" s="380"/>
      <c r="K92" s="391" t="str">
        <f t="shared" ref="K92:K111" si="30">IF(B92="","",B92)</f>
        <v/>
      </c>
      <c r="L92" s="257" t="str">
        <f t="shared" ref="L92:L111" si="31">IF(C92="","",C92)</f>
        <v/>
      </c>
      <c r="M92" s="257" t="str">
        <f t="shared" ref="M92:M111" si="32">IF(D92="","",D92)</f>
        <v/>
      </c>
      <c r="N92" s="620" t="str">
        <f t="shared" ref="N92:N111" si="33">IF(E92="","",E92)</f>
        <v/>
      </c>
      <c r="O92" s="258" t="str">
        <f t="shared" ref="O92:O111" si="34">IF(F92="","",F92)</f>
        <v/>
      </c>
      <c r="P92" s="257" t="str">
        <f t="shared" ref="P92:P111" si="35">IF(G92="","",G92)</f>
        <v/>
      </c>
      <c r="Q92" s="257" t="str">
        <f t="shared" ref="Q92:Q111" si="36">IF(H92="","",H92)</f>
        <v/>
      </c>
      <c r="R92" s="259"/>
      <c r="S92" s="258" t="str">
        <f t="shared" si="29"/>
        <v/>
      </c>
      <c r="T92" s="254"/>
      <c r="U92" s="260" t="str" cm="1">
        <f t="array" ref="U92">IF(OR(S92="",I92=""),"",_xlfn.IFS(
(IFERROR(VALUE(TRIM(SUBSTITUTE(S92,CHAR(160),""))),0))=0,"Attention : montant présenté entièrement écarté",
(IFERROR(VALUE(TRIM(SUBSTITUTE(S92,CHAR(160),""))),0))&gt;(IFERROR(VALUE(TRIM(SUBSTITUTE(I92,CHAR(160),""))),0)),"KO : Le montant retenu est supérieur au montant présenté. Merci de revoir la ligne de contribution ou plafonner son montant.",
(IFERROR(VALUE(TRIM(SUBSTITUTE(I92,CHAR(160),""))),0))=0,"",(IFERROR(VALUE(TRIM(SUBSTITUTE(S92,CHAR(160),""))),0))=(IFERROR(VALUE(TRIM(SUBSTITUTE(I92,CHAR(160),""))),0)),"OK",
(IFERROR(VALUE(TRIM(SUBSTITUTE(S92,CHAR(160),""))),0))&lt;(IFERROR(VALUE(TRIM(SUBSTITUTE(I92,CHAR(160),""))),0)),"Attention : Montant présenté partiellement écarté",
TRUE,""))</f>
        <v/>
      </c>
      <c r="V92" s="124" t="str">
        <f t="shared" si="27"/>
        <v/>
      </c>
    </row>
    <row r="93" spans="1:22" ht="15.95">
      <c r="A93" s="381">
        <v>82</v>
      </c>
      <c r="B93" s="253"/>
      <c r="C93" s="5"/>
      <c r="D93" s="254"/>
      <c r="E93" s="255"/>
      <c r="F93" s="7"/>
      <c r="G93" s="254"/>
      <c r="H93" s="256"/>
      <c r="I93" s="20" t="str">
        <f t="shared" si="28"/>
        <v/>
      </c>
      <c r="J93" s="380"/>
      <c r="K93" s="391" t="str">
        <f t="shared" si="30"/>
        <v/>
      </c>
      <c r="L93" s="257" t="str">
        <f t="shared" si="31"/>
        <v/>
      </c>
      <c r="M93" s="257" t="str">
        <f t="shared" si="32"/>
        <v/>
      </c>
      <c r="N93" s="620" t="str">
        <f t="shared" si="33"/>
        <v/>
      </c>
      <c r="O93" s="258" t="str">
        <f t="shared" si="34"/>
        <v/>
      </c>
      <c r="P93" s="257" t="str">
        <f t="shared" si="35"/>
        <v/>
      </c>
      <c r="Q93" s="257" t="str">
        <f t="shared" si="36"/>
        <v/>
      </c>
      <c r="R93" s="259"/>
      <c r="S93" s="258" t="str">
        <f t="shared" si="29"/>
        <v/>
      </c>
      <c r="T93" s="254"/>
      <c r="U93" s="260" t="str" cm="1">
        <f t="array" ref="U93">IF(OR(S93="",I93=""),"",_xlfn.IFS(
(IFERROR(VALUE(TRIM(SUBSTITUTE(S93,CHAR(160),""))),0))=0,"Attention : montant présenté entièrement écarté",
(IFERROR(VALUE(TRIM(SUBSTITUTE(S93,CHAR(160),""))),0))&gt;(IFERROR(VALUE(TRIM(SUBSTITUTE(I93,CHAR(160),""))),0)),"KO : Le montant retenu est supérieur au montant présenté. Merci de revoir la ligne de contribution ou plafonner son montant.",
(IFERROR(VALUE(TRIM(SUBSTITUTE(I93,CHAR(160),""))),0))=0,"",(IFERROR(VALUE(TRIM(SUBSTITUTE(S93,CHAR(160),""))),0))=(IFERROR(VALUE(TRIM(SUBSTITUTE(I93,CHAR(160),""))),0)),"OK",
(IFERROR(VALUE(TRIM(SUBSTITUTE(S93,CHAR(160),""))),0))&lt;(IFERROR(VALUE(TRIM(SUBSTITUTE(I93,CHAR(160),""))),0)),"Attention : Montant présenté partiellement écarté",
TRUE,""))</f>
        <v/>
      </c>
      <c r="V93" s="124" t="str">
        <f t="shared" si="27"/>
        <v/>
      </c>
    </row>
    <row r="94" spans="1:22" ht="15.95">
      <c r="A94" s="381">
        <v>83</v>
      </c>
      <c r="B94" s="253"/>
      <c r="C94" s="5"/>
      <c r="D94" s="254"/>
      <c r="E94" s="255"/>
      <c r="F94" s="7"/>
      <c r="G94" s="254"/>
      <c r="H94" s="256"/>
      <c r="I94" s="20" t="str">
        <f t="shared" si="28"/>
        <v/>
      </c>
      <c r="J94" s="380"/>
      <c r="K94" s="391" t="str">
        <f t="shared" si="30"/>
        <v/>
      </c>
      <c r="L94" s="257" t="str">
        <f t="shared" si="31"/>
        <v/>
      </c>
      <c r="M94" s="257" t="str">
        <f t="shared" si="32"/>
        <v/>
      </c>
      <c r="N94" s="620" t="str">
        <f t="shared" si="33"/>
        <v/>
      </c>
      <c r="O94" s="258" t="str">
        <f t="shared" si="34"/>
        <v/>
      </c>
      <c r="P94" s="257" t="str">
        <f t="shared" si="35"/>
        <v/>
      </c>
      <c r="Q94" s="257" t="str">
        <f t="shared" si="36"/>
        <v/>
      </c>
      <c r="R94" s="259"/>
      <c r="S94" s="258" t="str">
        <f t="shared" si="29"/>
        <v/>
      </c>
      <c r="T94" s="254"/>
      <c r="U94" s="260" t="str" cm="1">
        <f t="array" ref="U94">IF(OR(S94="",I94=""),"",_xlfn.IFS(
(IFERROR(VALUE(TRIM(SUBSTITUTE(S94,CHAR(160),""))),0))=0,"Attention : montant présenté entièrement écarté",
(IFERROR(VALUE(TRIM(SUBSTITUTE(S94,CHAR(160),""))),0))&gt;(IFERROR(VALUE(TRIM(SUBSTITUTE(I94,CHAR(160),""))),0)),"KO : Le montant retenu est supérieur au montant présenté. Merci de revoir la ligne de contribution ou plafonner son montant.",
(IFERROR(VALUE(TRIM(SUBSTITUTE(I94,CHAR(160),""))),0))=0,"",(IFERROR(VALUE(TRIM(SUBSTITUTE(S94,CHAR(160),""))),0))=(IFERROR(VALUE(TRIM(SUBSTITUTE(I94,CHAR(160),""))),0)),"OK",
(IFERROR(VALUE(TRIM(SUBSTITUTE(S94,CHAR(160),""))),0))&lt;(IFERROR(VALUE(TRIM(SUBSTITUTE(I94,CHAR(160),""))),0)),"Attention : Montant présenté partiellement écarté",
TRUE,""))</f>
        <v/>
      </c>
      <c r="V94" s="124" t="str">
        <f t="shared" si="27"/>
        <v/>
      </c>
    </row>
    <row r="95" spans="1:22" ht="15.95">
      <c r="A95" s="381">
        <v>84</v>
      </c>
      <c r="B95" s="253"/>
      <c r="C95" s="5"/>
      <c r="D95" s="254"/>
      <c r="E95" s="255"/>
      <c r="F95" s="7"/>
      <c r="G95" s="254"/>
      <c r="H95" s="256"/>
      <c r="I95" s="20" t="str">
        <f t="shared" si="28"/>
        <v/>
      </c>
      <c r="J95" s="380"/>
      <c r="K95" s="391" t="str">
        <f t="shared" si="30"/>
        <v/>
      </c>
      <c r="L95" s="257" t="str">
        <f t="shared" si="31"/>
        <v/>
      </c>
      <c r="M95" s="257" t="str">
        <f t="shared" si="32"/>
        <v/>
      </c>
      <c r="N95" s="620" t="str">
        <f t="shared" si="33"/>
        <v/>
      </c>
      <c r="O95" s="258" t="str">
        <f t="shared" si="34"/>
        <v/>
      </c>
      <c r="P95" s="257" t="str">
        <f t="shared" si="35"/>
        <v/>
      </c>
      <c r="Q95" s="257" t="str">
        <f t="shared" si="36"/>
        <v/>
      </c>
      <c r="R95" s="259"/>
      <c r="S95" s="258" t="str">
        <f t="shared" si="29"/>
        <v/>
      </c>
      <c r="T95" s="254"/>
      <c r="U95" s="260" t="str" cm="1">
        <f t="array" ref="U95">IF(OR(S95="",I95=""),"",_xlfn.IFS(
(IFERROR(VALUE(TRIM(SUBSTITUTE(S95,CHAR(160),""))),0))=0,"Attention : montant présenté entièrement écarté",
(IFERROR(VALUE(TRIM(SUBSTITUTE(S95,CHAR(160),""))),0))&gt;(IFERROR(VALUE(TRIM(SUBSTITUTE(I95,CHAR(160),""))),0)),"KO : Le montant retenu est supérieur au montant présenté. Merci de revoir la ligne de contribution ou plafonner son montant.",
(IFERROR(VALUE(TRIM(SUBSTITUTE(I95,CHAR(160),""))),0))=0,"",(IFERROR(VALUE(TRIM(SUBSTITUTE(S95,CHAR(160),""))),0))=(IFERROR(VALUE(TRIM(SUBSTITUTE(I95,CHAR(160),""))),0)),"OK",
(IFERROR(VALUE(TRIM(SUBSTITUTE(S95,CHAR(160),""))),0))&lt;(IFERROR(VALUE(TRIM(SUBSTITUTE(I95,CHAR(160),""))),0)),"Attention : Montant présenté partiellement écarté",
TRUE,""))</f>
        <v/>
      </c>
      <c r="V95" s="124" t="str">
        <f t="shared" si="27"/>
        <v/>
      </c>
    </row>
    <row r="96" spans="1:22" ht="15.95">
      <c r="A96" s="381">
        <v>85</v>
      </c>
      <c r="B96" s="253"/>
      <c r="C96" s="5"/>
      <c r="D96" s="254"/>
      <c r="E96" s="255"/>
      <c r="F96" s="7"/>
      <c r="G96" s="254"/>
      <c r="H96" s="256"/>
      <c r="I96" s="20" t="str">
        <f t="shared" si="28"/>
        <v/>
      </c>
      <c r="J96" s="380"/>
      <c r="K96" s="391" t="str">
        <f t="shared" si="30"/>
        <v/>
      </c>
      <c r="L96" s="257" t="str">
        <f t="shared" si="31"/>
        <v/>
      </c>
      <c r="M96" s="257" t="str">
        <f t="shared" si="32"/>
        <v/>
      </c>
      <c r="N96" s="620" t="str">
        <f t="shared" si="33"/>
        <v/>
      </c>
      <c r="O96" s="258" t="str">
        <f t="shared" si="34"/>
        <v/>
      </c>
      <c r="P96" s="257" t="str">
        <f t="shared" si="35"/>
        <v/>
      </c>
      <c r="Q96" s="257" t="str">
        <f t="shared" si="36"/>
        <v/>
      </c>
      <c r="R96" s="259"/>
      <c r="S96" s="258" t="str">
        <f t="shared" si="29"/>
        <v/>
      </c>
      <c r="T96" s="254"/>
      <c r="U96" s="260" t="str" cm="1">
        <f t="array" ref="U96">IF(OR(S96="",I96=""),"",_xlfn.IFS(
(IFERROR(VALUE(TRIM(SUBSTITUTE(S96,CHAR(160),""))),0))=0,"Attention : montant présenté entièrement écarté",
(IFERROR(VALUE(TRIM(SUBSTITUTE(S96,CHAR(160),""))),0))&gt;(IFERROR(VALUE(TRIM(SUBSTITUTE(I96,CHAR(160),""))),0)),"KO : Le montant retenu est supérieur au montant présenté. Merci de revoir la ligne de contribution ou plafonner son montant.",
(IFERROR(VALUE(TRIM(SUBSTITUTE(I96,CHAR(160),""))),0))=0,"",(IFERROR(VALUE(TRIM(SUBSTITUTE(S96,CHAR(160),""))),0))=(IFERROR(VALUE(TRIM(SUBSTITUTE(I96,CHAR(160),""))),0)),"OK",
(IFERROR(VALUE(TRIM(SUBSTITUTE(S96,CHAR(160),""))),0))&lt;(IFERROR(VALUE(TRIM(SUBSTITUTE(I96,CHAR(160),""))),0)),"Attention : Montant présenté partiellement écarté",
TRUE,""))</f>
        <v/>
      </c>
      <c r="V96" s="124" t="str">
        <f t="shared" si="27"/>
        <v/>
      </c>
    </row>
    <row r="97" spans="1:22" ht="15.95">
      <c r="A97" s="381">
        <v>86</v>
      </c>
      <c r="B97" s="253"/>
      <c r="C97" s="5"/>
      <c r="D97" s="254"/>
      <c r="E97" s="255"/>
      <c r="F97" s="7"/>
      <c r="G97" s="254"/>
      <c r="H97" s="256"/>
      <c r="I97" s="20" t="str">
        <f t="shared" si="28"/>
        <v/>
      </c>
      <c r="J97" s="380"/>
      <c r="K97" s="391" t="str">
        <f t="shared" si="30"/>
        <v/>
      </c>
      <c r="L97" s="257" t="str">
        <f t="shared" si="31"/>
        <v/>
      </c>
      <c r="M97" s="257" t="str">
        <f t="shared" si="32"/>
        <v/>
      </c>
      <c r="N97" s="620" t="str">
        <f t="shared" si="33"/>
        <v/>
      </c>
      <c r="O97" s="258" t="str">
        <f t="shared" si="34"/>
        <v/>
      </c>
      <c r="P97" s="257" t="str">
        <f t="shared" si="35"/>
        <v/>
      </c>
      <c r="Q97" s="257" t="str">
        <f t="shared" si="36"/>
        <v/>
      </c>
      <c r="R97" s="259"/>
      <c r="S97" s="258" t="str">
        <f t="shared" si="29"/>
        <v/>
      </c>
      <c r="T97" s="254"/>
      <c r="U97" s="260" t="str" cm="1">
        <f t="array" ref="U97">IF(OR(S97="",I97=""),"",_xlfn.IFS(
(IFERROR(VALUE(TRIM(SUBSTITUTE(S97,CHAR(160),""))),0))=0,"Attention : montant présenté entièrement écarté",
(IFERROR(VALUE(TRIM(SUBSTITUTE(S97,CHAR(160),""))),0))&gt;(IFERROR(VALUE(TRIM(SUBSTITUTE(I97,CHAR(160),""))),0)),"KO : Le montant retenu est supérieur au montant présenté. Merci de revoir la ligne de contribution ou plafonner son montant.",
(IFERROR(VALUE(TRIM(SUBSTITUTE(I97,CHAR(160),""))),0))=0,"",(IFERROR(VALUE(TRIM(SUBSTITUTE(S97,CHAR(160),""))),0))=(IFERROR(VALUE(TRIM(SUBSTITUTE(I97,CHAR(160),""))),0)),"OK",
(IFERROR(VALUE(TRIM(SUBSTITUTE(S97,CHAR(160),""))),0))&lt;(IFERROR(VALUE(TRIM(SUBSTITUTE(I97,CHAR(160),""))),0)),"Attention : Montant présenté partiellement écarté",
TRUE,""))</f>
        <v/>
      </c>
      <c r="V97" s="124" t="str">
        <f t="shared" si="27"/>
        <v/>
      </c>
    </row>
    <row r="98" spans="1:22" ht="15.95">
      <c r="A98" s="381">
        <v>87</v>
      </c>
      <c r="B98" s="253"/>
      <c r="C98" s="5"/>
      <c r="D98" s="254"/>
      <c r="E98" s="255"/>
      <c r="F98" s="7"/>
      <c r="G98" s="254"/>
      <c r="H98" s="256"/>
      <c r="I98" s="20" t="str">
        <f t="shared" si="28"/>
        <v/>
      </c>
      <c r="J98" s="380"/>
      <c r="K98" s="391" t="str">
        <f t="shared" si="30"/>
        <v/>
      </c>
      <c r="L98" s="257" t="str">
        <f t="shared" si="31"/>
        <v/>
      </c>
      <c r="M98" s="257" t="str">
        <f t="shared" si="32"/>
        <v/>
      </c>
      <c r="N98" s="620" t="str">
        <f t="shared" si="33"/>
        <v/>
      </c>
      <c r="O98" s="258" t="str">
        <f t="shared" si="34"/>
        <v/>
      </c>
      <c r="P98" s="257" t="str">
        <f t="shared" si="35"/>
        <v/>
      </c>
      <c r="Q98" s="257" t="str">
        <f t="shared" si="36"/>
        <v/>
      </c>
      <c r="R98" s="259"/>
      <c r="S98" s="258" t="str">
        <f t="shared" si="29"/>
        <v/>
      </c>
      <c r="T98" s="254"/>
      <c r="U98" s="260" t="str" cm="1">
        <f t="array" ref="U98">IF(OR(S98="",I98=""),"",_xlfn.IFS(
(IFERROR(VALUE(TRIM(SUBSTITUTE(S98,CHAR(160),""))),0))=0,"Attention : montant présenté entièrement écarté",
(IFERROR(VALUE(TRIM(SUBSTITUTE(S98,CHAR(160),""))),0))&gt;(IFERROR(VALUE(TRIM(SUBSTITUTE(I98,CHAR(160),""))),0)),"KO : Le montant retenu est supérieur au montant présenté. Merci de revoir la ligne de contribution ou plafonner son montant.",
(IFERROR(VALUE(TRIM(SUBSTITUTE(I98,CHAR(160),""))),0))=0,"",(IFERROR(VALUE(TRIM(SUBSTITUTE(S98,CHAR(160),""))),0))=(IFERROR(VALUE(TRIM(SUBSTITUTE(I98,CHAR(160),""))),0)),"OK",
(IFERROR(VALUE(TRIM(SUBSTITUTE(S98,CHAR(160),""))),0))&lt;(IFERROR(VALUE(TRIM(SUBSTITUTE(I98,CHAR(160),""))),0)),"Attention : Montant présenté partiellement écarté",
TRUE,""))</f>
        <v/>
      </c>
      <c r="V98" s="124" t="str">
        <f t="shared" si="27"/>
        <v/>
      </c>
    </row>
    <row r="99" spans="1:22" ht="15.95">
      <c r="A99" s="381">
        <v>88</v>
      </c>
      <c r="B99" s="253"/>
      <c r="C99" s="5"/>
      <c r="D99" s="254"/>
      <c r="E99" s="255"/>
      <c r="F99" s="7"/>
      <c r="G99" s="254"/>
      <c r="H99" s="256"/>
      <c r="I99" s="20" t="str">
        <f t="shared" si="28"/>
        <v/>
      </c>
      <c r="J99" s="380"/>
      <c r="K99" s="391" t="str">
        <f t="shared" si="30"/>
        <v/>
      </c>
      <c r="L99" s="257" t="str">
        <f t="shared" si="31"/>
        <v/>
      </c>
      <c r="M99" s="257" t="str">
        <f t="shared" si="32"/>
        <v/>
      </c>
      <c r="N99" s="620" t="str">
        <f t="shared" si="33"/>
        <v/>
      </c>
      <c r="O99" s="258" t="str">
        <f t="shared" si="34"/>
        <v/>
      </c>
      <c r="P99" s="257" t="str">
        <f t="shared" si="35"/>
        <v/>
      </c>
      <c r="Q99" s="257" t="str">
        <f t="shared" si="36"/>
        <v/>
      </c>
      <c r="R99" s="259"/>
      <c r="S99" s="258" t="str">
        <f t="shared" si="29"/>
        <v/>
      </c>
      <c r="T99" s="254"/>
      <c r="U99" s="260" t="str" cm="1">
        <f t="array" ref="U99">IF(OR(S99="",I99=""),"",_xlfn.IFS(
(IFERROR(VALUE(TRIM(SUBSTITUTE(S99,CHAR(160),""))),0))=0,"Attention : montant présenté entièrement écarté",
(IFERROR(VALUE(TRIM(SUBSTITUTE(S99,CHAR(160),""))),0))&gt;(IFERROR(VALUE(TRIM(SUBSTITUTE(I99,CHAR(160),""))),0)),"KO : Le montant retenu est supérieur au montant présenté. Merci de revoir la ligne de contribution ou plafonner son montant.",
(IFERROR(VALUE(TRIM(SUBSTITUTE(I99,CHAR(160),""))),0))=0,"",(IFERROR(VALUE(TRIM(SUBSTITUTE(S99,CHAR(160),""))),0))=(IFERROR(VALUE(TRIM(SUBSTITUTE(I99,CHAR(160),""))),0)),"OK",
(IFERROR(VALUE(TRIM(SUBSTITUTE(S99,CHAR(160),""))),0))&lt;(IFERROR(VALUE(TRIM(SUBSTITUTE(I99,CHAR(160),""))),0)),"Attention : Montant présenté partiellement écarté",
TRUE,""))</f>
        <v/>
      </c>
      <c r="V99" s="124" t="str">
        <f t="shared" si="27"/>
        <v/>
      </c>
    </row>
    <row r="100" spans="1:22" ht="15.95">
      <c r="A100" s="381">
        <v>89</v>
      </c>
      <c r="B100" s="253"/>
      <c r="C100" s="5"/>
      <c r="D100" s="254"/>
      <c r="E100" s="255"/>
      <c r="F100" s="7"/>
      <c r="G100" s="254"/>
      <c r="H100" s="256"/>
      <c r="I100" s="20" t="str">
        <f t="shared" si="28"/>
        <v/>
      </c>
      <c r="J100" s="380"/>
      <c r="K100" s="391" t="str">
        <f t="shared" si="30"/>
        <v/>
      </c>
      <c r="L100" s="257" t="str">
        <f t="shared" si="31"/>
        <v/>
      </c>
      <c r="M100" s="257" t="str">
        <f t="shared" si="32"/>
        <v/>
      </c>
      <c r="N100" s="620" t="str">
        <f t="shared" si="33"/>
        <v/>
      </c>
      <c r="O100" s="258" t="str">
        <f t="shared" si="34"/>
        <v/>
      </c>
      <c r="P100" s="257" t="str">
        <f t="shared" si="35"/>
        <v/>
      </c>
      <c r="Q100" s="257" t="str">
        <f t="shared" si="36"/>
        <v/>
      </c>
      <c r="R100" s="259"/>
      <c r="S100" s="258" t="str">
        <f t="shared" si="29"/>
        <v/>
      </c>
      <c r="T100" s="254"/>
      <c r="U100" s="260" t="str" cm="1">
        <f t="array" ref="U100">IF(OR(S100="",I100=""),"",_xlfn.IFS(
(IFERROR(VALUE(TRIM(SUBSTITUTE(S100,CHAR(160),""))),0))=0,"Attention : montant présenté entièrement écarté",
(IFERROR(VALUE(TRIM(SUBSTITUTE(S100,CHAR(160),""))),0))&gt;(IFERROR(VALUE(TRIM(SUBSTITUTE(I100,CHAR(160),""))),0)),"KO : Le montant retenu est supérieur au montant présenté. Merci de revoir la ligne de contribution ou plafonner son montant.",
(IFERROR(VALUE(TRIM(SUBSTITUTE(I100,CHAR(160),""))),0))=0,"",(IFERROR(VALUE(TRIM(SUBSTITUTE(S100,CHAR(160),""))),0))=(IFERROR(VALUE(TRIM(SUBSTITUTE(I100,CHAR(160),""))),0)),"OK",
(IFERROR(VALUE(TRIM(SUBSTITUTE(S100,CHAR(160),""))),0))&lt;(IFERROR(VALUE(TRIM(SUBSTITUTE(I100,CHAR(160),""))),0)),"Attention : Montant présenté partiellement écarté",
TRUE,""))</f>
        <v/>
      </c>
      <c r="V100" s="124" t="str">
        <f t="shared" si="27"/>
        <v/>
      </c>
    </row>
    <row r="101" spans="1:22" ht="15.95">
      <c r="A101" s="381">
        <v>90</v>
      </c>
      <c r="B101" s="253"/>
      <c r="C101" s="5"/>
      <c r="D101" s="254"/>
      <c r="E101" s="255"/>
      <c r="F101" s="7"/>
      <c r="G101" s="254"/>
      <c r="H101" s="256"/>
      <c r="I101" s="20" t="str">
        <f t="shared" si="28"/>
        <v/>
      </c>
      <c r="J101" s="380"/>
      <c r="K101" s="391" t="str">
        <f t="shared" si="30"/>
        <v/>
      </c>
      <c r="L101" s="257" t="str">
        <f t="shared" si="31"/>
        <v/>
      </c>
      <c r="M101" s="257" t="str">
        <f t="shared" si="32"/>
        <v/>
      </c>
      <c r="N101" s="620" t="str">
        <f t="shared" si="33"/>
        <v/>
      </c>
      <c r="O101" s="258" t="str">
        <f t="shared" si="34"/>
        <v/>
      </c>
      <c r="P101" s="257" t="str">
        <f t="shared" si="35"/>
        <v/>
      </c>
      <c r="Q101" s="257" t="str">
        <f t="shared" si="36"/>
        <v/>
      </c>
      <c r="R101" s="259"/>
      <c r="S101" s="258" t="str">
        <f t="shared" si="29"/>
        <v/>
      </c>
      <c r="T101" s="254"/>
      <c r="U101" s="260" t="str" cm="1">
        <f t="array" ref="U101">IF(OR(S101="",I101=""),"",_xlfn.IFS(
(IFERROR(VALUE(TRIM(SUBSTITUTE(S101,CHAR(160),""))),0))=0,"Attention : montant présenté entièrement écarté",
(IFERROR(VALUE(TRIM(SUBSTITUTE(S101,CHAR(160),""))),0))&gt;(IFERROR(VALUE(TRIM(SUBSTITUTE(I101,CHAR(160),""))),0)),"KO : Le montant retenu est supérieur au montant présenté. Merci de revoir la ligne de contribution ou plafonner son montant.",
(IFERROR(VALUE(TRIM(SUBSTITUTE(I101,CHAR(160),""))),0))=0,"",(IFERROR(VALUE(TRIM(SUBSTITUTE(S101,CHAR(160),""))),0))=(IFERROR(VALUE(TRIM(SUBSTITUTE(I101,CHAR(160),""))),0)),"OK",
(IFERROR(VALUE(TRIM(SUBSTITUTE(S101,CHAR(160),""))),0))&lt;(IFERROR(VALUE(TRIM(SUBSTITUTE(I101,CHAR(160),""))),0)),"Attention : Montant présenté partiellement écarté",
TRUE,""))</f>
        <v/>
      </c>
      <c r="V101" s="124" t="str">
        <f t="shared" si="27"/>
        <v/>
      </c>
    </row>
    <row r="102" spans="1:22" ht="15.95">
      <c r="A102" s="381">
        <v>91</v>
      </c>
      <c r="B102" s="253"/>
      <c r="C102" s="5"/>
      <c r="D102" s="254"/>
      <c r="E102" s="255"/>
      <c r="F102" s="7"/>
      <c r="G102" s="254"/>
      <c r="H102" s="256"/>
      <c r="I102" s="20" t="str">
        <f t="shared" si="28"/>
        <v/>
      </c>
      <c r="J102" s="380"/>
      <c r="K102" s="391" t="str">
        <f t="shared" si="30"/>
        <v/>
      </c>
      <c r="L102" s="257" t="str">
        <f t="shared" si="31"/>
        <v/>
      </c>
      <c r="M102" s="257" t="str">
        <f t="shared" si="32"/>
        <v/>
      </c>
      <c r="N102" s="620" t="str">
        <f t="shared" si="33"/>
        <v/>
      </c>
      <c r="O102" s="258" t="str">
        <f t="shared" si="34"/>
        <v/>
      </c>
      <c r="P102" s="257" t="str">
        <f t="shared" si="35"/>
        <v/>
      </c>
      <c r="Q102" s="257" t="str">
        <f t="shared" si="36"/>
        <v/>
      </c>
      <c r="R102" s="259"/>
      <c r="S102" s="258" t="str">
        <f t="shared" si="29"/>
        <v/>
      </c>
      <c r="T102" s="254"/>
      <c r="U102" s="260" t="str" cm="1">
        <f t="array" ref="U102">IF(OR(S102="",I102=""),"",_xlfn.IFS(
(IFERROR(VALUE(TRIM(SUBSTITUTE(S102,CHAR(160),""))),0))=0,"Attention : montant présenté entièrement écarté",
(IFERROR(VALUE(TRIM(SUBSTITUTE(S102,CHAR(160),""))),0))&gt;(IFERROR(VALUE(TRIM(SUBSTITUTE(I102,CHAR(160),""))),0)),"KO : Le montant retenu est supérieur au montant présenté. Merci de revoir la ligne de contribution ou plafonner son montant.",
(IFERROR(VALUE(TRIM(SUBSTITUTE(I102,CHAR(160),""))),0))=0,"",(IFERROR(VALUE(TRIM(SUBSTITUTE(S102,CHAR(160),""))),0))=(IFERROR(VALUE(TRIM(SUBSTITUTE(I102,CHAR(160),""))),0)),"OK",
(IFERROR(VALUE(TRIM(SUBSTITUTE(S102,CHAR(160),""))),0))&lt;(IFERROR(VALUE(TRIM(SUBSTITUTE(I102,CHAR(160),""))),0)),"Attention : Montant présenté partiellement écarté",
TRUE,""))</f>
        <v/>
      </c>
      <c r="V102" s="124" t="str">
        <f t="shared" si="27"/>
        <v/>
      </c>
    </row>
    <row r="103" spans="1:22" ht="15.95">
      <c r="A103" s="381">
        <v>92</v>
      </c>
      <c r="B103" s="253"/>
      <c r="C103" s="5"/>
      <c r="D103" s="254"/>
      <c r="E103" s="255"/>
      <c r="F103" s="7"/>
      <c r="G103" s="254"/>
      <c r="H103" s="256"/>
      <c r="I103" s="20" t="str">
        <f t="shared" si="28"/>
        <v/>
      </c>
      <c r="J103" s="380"/>
      <c r="K103" s="391" t="str">
        <f t="shared" si="30"/>
        <v/>
      </c>
      <c r="L103" s="257" t="str">
        <f t="shared" si="31"/>
        <v/>
      </c>
      <c r="M103" s="257" t="str">
        <f t="shared" si="32"/>
        <v/>
      </c>
      <c r="N103" s="620" t="str">
        <f t="shared" si="33"/>
        <v/>
      </c>
      <c r="O103" s="258" t="str">
        <f t="shared" si="34"/>
        <v/>
      </c>
      <c r="P103" s="257" t="str">
        <f t="shared" si="35"/>
        <v/>
      </c>
      <c r="Q103" s="257" t="str">
        <f t="shared" si="36"/>
        <v/>
      </c>
      <c r="R103" s="259"/>
      <c r="S103" s="258" t="str">
        <f t="shared" si="29"/>
        <v/>
      </c>
      <c r="T103" s="254"/>
      <c r="U103" s="260" t="str" cm="1">
        <f t="array" ref="U103">IF(OR(S103="",I103=""),"",_xlfn.IFS(
(IFERROR(VALUE(TRIM(SUBSTITUTE(S103,CHAR(160),""))),0))=0,"Attention : montant présenté entièrement écarté",
(IFERROR(VALUE(TRIM(SUBSTITUTE(S103,CHAR(160),""))),0))&gt;(IFERROR(VALUE(TRIM(SUBSTITUTE(I103,CHAR(160),""))),0)),"KO : Le montant retenu est supérieur au montant présenté. Merci de revoir la ligne de contribution ou plafonner son montant.",
(IFERROR(VALUE(TRIM(SUBSTITUTE(I103,CHAR(160),""))),0))=0,"",(IFERROR(VALUE(TRIM(SUBSTITUTE(S103,CHAR(160),""))),0))=(IFERROR(VALUE(TRIM(SUBSTITUTE(I103,CHAR(160),""))),0)),"OK",
(IFERROR(VALUE(TRIM(SUBSTITUTE(S103,CHAR(160),""))),0))&lt;(IFERROR(VALUE(TRIM(SUBSTITUTE(I103,CHAR(160),""))),0)),"Attention : Montant présenté partiellement écarté",
TRUE,""))</f>
        <v/>
      </c>
      <c r="V103" s="124" t="str">
        <f t="shared" si="27"/>
        <v/>
      </c>
    </row>
    <row r="104" spans="1:22" ht="15.95">
      <c r="A104" s="381">
        <v>93</v>
      </c>
      <c r="B104" s="253"/>
      <c r="C104" s="5"/>
      <c r="D104" s="254"/>
      <c r="E104" s="255"/>
      <c r="F104" s="7"/>
      <c r="G104" s="254"/>
      <c r="H104" s="256"/>
      <c r="I104" s="20" t="str">
        <f t="shared" si="28"/>
        <v/>
      </c>
      <c r="J104" s="380"/>
      <c r="K104" s="391" t="str">
        <f t="shared" si="30"/>
        <v/>
      </c>
      <c r="L104" s="257" t="str">
        <f t="shared" si="31"/>
        <v/>
      </c>
      <c r="M104" s="257" t="str">
        <f t="shared" si="32"/>
        <v/>
      </c>
      <c r="N104" s="620" t="str">
        <f t="shared" si="33"/>
        <v/>
      </c>
      <c r="O104" s="258" t="str">
        <f t="shared" si="34"/>
        <v/>
      </c>
      <c r="P104" s="257" t="str">
        <f t="shared" si="35"/>
        <v/>
      </c>
      <c r="Q104" s="257" t="str">
        <f t="shared" si="36"/>
        <v/>
      </c>
      <c r="R104" s="259"/>
      <c r="S104" s="258" t="str">
        <f t="shared" si="29"/>
        <v/>
      </c>
      <c r="T104" s="254"/>
      <c r="U104" s="260" t="str" cm="1">
        <f t="array" ref="U104">IF(OR(S104="",I104=""),"",_xlfn.IFS(
(IFERROR(VALUE(TRIM(SUBSTITUTE(S104,CHAR(160),""))),0))=0,"Attention : montant présenté entièrement écarté",
(IFERROR(VALUE(TRIM(SUBSTITUTE(S104,CHAR(160),""))),0))&gt;(IFERROR(VALUE(TRIM(SUBSTITUTE(I104,CHAR(160),""))),0)),"KO : Le montant retenu est supérieur au montant présenté. Merci de revoir la ligne de contribution ou plafonner son montant.",
(IFERROR(VALUE(TRIM(SUBSTITUTE(I104,CHAR(160),""))),0))=0,"",(IFERROR(VALUE(TRIM(SUBSTITUTE(S104,CHAR(160),""))),0))=(IFERROR(VALUE(TRIM(SUBSTITUTE(I104,CHAR(160),""))),0)),"OK",
(IFERROR(VALUE(TRIM(SUBSTITUTE(S104,CHAR(160),""))),0))&lt;(IFERROR(VALUE(TRIM(SUBSTITUTE(I104,CHAR(160),""))),0)),"Attention : Montant présenté partiellement écarté",
TRUE,""))</f>
        <v/>
      </c>
      <c r="V104" s="124" t="str">
        <f t="shared" si="27"/>
        <v/>
      </c>
    </row>
    <row r="105" spans="1:22" ht="15.95">
      <c r="A105" s="381">
        <v>94</v>
      </c>
      <c r="B105" s="253"/>
      <c r="C105" s="5"/>
      <c r="D105" s="254"/>
      <c r="E105" s="255"/>
      <c r="F105" s="7"/>
      <c r="G105" s="254"/>
      <c r="H105" s="256"/>
      <c r="I105" s="20" t="str">
        <f t="shared" si="28"/>
        <v/>
      </c>
      <c r="J105" s="380"/>
      <c r="K105" s="391" t="str">
        <f t="shared" si="30"/>
        <v/>
      </c>
      <c r="L105" s="257" t="str">
        <f t="shared" si="31"/>
        <v/>
      </c>
      <c r="M105" s="257" t="str">
        <f t="shared" si="32"/>
        <v/>
      </c>
      <c r="N105" s="620" t="str">
        <f t="shared" si="33"/>
        <v/>
      </c>
      <c r="O105" s="258" t="str">
        <f t="shared" si="34"/>
        <v/>
      </c>
      <c r="P105" s="257" t="str">
        <f t="shared" si="35"/>
        <v/>
      </c>
      <c r="Q105" s="257" t="str">
        <f t="shared" si="36"/>
        <v/>
      </c>
      <c r="R105" s="259"/>
      <c r="S105" s="258" t="str">
        <f t="shared" si="29"/>
        <v/>
      </c>
      <c r="T105" s="254"/>
      <c r="U105" s="260" t="str" cm="1">
        <f t="array" ref="U105">IF(OR(S105="",I105=""),"",_xlfn.IFS(
(IFERROR(VALUE(TRIM(SUBSTITUTE(S105,CHAR(160),""))),0))=0,"Attention : montant présenté entièrement écarté",
(IFERROR(VALUE(TRIM(SUBSTITUTE(S105,CHAR(160),""))),0))&gt;(IFERROR(VALUE(TRIM(SUBSTITUTE(I105,CHAR(160),""))),0)),"KO : Le montant retenu est supérieur au montant présenté. Merci de revoir la ligne de contribution ou plafonner son montant.",
(IFERROR(VALUE(TRIM(SUBSTITUTE(I105,CHAR(160),""))),0))=0,"",(IFERROR(VALUE(TRIM(SUBSTITUTE(S105,CHAR(160),""))),0))=(IFERROR(VALUE(TRIM(SUBSTITUTE(I105,CHAR(160),""))),0)),"OK",
(IFERROR(VALUE(TRIM(SUBSTITUTE(S105,CHAR(160),""))),0))&lt;(IFERROR(VALUE(TRIM(SUBSTITUTE(I105,CHAR(160),""))),0)),"Attention : Montant présenté partiellement écarté",
TRUE,""))</f>
        <v/>
      </c>
      <c r="V105" s="124" t="str">
        <f t="shared" si="27"/>
        <v/>
      </c>
    </row>
    <row r="106" spans="1:22" ht="15.95">
      <c r="A106" s="381">
        <v>95</v>
      </c>
      <c r="B106" s="253"/>
      <c r="C106" s="5"/>
      <c r="D106" s="254"/>
      <c r="E106" s="255"/>
      <c r="F106" s="7"/>
      <c r="G106" s="254"/>
      <c r="H106" s="256"/>
      <c r="I106" s="20" t="str">
        <f t="shared" si="28"/>
        <v/>
      </c>
      <c r="J106" s="380"/>
      <c r="K106" s="391" t="str">
        <f t="shared" si="30"/>
        <v/>
      </c>
      <c r="L106" s="257" t="str">
        <f t="shared" si="31"/>
        <v/>
      </c>
      <c r="M106" s="257" t="str">
        <f t="shared" si="32"/>
        <v/>
      </c>
      <c r="N106" s="620" t="str">
        <f t="shared" si="33"/>
        <v/>
      </c>
      <c r="O106" s="258" t="str">
        <f t="shared" si="34"/>
        <v/>
      </c>
      <c r="P106" s="257" t="str">
        <f t="shared" si="35"/>
        <v/>
      </c>
      <c r="Q106" s="257" t="str">
        <f t="shared" si="36"/>
        <v/>
      </c>
      <c r="R106" s="259"/>
      <c r="S106" s="258" t="str">
        <f t="shared" si="29"/>
        <v/>
      </c>
      <c r="T106" s="254"/>
      <c r="U106" s="260" t="str" cm="1">
        <f t="array" ref="U106">IF(OR(S106="",I106=""),"",_xlfn.IFS(
(IFERROR(VALUE(TRIM(SUBSTITUTE(S106,CHAR(160),""))),0))=0,"Attention : montant présenté entièrement écarté",
(IFERROR(VALUE(TRIM(SUBSTITUTE(S106,CHAR(160),""))),0))&gt;(IFERROR(VALUE(TRIM(SUBSTITUTE(I106,CHAR(160),""))),0)),"KO : Le montant retenu est supérieur au montant présenté. Merci de revoir la ligne de contribution ou plafonner son montant.",
(IFERROR(VALUE(TRIM(SUBSTITUTE(I106,CHAR(160),""))),0))=0,"",(IFERROR(VALUE(TRIM(SUBSTITUTE(S106,CHAR(160),""))),0))=(IFERROR(VALUE(TRIM(SUBSTITUTE(I106,CHAR(160),""))),0)),"OK",
(IFERROR(VALUE(TRIM(SUBSTITUTE(S106,CHAR(160),""))),0))&lt;(IFERROR(VALUE(TRIM(SUBSTITUTE(I106,CHAR(160),""))),0)),"Attention : Montant présenté partiellement écarté",
TRUE,""))</f>
        <v/>
      </c>
      <c r="V106" s="124" t="str">
        <f t="shared" si="27"/>
        <v/>
      </c>
    </row>
    <row r="107" spans="1:22" ht="15.95">
      <c r="A107" s="381">
        <v>96</v>
      </c>
      <c r="B107" s="253"/>
      <c r="C107" s="5"/>
      <c r="D107" s="254"/>
      <c r="E107" s="255"/>
      <c r="F107" s="7"/>
      <c r="G107" s="254"/>
      <c r="H107" s="256"/>
      <c r="I107" s="20" t="str">
        <f t="shared" si="28"/>
        <v/>
      </c>
      <c r="J107" s="380"/>
      <c r="K107" s="391" t="str">
        <f t="shared" si="30"/>
        <v/>
      </c>
      <c r="L107" s="257" t="str">
        <f t="shared" si="31"/>
        <v/>
      </c>
      <c r="M107" s="257" t="str">
        <f t="shared" si="32"/>
        <v/>
      </c>
      <c r="N107" s="620" t="str">
        <f t="shared" si="33"/>
        <v/>
      </c>
      <c r="O107" s="258" t="str">
        <f t="shared" si="34"/>
        <v/>
      </c>
      <c r="P107" s="257" t="str">
        <f t="shared" si="35"/>
        <v/>
      </c>
      <c r="Q107" s="257" t="str">
        <f t="shared" si="36"/>
        <v/>
      </c>
      <c r="R107" s="259"/>
      <c r="S107" s="258" t="str">
        <f t="shared" si="29"/>
        <v/>
      </c>
      <c r="T107" s="254"/>
      <c r="U107" s="260" t="str" cm="1">
        <f t="array" ref="U107">IF(OR(S107="",I107=""),"",_xlfn.IFS(
(IFERROR(VALUE(TRIM(SUBSTITUTE(S107,CHAR(160),""))),0))=0,"Attention : montant présenté entièrement écarté",
(IFERROR(VALUE(TRIM(SUBSTITUTE(S107,CHAR(160),""))),0))&gt;(IFERROR(VALUE(TRIM(SUBSTITUTE(I107,CHAR(160),""))),0)),"KO : Le montant retenu est supérieur au montant présenté. Merci de revoir la ligne de contribution ou plafonner son montant.",
(IFERROR(VALUE(TRIM(SUBSTITUTE(I107,CHAR(160),""))),0))=0,"",(IFERROR(VALUE(TRIM(SUBSTITUTE(S107,CHAR(160),""))),0))=(IFERROR(VALUE(TRIM(SUBSTITUTE(I107,CHAR(160),""))),0)),"OK",
(IFERROR(VALUE(TRIM(SUBSTITUTE(S107,CHAR(160),""))),0))&lt;(IFERROR(VALUE(TRIM(SUBSTITUTE(I107,CHAR(160),""))),0)),"Attention : Montant présenté partiellement écarté",
TRUE,""))</f>
        <v/>
      </c>
      <c r="V107" s="124" t="str">
        <f t="shared" si="27"/>
        <v/>
      </c>
    </row>
    <row r="108" spans="1:22" ht="15.95">
      <c r="A108" s="381">
        <v>97</v>
      </c>
      <c r="B108" s="253"/>
      <c r="C108" s="5"/>
      <c r="D108" s="254"/>
      <c r="E108" s="255"/>
      <c r="F108" s="7"/>
      <c r="G108" s="254"/>
      <c r="H108" s="256"/>
      <c r="I108" s="20" t="str">
        <f t="shared" si="28"/>
        <v/>
      </c>
      <c r="J108" s="380"/>
      <c r="K108" s="391" t="str">
        <f t="shared" si="30"/>
        <v/>
      </c>
      <c r="L108" s="257" t="str">
        <f t="shared" si="31"/>
        <v/>
      </c>
      <c r="M108" s="257" t="str">
        <f t="shared" si="32"/>
        <v/>
      </c>
      <c r="N108" s="620" t="str">
        <f t="shared" si="33"/>
        <v/>
      </c>
      <c r="O108" s="258" t="str">
        <f t="shared" si="34"/>
        <v/>
      </c>
      <c r="P108" s="257" t="str">
        <f t="shared" si="35"/>
        <v/>
      </c>
      <c r="Q108" s="257" t="str">
        <f t="shared" si="36"/>
        <v/>
      </c>
      <c r="R108" s="259"/>
      <c r="S108" s="258" t="str">
        <f t="shared" si="29"/>
        <v/>
      </c>
      <c r="T108" s="254"/>
      <c r="U108" s="260" t="str" cm="1">
        <f t="array" ref="U108">IF(OR(S108="",I108=""),"",_xlfn.IFS(
(IFERROR(VALUE(TRIM(SUBSTITUTE(S108,CHAR(160),""))),0))=0,"Attention : montant présenté entièrement écarté",
(IFERROR(VALUE(TRIM(SUBSTITUTE(S108,CHAR(160),""))),0))&gt;(IFERROR(VALUE(TRIM(SUBSTITUTE(I108,CHAR(160),""))),0)),"KO : Le montant retenu est supérieur au montant présenté. Merci de revoir la ligne de contribution ou plafonner son montant.",
(IFERROR(VALUE(TRIM(SUBSTITUTE(I108,CHAR(160),""))),0))=0,"",(IFERROR(VALUE(TRIM(SUBSTITUTE(S108,CHAR(160),""))),0))=(IFERROR(VALUE(TRIM(SUBSTITUTE(I108,CHAR(160),""))),0)),"OK",
(IFERROR(VALUE(TRIM(SUBSTITUTE(S108,CHAR(160),""))),0))&lt;(IFERROR(VALUE(TRIM(SUBSTITUTE(I108,CHAR(160),""))),0)),"Attention : Montant présenté partiellement écarté",
TRUE,""))</f>
        <v/>
      </c>
      <c r="V108" s="124" t="str">
        <f t="shared" si="27"/>
        <v/>
      </c>
    </row>
    <row r="109" spans="1:22" ht="15.95">
      <c r="A109" s="381">
        <v>98</v>
      </c>
      <c r="B109" s="253"/>
      <c r="C109" s="5"/>
      <c r="D109" s="254"/>
      <c r="E109" s="255"/>
      <c r="F109" s="7"/>
      <c r="G109" s="254"/>
      <c r="H109" s="256"/>
      <c r="I109" s="20" t="str">
        <f t="shared" si="28"/>
        <v/>
      </c>
      <c r="J109" s="380"/>
      <c r="K109" s="391" t="str">
        <f t="shared" si="30"/>
        <v/>
      </c>
      <c r="L109" s="257" t="str">
        <f t="shared" si="31"/>
        <v/>
      </c>
      <c r="M109" s="257" t="str">
        <f t="shared" si="32"/>
        <v/>
      </c>
      <c r="N109" s="620" t="str">
        <f t="shared" si="33"/>
        <v/>
      </c>
      <c r="O109" s="258" t="str">
        <f t="shared" si="34"/>
        <v/>
      </c>
      <c r="P109" s="257" t="str">
        <f t="shared" si="35"/>
        <v/>
      </c>
      <c r="Q109" s="257" t="str">
        <f t="shared" si="36"/>
        <v/>
      </c>
      <c r="R109" s="259"/>
      <c r="S109" s="258" t="str">
        <f t="shared" si="29"/>
        <v/>
      </c>
      <c r="T109" s="254"/>
      <c r="U109" s="260" t="str" cm="1">
        <f t="array" ref="U109">IF(OR(S109="",I109=""),"",_xlfn.IFS(
(IFERROR(VALUE(TRIM(SUBSTITUTE(S109,CHAR(160),""))),0))=0,"Attention : montant présenté entièrement écarté",
(IFERROR(VALUE(TRIM(SUBSTITUTE(S109,CHAR(160),""))),0))&gt;(IFERROR(VALUE(TRIM(SUBSTITUTE(I109,CHAR(160),""))),0)),"KO : Le montant retenu est supérieur au montant présenté. Merci de revoir la ligne de contribution ou plafonner son montant.",
(IFERROR(VALUE(TRIM(SUBSTITUTE(I109,CHAR(160),""))),0))=0,"",(IFERROR(VALUE(TRIM(SUBSTITUTE(S109,CHAR(160),""))),0))=(IFERROR(VALUE(TRIM(SUBSTITUTE(I109,CHAR(160),""))),0)),"OK",
(IFERROR(VALUE(TRIM(SUBSTITUTE(S109,CHAR(160),""))),0))&lt;(IFERROR(VALUE(TRIM(SUBSTITUTE(I109,CHAR(160),""))),0)),"Attention : Montant présenté partiellement écarté",
TRUE,""))</f>
        <v/>
      </c>
      <c r="V109" s="124" t="str">
        <f t="shared" si="27"/>
        <v/>
      </c>
    </row>
    <row r="110" spans="1:22" ht="15.95">
      <c r="A110" s="381">
        <v>99</v>
      </c>
      <c r="B110" s="253"/>
      <c r="C110" s="5"/>
      <c r="D110" s="254"/>
      <c r="E110" s="255"/>
      <c r="F110" s="7"/>
      <c r="G110" s="254"/>
      <c r="H110" s="256"/>
      <c r="I110" s="20" t="str">
        <f t="shared" si="28"/>
        <v/>
      </c>
      <c r="J110" s="380"/>
      <c r="K110" s="391" t="str">
        <f t="shared" si="30"/>
        <v/>
      </c>
      <c r="L110" s="257" t="str">
        <f t="shared" si="31"/>
        <v/>
      </c>
      <c r="M110" s="257" t="str">
        <f t="shared" si="32"/>
        <v/>
      </c>
      <c r="N110" s="620" t="str">
        <f t="shared" si="33"/>
        <v/>
      </c>
      <c r="O110" s="258" t="str">
        <f t="shared" si="34"/>
        <v/>
      </c>
      <c r="P110" s="257" t="str">
        <f t="shared" si="35"/>
        <v/>
      </c>
      <c r="Q110" s="257" t="str">
        <f t="shared" si="36"/>
        <v/>
      </c>
      <c r="R110" s="259"/>
      <c r="S110" s="258" t="str">
        <f t="shared" si="29"/>
        <v/>
      </c>
      <c r="T110" s="254"/>
      <c r="U110" s="260" t="str" cm="1">
        <f t="array" ref="U110">IF(OR(S110="",I110=""),"",_xlfn.IFS(
(IFERROR(VALUE(TRIM(SUBSTITUTE(S110,CHAR(160),""))),0))=0,"Attention : montant présenté entièrement écarté",
(IFERROR(VALUE(TRIM(SUBSTITUTE(S110,CHAR(160),""))),0))&gt;(IFERROR(VALUE(TRIM(SUBSTITUTE(I110,CHAR(160),""))),0)),"KO : Le montant retenu est supérieur au montant présenté. Merci de revoir la ligne de contribution ou plafonner son montant.",
(IFERROR(VALUE(TRIM(SUBSTITUTE(I110,CHAR(160),""))),0))=0,"",(IFERROR(VALUE(TRIM(SUBSTITUTE(S110,CHAR(160),""))),0))=(IFERROR(VALUE(TRIM(SUBSTITUTE(I110,CHAR(160),""))),0)),"OK",
(IFERROR(VALUE(TRIM(SUBSTITUTE(S110,CHAR(160),""))),0))&lt;(IFERROR(VALUE(TRIM(SUBSTITUTE(I110,CHAR(160),""))),0)),"Attention : Montant présenté partiellement écarté",
TRUE,""))</f>
        <v/>
      </c>
      <c r="V110" s="124" t="str">
        <f t="shared" si="27"/>
        <v/>
      </c>
    </row>
    <row r="111" spans="1:22" ht="17.100000000000001" thickBot="1">
      <c r="A111" s="382">
        <v>100</v>
      </c>
      <c r="B111" s="383"/>
      <c r="C111" s="5"/>
      <c r="D111" s="385"/>
      <c r="E111" s="386"/>
      <c r="F111" s="126"/>
      <c r="G111" s="385"/>
      <c r="H111" s="387"/>
      <c r="I111" s="129" t="str">
        <f t="shared" si="28"/>
        <v/>
      </c>
      <c r="J111" s="388"/>
      <c r="K111" s="416" t="str">
        <f t="shared" si="30"/>
        <v/>
      </c>
      <c r="L111" s="417" t="str">
        <f t="shared" si="31"/>
        <v/>
      </c>
      <c r="M111" s="417" t="str">
        <f t="shared" si="32"/>
        <v/>
      </c>
      <c r="N111" s="621" t="str">
        <f t="shared" si="33"/>
        <v/>
      </c>
      <c r="O111" s="418" t="str">
        <f t="shared" si="34"/>
        <v/>
      </c>
      <c r="P111" s="417" t="str">
        <f t="shared" si="35"/>
        <v/>
      </c>
      <c r="Q111" s="417" t="str">
        <f t="shared" si="36"/>
        <v/>
      </c>
      <c r="R111" s="419"/>
      <c r="S111" s="418" t="str">
        <f t="shared" si="29"/>
        <v/>
      </c>
      <c r="T111" s="385"/>
      <c r="U111" s="420" t="str" cm="1">
        <f t="array" ref="U111">IF(OR(S111="",I111=""),"",_xlfn.IFS(
(IFERROR(VALUE(TRIM(SUBSTITUTE(S111,CHAR(160),""))),0))=0,"Attention : montant présenté entièrement écarté",
(IFERROR(VALUE(TRIM(SUBSTITUTE(S111,CHAR(160),""))),0))&gt;(IFERROR(VALUE(TRIM(SUBSTITUTE(I111,CHAR(160),""))),0)),"KO : Le montant retenu est supérieur au montant présenté. Merci de revoir la ligne de contribution ou plafonner son montant.",
(IFERROR(VALUE(TRIM(SUBSTITUTE(I111,CHAR(160),""))),0))=0,"",(IFERROR(VALUE(TRIM(SUBSTITUTE(S111,CHAR(160),""))),0))=(IFERROR(VALUE(TRIM(SUBSTITUTE(I111,CHAR(160),""))),0)),"OK",
(IFERROR(VALUE(TRIM(SUBSTITUTE(S111,CHAR(160),""))),0))&lt;(IFERROR(VALUE(TRIM(SUBSTITUTE(I111,CHAR(160),""))),0)),"Attention : Montant présenté partiellement écarté",
TRUE,""))</f>
        <v/>
      </c>
      <c r="V111" s="421" t="str">
        <f t="shared" si="27"/>
        <v/>
      </c>
    </row>
    <row r="112" spans="1:22" ht="15" customHeight="1" thickBot="1">
      <c r="A112" s="392"/>
      <c r="B112" s="393"/>
      <c r="C112" s="393"/>
      <c r="D112" s="393"/>
      <c r="E112" s="393"/>
      <c r="F112" s="393"/>
      <c r="G112" s="393"/>
      <c r="H112" s="394" t="s">
        <v>145</v>
      </c>
      <c r="I112" s="395">
        <f>SUM(I12:I111)</f>
        <v>0</v>
      </c>
      <c r="J112" s="396"/>
      <c r="K112" s="428"/>
      <c r="L112" s="429"/>
      <c r="M112" s="429"/>
      <c r="N112" s="429"/>
      <c r="O112" s="429"/>
      <c r="P112" s="429"/>
      <c r="Q112" s="430"/>
      <c r="R112" s="430" t="s">
        <v>145</v>
      </c>
      <c r="S112" s="431">
        <f>SUM(S12:S111)</f>
        <v>0</v>
      </c>
      <c r="T112" s="1005" t="s">
        <v>146</v>
      </c>
      <c r="U112" s="1006"/>
      <c r="V112" s="432">
        <f>SUM(V12:V111)</f>
        <v>0</v>
      </c>
    </row>
  </sheetData>
  <sheetProtection algorithmName="SHA-512" hashValue="s12oqTZb/UBWdxDg4TwjZcajMp/Irh+1uaRxAyvnKdwwSUUVsPPomKzcthEJ8g6O3qSKEQr7RlpnLo4nQhPAGA==" saltValue="muWoLqW4mcTNLyU9+dsaIQ==" spinCount="100000" sheet="1" formatColumns="0" formatRows="0" insertRows="0" autoFilter="0"/>
  <mergeCells count="15">
    <mergeCell ref="V7:V8"/>
    <mergeCell ref="S7:S8"/>
    <mergeCell ref="K5:V5"/>
    <mergeCell ref="A5:J5"/>
    <mergeCell ref="P7:R8"/>
    <mergeCell ref="K7:O7"/>
    <mergeCell ref="K8:O8"/>
    <mergeCell ref="T112:U112"/>
    <mergeCell ref="J7:J8"/>
    <mergeCell ref="I7:I8"/>
    <mergeCell ref="G7:H8"/>
    <mergeCell ref="A7:F8"/>
    <mergeCell ref="A9:A10"/>
    <mergeCell ref="T7:T8"/>
    <mergeCell ref="U7:U8"/>
  </mergeCells>
  <conditionalFormatting sqref="K12:Q111">
    <cfRule type="expression" dxfId="26" priority="285" stopIfTrue="1">
      <formula>K12&lt;&gt;B12</formula>
    </cfRule>
  </conditionalFormatting>
  <conditionalFormatting sqref="R12:R111">
    <cfRule type="containsText" dxfId="25" priority="2" operator="containsText" text="Non">
      <formula>NOT(ISERROR(SEARCH("Non",R12)))</formula>
    </cfRule>
  </conditionalFormatting>
  <conditionalFormatting sqref="U12:U111">
    <cfRule type="containsText" dxfId="24" priority="4" operator="containsText" text="OK">
      <formula>NOT(ISERROR(SEARCH("OK",U12)))</formula>
    </cfRule>
    <cfRule type="containsText" dxfId="23" priority="5" operator="containsText" text="KO">
      <formula>NOT(ISERROR(SEARCH("KO",U12)))</formula>
    </cfRule>
    <cfRule type="containsText" dxfId="22" priority="6" operator="containsText" text="Attention">
      <formula>NOT(ISERROR(SEARCH("Attention",U12)))</formula>
    </cfRule>
  </conditionalFormatting>
  <dataValidations count="1">
    <dataValidation type="list" allowBlank="1" showInputMessage="1" showErrorMessage="1" sqref="R12:R111" xr:uid="{62CD6B32-E827-344C-AA57-F719087B6A1D}">
      <formula1>"Oui,Non,Sans Objet"</formula1>
    </dataValidation>
  </dataValidations>
  <pageMargins left="0.7" right="0.7" top="0.75" bottom="0.75" header="0.3" footer="0.3"/>
  <pageSetup paperSize="9" scale="11"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1898E254-E065-4E40-9EA2-68B25DFB9173}">
          <x14:formula1>
            <xm:f>'0-Présentation typeaction'!$B$7:$B$8</xm:f>
          </x14:formula1>
          <xm:sqref>C12:C111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4B4B8-90EB-F540-810D-622627B58E0D}">
  <sheetPr>
    <tabColor rgb="FF227A56"/>
    <pageSetUpPr fitToPage="1"/>
  </sheetPr>
  <dimension ref="A1:P10"/>
  <sheetViews>
    <sheetView showGridLines="0" zoomScale="55" zoomScaleNormal="70" workbookViewId="0">
      <selection activeCell="D22" sqref="D22"/>
    </sheetView>
  </sheetViews>
  <sheetFormatPr defaultColWidth="11.42578125" defaultRowHeight="15" outlineLevelCol="1"/>
  <cols>
    <col min="1" max="1" width="27.42578125" style="50" bestFit="1" customWidth="1"/>
    <col min="2" max="2" width="59.140625" style="50" customWidth="1"/>
    <col min="3" max="3" width="35.42578125" style="279" customWidth="1"/>
    <col min="4" max="4" width="56.42578125" style="50" customWidth="1"/>
    <col min="5" max="5" width="48.140625" style="50" customWidth="1"/>
    <col min="6" max="6" width="56.42578125" style="50" customWidth="1"/>
    <col min="7" max="7" width="55.140625" style="50" customWidth="1"/>
    <col min="8" max="8" width="51.42578125" style="50" hidden="1" customWidth="1" outlineLevel="1"/>
    <col min="9" max="9" width="38.140625" style="50" hidden="1" customWidth="1" outlineLevel="1"/>
    <col min="10" max="10" width="29.85546875" style="50" hidden="1" customWidth="1" outlineLevel="1"/>
    <col min="11" max="11" width="31.42578125" style="50" hidden="1" customWidth="1" outlineLevel="1"/>
    <col min="12" max="12" width="24.42578125" style="50" hidden="1" customWidth="1" outlineLevel="1"/>
    <col min="13" max="13" width="70" style="50" hidden="1" customWidth="1" outlineLevel="1"/>
    <col min="14" max="14" width="47.42578125" style="50" hidden="1" customWidth="1" outlineLevel="1"/>
    <col min="15" max="15" width="29.85546875" style="50" hidden="1" customWidth="1" outlineLevel="1"/>
    <col min="16" max="16" width="11.42578125" style="50" collapsed="1"/>
    <col min="17" max="16384" width="11.42578125" style="50"/>
  </cols>
  <sheetData>
    <row r="1" spans="1:15" ht="54" customHeight="1">
      <c r="A1" s="1022" t="s">
        <v>235</v>
      </c>
      <c r="B1" s="1022"/>
      <c r="C1" s="1022"/>
      <c r="D1" s="1022"/>
      <c r="E1" s="1022"/>
      <c r="F1" s="1022"/>
      <c r="G1" s="1022"/>
      <c r="H1" s="902" t="s">
        <v>236</v>
      </c>
      <c r="I1" s="902"/>
      <c r="J1" s="902"/>
      <c r="K1" s="902"/>
      <c r="L1" s="902"/>
      <c r="M1" s="902"/>
      <c r="N1" s="902"/>
      <c r="O1" s="902"/>
    </row>
    <row r="2" spans="1:15" ht="45.95" customHeight="1" thickBot="1">
      <c r="A2" s="1023"/>
      <c r="B2" s="1023"/>
      <c r="C2" s="1023"/>
      <c r="D2" s="1023"/>
      <c r="E2" s="1023"/>
      <c r="F2" s="1023"/>
      <c r="G2" s="1023"/>
      <c r="H2" s="1024"/>
      <c r="I2" s="1024"/>
      <c r="J2" s="1024"/>
      <c r="K2" s="1024"/>
      <c r="L2" s="1024"/>
      <c r="M2" s="1024"/>
      <c r="N2" s="1024"/>
      <c r="O2" s="1024"/>
    </row>
    <row r="3" spans="1:15" ht="45.95" customHeight="1">
      <c r="A3" s="1026" t="s">
        <v>237</v>
      </c>
      <c r="B3" s="1027"/>
      <c r="C3" s="1027"/>
      <c r="D3" s="1027"/>
      <c r="E3" s="1030" t="s">
        <v>238</v>
      </c>
      <c r="F3" s="1032" t="s">
        <v>54</v>
      </c>
      <c r="G3" s="1034" t="s">
        <v>216</v>
      </c>
      <c r="H3" s="1036" t="s">
        <v>152</v>
      </c>
      <c r="I3" s="971"/>
      <c r="J3" s="971"/>
      <c r="K3" s="971"/>
      <c r="L3" s="971" t="s">
        <v>154</v>
      </c>
      <c r="M3" s="968" t="s">
        <v>155</v>
      </c>
      <c r="N3" s="968" t="s">
        <v>61</v>
      </c>
      <c r="O3" s="973" t="s">
        <v>156</v>
      </c>
    </row>
    <row r="4" spans="1:15" ht="45.95" customHeight="1">
      <c r="A4" s="1028" t="s">
        <v>239</v>
      </c>
      <c r="B4" s="1029"/>
      <c r="C4" s="1029"/>
      <c r="D4" s="1029"/>
      <c r="E4" s="1031"/>
      <c r="F4" s="1033"/>
      <c r="G4" s="1035"/>
      <c r="H4" s="1037"/>
      <c r="I4" s="972"/>
      <c r="J4" s="972"/>
      <c r="K4" s="972"/>
      <c r="L4" s="972"/>
      <c r="M4" s="969"/>
      <c r="N4" s="969"/>
      <c r="O4" s="974"/>
    </row>
    <row r="5" spans="1:15" s="2" customFormat="1" ht="63.95">
      <c r="A5" s="1025" t="s">
        <v>68</v>
      </c>
      <c r="B5" s="52" t="s">
        <v>74</v>
      </c>
      <c r="C5" s="52" t="s">
        <v>240</v>
      </c>
      <c r="D5" s="52" t="s">
        <v>241</v>
      </c>
      <c r="E5" s="52" t="s">
        <v>242</v>
      </c>
      <c r="F5" s="52" t="s">
        <v>243</v>
      </c>
      <c r="G5" s="249" t="s">
        <v>244</v>
      </c>
      <c r="H5" s="530" t="s">
        <v>74</v>
      </c>
      <c r="I5" s="53" t="s">
        <v>245</v>
      </c>
      <c r="J5" s="53" t="s">
        <v>246</v>
      </c>
      <c r="K5" s="53" t="s">
        <v>247</v>
      </c>
      <c r="L5" s="53" t="s">
        <v>248</v>
      </c>
      <c r="M5" s="53" t="s">
        <v>103</v>
      </c>
      <c r="N5" s="53" t="s">
        <v>105</v>
      </c>
      <c r="O5" s="531" t="s">
        <v>174</v>
      </c>
    </row>
    <row r="6" spans="1:15" s="2" customFormat="1" ht="121.5" customHeight="1">
      <c r="A6" s="1025"/>
      <c r="B6" s="13" t="s">
        <v>249</v>
      </c>
      <c r="C6" s="13" t="s">
        <v>250</v>
      </c>
      <c r="D6" s="13" t="s">
        <v>251</v>
      </c>
      <c r="E6" s="13" t="s">
        <v>252</v>
      </c>
      <c r="F6" s="13" t="s">
        <v>253</v>
      </c>
      <c r="G6" s="251" t="s">
        <v>254</v>
      </c>
      <c r="H6" s="299" t="s">
        <v>114</v>
      </c>
      <c r="I6" s="3" t="s">
        <v>126</v>
      </c>
      <c r="J6" s="3" t="s">
        <v>126</v>
      </c>
      <c r="K6" s="3" t="s">
        <v>126</v>
      </c>
      <c r="L6" s="3" t="s">
        <v>126</v>
      </c>
      <c r="M6" s="3" t="s">
        <v>188</v>
      </c>
      <c r="N6" s="3" t="s">
        <v>134</v>
      </c>
      <c r="O6" s="532" t="s">
        <v>126</v>
      </c>
    </row>
    <row r="7" spans="1:15" s="2" customFormat="1" ht="51" customHeight="1" thickBot="1">
      <c r="A7" s="523" t="s">
        <v>32</v>
      </c>
      <c r="B7" s="295"/>
      <c r="C7" s="400">
        <v>30000</v>
      </c>
      <c r="D7" s="400">
        <v>6000</v>
      </c>
      <c r="E7" s="398" t="s">
        <v>136</v>
      </c>
      <c r="F7" s="517">
        <f>IF(AND(D7&lt;&gt;"",E7="Oui"),D7,"")</f>
        <v>6000</v>
      </c>
      <c r="G7" s="402"/>
      <c r="H7" s="533">
        <f>B7</f>
        <v>0</v>
      </c>
      <c r="I7" s="311">
        <f>C7</f>
        <v>30000</v>
      </c>
      <c r="J7" s="400">
        <f>D7</f>
        <v>6000</v>
      </c>
      <c r="K7" s="398" t="str">
        <f>E7</f>
        <v>Oui</v>
      </c>
      <c r="L7" s="311">
        <f>F7</f>
        <v>6000</v>
      </c>
      <c r="M7" s="398"/>
      <c r="N7" s="518" t="str" cm="1">
        <f t="array" ref="N7">IF(OR(I7="",C7=""),"",_xlfn.IFS(IFERROR(VALUE(TRIM(SUBSTITUTE(I7,CHAR(160),""))),0)&gt;IFERROR(VALUE(TRIM(SUBSTITUTE(C7,CHAR(160),""))),0),"KO : Le montant retenu est supérieur au montant présenté.",IFERROR(VALUE(TRIM(SUBSTITUTE(I7,CHAR(160),""))),0)=0,"",IFERROR(VALUE(TRIM(SUBSTITUTE(I7,CHAR(160),""))),0)=IFERROR(VALUE(TRIM(SUBSTITUTE(C7,CHAR(160),""))),0),"OK",IFERROR(VALUE(TRIM(SUBSTITUTE(I7,CHAR(160),""))),0)&lt;IFERROR(VALUE(TRIM(SUBSTITUTE(C7,CHAR(160),""))),0),"Montant instruit inférieur au montant présenté.",TRUE,""))</f>
        <v>OK</v>
      </c>
      <c r="O7" s="534">
        <f t="shared" ref="O7:O9" si="0">IF(OR(D7="",J7=""),"",D7-J7)</f>
        <v>0</v>
      </c>
    </row>
    <row r="8" spans="1:15" s="2" customFormat="1" ht="65.099999999999994" customHeight="1">
      <c r="A8" s="519">
        <v>1</v>
      </c>
      <c r="B8" s="622" t="s">
        <v>28</v>
      </c>
      <c r="C8" s="520">
        <f>SUMIFS('1.1 -Investissements'!$Y$12:$Y$111,'1.1 -Investissements'!$G$12:$G$111,'4-Tx forf personnel+autoconst'!B8,'1.1 -Investissements'!$I$12:$I$111,"&lt;&gt;Oui")+SUMIFS('2-Frais généraux'!$X$12:$X$111,'2-Frais généraux'!$F$12:$F$111,'4-Tx forf personnel+autoconst'!B8,'2-Frais généraux'!J$12:J$111,"&lt;&gt;Oui")+SUMIFS('3-Contributions en nature'!$I$12:$I$111,'3-Contributions en nature'!$C$12:$C$111,'4-Tx forf personnel+autoconst'!B8)+SUMIFS('1.2 -Amortissement'!$N$12:$N$111,'1.2 -Amortissement'!$C$12:$C$111,'4-Tx forf personnel+autoconst'!B8)</f>
        <v>0</v>
      </c>
      <c r="D8" s="520">
        <f>IFERROR(C8*0.2,"")</f>
        <v>0</v>
      </c>
      <c r="E8" s="1018"/>
      <c r="F8" s="521" t="str">
        <f>IF(AND(D8&lt;&gt;"",$E$8="Oui"),D8,"")</f>
        <v/>
      </c>
      <c r="G8" s="528"/>
      <c r="H8" s="535" t="str">
        <f t="shared" ref="H8:H9" si="1">IF(B8="","",B8)</f>
        <v>La mise en place de systèmes agro-forestiers</v>
      </c>
      <c r="I8" s="522">
        <f>SUMIFS('1.1 -Investissements'!$BB$12:$BB$111,'1.1 -Investissements'!$AF$12:$AF$111,'4-Tx forf personnel+autoconst'!H8,'1.1 -Investissements'!$AH$12:$AH$111,"&lt;&gt;Oui")+SUMIFS('2-Frais généraux'!$AZ$12:$AZ$111,'2-Frais généraux'!$AD$12:$AD$111,'4-Tx forf personnel+autoconst'!H8,'2-Frais généraux'!AH$12:AH$111,"&lt;&gt;Oui")+SUMIFS('3-Contributions en nature'!$S$12:$S$111,'3-Contributions en nature'!$L$12:$L$111,'4-Tx forf personnel+autoconst'!H8)+SUMIFS('1.2 -Amortissement'!$AC$12:$AC$111,'1.2 -Amortissement'!$Q$12:$Q$111,'4-Tx forf personnel+autoconst'!H8)</f>
        <v>0</v>
      </c>
      <c r="J8" s="522">
        <f>IFERROR(0.2*I8,"")</f>
        <v>0</v>
      </c>
      <c r="K8" s="1020" t="str">
        <f>IF(E8="","",E8)</f>
        <v/>
      </c>
      <c r="L8" s="521" t="str">
        <f>IF(AND(J8&lt;&gt;"",$K$8="Oui"),J8,"")</f>
        <v/>
      </c>
      <c r="M8" s="511"/>
      <c r="N8" s="327" t="str" cm="1">
        <f t="array" ref="N8">IF(OR(I8="",C8=""),"",_xlfn.IFS(IFERROR(VALUE(TRIM(SUBSTITUTE(I8,CHAR(160),""))),0)&gt;IFERROR(VALUE(TRIM(SUBSTITUTE(C8,CHAR(160),""))),0),"KO : Le montant retenu est supérieur au montant présenté.",IFERROR(VALUE(TRIM(SUBSTITUTE(I8,CHAR(160),""))),0)=0,"",IFERROR(VALUE(TRIM(SUBSTITUTE(I8,CHAR(160),""))),0)=IFERROR(VALUE(TRIM(SUBSTITUTE(C8,CHAR(160),""))),0),"OK",IFERROR(VALUE(TRIM(SUBSTITUTE(I8,CHAR(160),""))),0)&lt;IFERROR(VALUE(TRIM(SUBSTITUTE(C8,CHAR(160),""))),0),"Montant instruit inférieur au montant présenté.",TRUE,""))</f>
        <v/>
      </c>
      <c r="O8" s="513">
        <f t="shared" si="0"/>
        <v>0</v>
      </c>
    </row>
    <row r="9" spans="1:15" s="2" customFormat="1" ht="65.099999999999994" customHeight="1">
      <c r="A9" s="17">
        <v>2</v>
      </c>
      <c r="B9" s="623" t="s">
        <v>29</v>
      </c>
      <c r="C9" s="277">
        <f>SUMIFS('1.1 -Investissements'!$Y$12:$Y$111,'1.1 -Investissements'!$G$12:$G$111,'4-Tx forf personnel+autoconst'!B9,'1.1 -Investissements'!$I$12:$I$111,"&lt;&gt;Oui")+SUMIFS('2-Frais généraux'!$X$12:$X$111,'2-Frais généraux'!$F$12:$F$111,'4-Tx forf personnel+autoconst'!B9,'2-Frais généraux'!J$12:J$111,"&lt;&gt;Oui")+SUMIFS('3-Contributions en nature'!$I$12:$I$111,'3-Contributions en nature'!$C$12:$C$111,'4-Tx forf personnel+autoconst'!B9)+SUMIFS('1.2 -Amortissement'!$N$12:$N$111,'1.2 -Amortissement'!$C$12:$C$111,'4-Tx forf personnel+autoconst'!B9)</f>
        <v>0</v>
      </c>
      <c r="D9" s="277">
        <f>IFERROR(C9*0.2,"")</f>
        <v>0</v>
      </c>
      <c r="E9" s="1019"/>
      <c r="F9" s="516" t="str">
        <f t="shared" ref="F9" si="2">IF(AND(D9&lt;&gt;"",$E$8="Oui"),D9,"")</f>
        <v/>
      </c>
      <c r="G9" s="229"/>
      <c r="H9" s="536" t="str">
        <f t="shared" si="1"/>
        <v>Les opérations hors systèmes agro-forestiers</v>
      </c>
      <c r="I9" s="515">
        <f>SUMIFS('1.1 -Investissements'!$BB$12:$BB$111,'1.1 -Investissements'!$AF$12:$AF$111,'4-Tx forf personnel+autoconst'!H9,'1.1 -Investissements'!$AH$12:$AH$111,"&lt;&gt;Oui")+SUMIFS('2-Frais généraux'!$AZ$12:$AZ$111,'2-Frais généraux'!$AD$12:$AD$111,'4-Tx forf personnel+autoconst'!H9,'2-Frais généraux'!AH$12:AH$111,"&lt;&gt;Oui")+SUMIFS('3-Contributions en nature'!$S$12:$S$111,'3-Contributions en nature'!$L$12:$L$111,'4-Tx forf personnel+autoconst'!H9)+SUMIFS('1.2 -Amortissement'!$AC$12:$AC$111,'1.2 -Amortissement'!$Q$12:$Q$111,'4-Tx forf personnel+autoconst'!H9)</f>
        <v>0</v>
      </c>
      <c r="J9" s="515">
        <f>IFERROR(0.2*I9,"")</f>
        <v>0</v>
      </c>
      <c r="K9" s="1021"/>
      <c r="L9" s="516" t="str">
        <f t="shared" ref="L9" si="3">IF(AND(J9&lt;&gt;"",$K$8="Oui"),J9,"")</f>
        <v/>
      </c>
      <c r="M9" s="235"/>
      <c r="N9" s="14" t="str" cm="1">
        <f t="array" ref="N9">IF(OR(I9="",C9=""),"",_xlfn.IFS(IFERROR(VALUE(TRIM(SUBSTITUTE(I9,CHAR(160),""))),0)&gt;IFERROR(VALUE(TRIM(SUBSTITUTE(C9,CHAR(160),""))),0),"KO : Le montant retenu est supérieur au montant présenté.",IFERROR(VALUE(TRIM(SUBSTITUTE(I9,CHAR(160),""))),0)=0,"",IFERROR(VALUE(TRIM(SUBSTITUTE(I9,CHAR(160),""))),0)=IFERROR(VALUE(TRIM(SUBSTITUTE(C9,CHAR(160),""))),0),"OK",IFERROR(VALUE(TRIM(SUBSTITUTE(I9,CHAR(160),""))),0)&lt;IFERROR(VALUE(TRIM(SUBSTITUTE(C9,CHAR(160),""))),0),"Montant instruit inférieur au montant présenté.",TRUE,""))</f>
        <v/>
      </c>
      <c r="O9" s="462">
        <f t="shared" si="0"/>
        <v>0</v>
      </c>
    </row>
    <row r="10" spans="1:15" ht="17.100000000000001" thickBot="1">
      <c r="A10" s="524"/>
      <c r="B10" s="525" t="s">
        <v>255</v>
      </c>
      <c r="C10" s="526">
        <f>SUM(C8:C9)</f>
        <v>0</v>
      </c>
      <c r="D10" s="431"/>
      <c r="E10" s="527" t="s">
        <v>256</v>
      </c>
      <c r="F10" s="526">
        <f>SUM(F8:F9)</f>
        <v>0</v>
      </c>
      <c r="G10" s="529"/>
      <c r="H10" s="537" t="str">
        <f>IF(B10="","",B10)</f>
        <v>Base de calcul</v>
      </c>
      <c r="I10" s="526">
        <f>SUM(I8:I9)</f>
        <v>0</v>
      </c>
      <c r="J10" s="431"/>
      <c r="K10" s="527" t="s">
        <v>257</v>
      </c>
      <c r="L10" s="526">
        <f>SUM(L8:L9)</f>
        <v>0</v>
      </c>
      <c r="M10" s="538"/>
      <c r="N10" s="525" t="s">
        <v>258</v>
      </c>
      <c r="O10" s="432">
        <f>SUM(O8:O9)</f>
        <v>0</v>
      </c>
    </row>
  </sheetData>
  <sheetProtection sheet="1" objects="1" scenarios="1" formatColumns="0" formatRows="0" insertRows="0" autoFilter="0"/>
  <mergeCells count="17">
    <mergeCell ref="M3:M4"/>
    <mergeCell ref="N3:N4"/>
    <mergeCell ref="O3:O4"/>
    <mergeCell ref="E8:E9"/>
    <mergeCell ref="K8:K9"/>
    <mergeCell ref="A1:G1"/>
    <mergeCell ref="H1:O1"/>
    <mergeCell ref="A2:G2"/>
    <mergeCell ref="H2:O2"/>
    <mergeCell ref="A5:A6"/>
    <mergeCell ref="A3:D3"/>
    <mergeCell ref="A4:D4"/>
    <mergeCell ref="E3:E4"/>
    <mergeCell ref="F3:F4"/>
    <mergeCell ref="G3:G4"/>
    <mergeCell ref="H3:K4"/>
    <mergeCell ref="L3:L4"/>
  </mergeCells>
  <conditionalFormatting sqref="H8:L8 H9:J9 L9">
    <cfRule type="expression" dxfId="21" priority="1">
      <formula>H8&lt;&gt;B8</formula>
    </cfRule>
  </conditionalFormatting>
  <conditionalFormatting sqref="N7:N9">
    <cfRule type="containsText" dxfId="20" priority="2" operator="containsText" text="OK">
      <formula>NOT(ISERROR(SEARCH("OK",N7)))</formula>
    </cfRule>
    <cfRule type="containsText" dxfId="19" priority="3" operator="containsText" text="KO">
      <formula>NOT(ISERROR(SEARCH("KO",N7)))</formula>
    </cfRule>
    <cfRule type="containsText" dxfId="18" priority="4" operator="containsText" text="Attention">
      <formula>NOT(ISERROR(SEARCH("Attention",N7)))</formula>
    </cfRule>
  </conditionalFormatting>
  <dataValidations count="2">
    <dataValidation type="list" allowBlank="1" showErrorMessage="1" promptTitle="Sélectionnez un type d'action" sqref="E7:E8 K7:K8" xr:uid="{9E49629C-F1E3-0342-84A8-457307587BA6}">
      <formula1>"Oui,Non"</formula1>
    </dataValidation>
    <dataValidation allowBlank="1" showErrorMessage="1" promptTitle="Sélectionnez un type d'action" sqref="D7 J7 L7 H7 B8:B9" xr:uid="{05C6BA38-B947-5040-84A4-19C6FF2C6D37}"/>
  </dataValidations>
  <pageMargins left="0.7" right="0.7" top="0.75" bottom="0.75" header="0.3" footer="0.3"/>
  <pageSetup paperSize="9" scale="13" orientation="portrait"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0F16D-1A8E-474B-B7A2-8A57FA4F368E}">
  <sheetPr>
    <tabColor rgb="FF227A56"/>
    <pageSetUpPr fitToPage="1"/>
  </sheetPr>
  <dimension ref="A1:AI38"/>
  <sheetViews>
    <sheetView showGridLines="0" topLeftCell="A4" zoomScale="50" zoomScaleNormal="40" workbookViewId="0">
      <selection activeCell="N18" sqref="N18"/>
    </sheetView>
  </sheetViews>
  <sheetFormatPr defaultColWidth="11.42578125" defaultRowHeight="15"/>
  <cols>
    <col min="1" max="1" width="36.85546875" bestFit="1" customWidth="1"/>
    <col min="2" max="2" width="42.85546875" style="192" customWidth="1"/>
    <col min="3" max="3" width="53.28515625" customWidth="1"/>
    <col min="4" max="4" width="36.28515625" customWidth="1"/>
    <col min="5" max="5" width="41.28515625" customWidth="1"/>
    <col min="6" max="6" width="44.42578125" customWidth="1"/>
    <col min="7" max="7" width="43.140625" customWidth="1"/>
    <col min="8" max="8" width="45.85546875" customWidth="1"/>
    <col min="9" max="10" width="37.42578125" customWidth="1"/>
    <col min="11" max="11" width="30" customWidth="1"/>
    <col min="12" max="12" width="42" style="27" customWidth="1"/>
    <col min="13" max="13" width="64.85546875" style="27" customWidth="1"/>
    <col min="14" max="14" width="46.85546875" style="27" customWidth="1"/>
    <col min="15" max="15" width="55.85546875" style="27" customWidth="1"/>
    <col min="16" max="16" width="55.140625" style="27" customWidth="1"/>
    <col min="17" max="18" width="43.7109375" style="27" customWidth="1"/>
    <col min="19" max="19" width="48.85546875" style="27" customWidth="1"/>
    <col min="20" max="20" width="43.7109375" customWidth="1"/>
    <col min="21" max="21" width="40.140625" customWidth="1"/>
    <col min="22" max="22" width="40.85546875" customWidth="1"/>
    <col min="23" max="23" width="50.42578125" customWidth="1"/>
    <col min="24" max="24" width="30.42578125" customWidth="1"/>
    <col min="25" max="25" width="19.42578125" customWidth="1"/>
    <col min="26" max="26" width="34.42578125" customWidth="1"/>
    <col min="27" max="27" width="32.42578125" customWidth="1"/>
    <col min="28" max="28" width="34" customWidth="1"/>
  </cols>
  <sheetData>
    <row r="1" spans="1:35" ht="15.95" thickBot="1"/>
    <row r="2" spans="1:35" ht="107.45" customHeight="1" thickBot="1">
      <c r="A2" s="1043" t="s">
        <v>259</v>
      </c>
      <c r="B2" s="1044"/>
      <c r="C2" s="1044"/>
      <c r="D2" s="1044"/>
      <c r="E2" s="1044"/>
      <c r="F2" s="1044"/>
      <c r="G2" s="1044"/>
      <c r="H2" s="1044"/>
      <c r="I2" s="1044"/>
      <c r="J2" s="1044"/>
      <c r="K2" s="1044"/>
      <c r="L2" s="1044"/>
      <c r="M2" s="1044"/>
      <c r="N2" s="1044"/>
      <c r="O2" s="1044"/>
      <c r="P2" s="1044"/>
      <c r="Q2" s="1044"/>
      <c r="R2" s="1044"/>
      <c r="S2" s="1044"/>
      <c r="T2" s="1044"/>
      <c r="U2" s="1044"/>
      <c r="V2" s="1044"/>
      <c r="W2" s="1045"/>
    </row>
    <row r="3" spans="1:35" s="58" customFormat="1" ht="42" customHeight="1" thickBot="1">
      <c r="B3" s="193"/>
      <c r="C3" s="187"/>
      <c r="D3" s="186"/>
      <c r="E3" s="543"/>
      <c r="F3" s="543"/>
      <c r="G3" s="543"/>
      <c r="H3" s="543"/>
      <c r="I3" s="543"/>
      <c r="J3" s="543"/>
      <c r="K3" s="543"/>
      <c r="L3" s="189"/>
      <c r="M3" s="189"/>
      <c r="N3" s="183"/>
      <c r="O3" s="51"/>
      <c r="P3" s="51"/>
      <c r="Q3" s="208"/>
      <c r="R3" s="208"/>
      <c r="S3" s="208"/>
      <c r="T3" s="208"/>
      <c r="U3" s="51"/>
    </row>
    <row r="4" spans="1:35" s="58" customFormat="1" ht="156" customHeight="1">
      <c r="A4" s="1046" t="s">
        <v>260</v>
      </c>
      <c r="B4" s="1047"/>
      <c r="C4" s="1047"/>
      <c r="D4" s="1047"/>
      <c r="E4" s="1047"/>
      <c r="F4" s="1047"/>
      <c r="G4" s="1047"/>
      <c r="H4" s="1047"/>
      <c r="I4" s="1047"/>
      <c r="J4" s="1047"/>
      <c r="K4" s="191"/>
      <c r="L4" s="189"/>
      <c r="M4" s="1053" t="s">
        <v>261</v>
      </c>
      <c r="N4" s="1054"/>
      <c r="O4" s="1054"/>
      <c r="P4" s="1054"/>
      <c r="Q4" s="1054"/>
      <c r="R4" s="1054"/>
    </row>
    <row r="5" spans="1:35" s="58" customFormat="1" ht="84" customHeight="1" thickBot="1">
      <c r="A5" s="1048" t="s">
        <v>262</v>
      </c>
      <c r="B5" s="1049"/>
      <c r="C5" s="1049"/>
      <c r="D5" s="1049"/>
      <c r="E5" s="1049"/>
      <c r="F5" s="1049"/>
      <c r="G5" s="1049"/>
      <c r="H5" s="1049"/>
      <c r="I5" s="1049"/>
      <c r="J5" s="1049"/>
      <c r="K5" s="191"/>
      <c r="L5" s="189"/>
      <c r="M5" s="1061" t="s">
        <v>263</v>
      </c>
      <c r="N5" s="1062"/>
      <c r="O5" s="1062"/>
      <c r="P5" s="1062"/>
      <c r="Q5" s="1062"/>
      <c r="R5" s="1062"/>
    </row>
    <row r="6" spans="1:35" s="58" customFormat="1" ht="117" customHeight="1">
      <c r="A6" s="1050" t="s">
        <v>264</v>
      </c>
      <c r="B6" s="1051"/>
      <c r="C6" s="1052"/>
      <c r="D6" s="1057" t="s">
        <v>265</v>
      </c>
      <c r="E6" s="1058"/>
      <c r="F6" s="1058"/>
      <c r="G6" s="1058"/>
      <c r="H6" s="1059"/>
      <c r="I6" s="1055" t="s">
        <v>266</v>
      </c>
      <c r="J6" s="1056"/>
      <c r="K6" s="191"/>
      <c r="L6"/>
      <c r="M6" s="1060" t="s">
        <v>267</v>
      </c>
      <c r="N6" s="1060"/>
      <c r="O6" s="785"/>
      <c r="P6" s="1060" t="s">
        <v>268</v>
      </c>
      <c r="Q6" s="1060"/>
      <c r="R6" s="786"/>
    </row>
    <row r="7" spans="1:35" s="58" customFormat="1" ht="78.95" customHeight="1">
      <c r="A7" s="218" t="s">
        <v>269</v>
      </c>
      <c r="B7" s="219" t="s">
        <v>270</v>
      </c>
      <c r="C7" s="544" t="s">
        <v>271</v>
      </c>
      <c r="D7" s="218" t="s">
        <v>272</v>
      </c>
      <c r="E7" s="541" t="s">
        <v>273</v>
      </c>
      <c r="F7" s="541" t="s">
        <v>274</v>
      </c>
      <c r="G7" s="624" t="s">
        <v>275</v>
      </c>
      <c r="H7" s="625" t="s">
        <v>276</v>
      </c>
      <c r="I7" s="628" t="s">
        <v>28</v>
      </c>
      <c r="J7" s="625" t="s">
        <v>29</v>
      </c>
      <c r="L7"/>
    </row>
    <row r="8" spans="1:35" s="58" customFormat="1" ht="36.950000000000003" customHeight="1" thickBot="1">
      <c r="A8" s="220">
        <f>'1.1 -Investissements'!W112+'2-Frais généraux'!V112+'3-Contributions en nature'!I112+'1.2 -Amortissement'!N112+'4-Tx forf personnel+autoconst'!F10</f>
        <v>0</v>
      </c>
      <c r="B8" s="221">
        <f>'1.1 -Investissements'!X112+'2-Frais généraux'!W112</f>
        <v>0</v>
      </c>
      <c r="C8" s="545">
        <f>A8+B8</f>
        <v>0</v>
      </c>
      <c r="D8" s="220">
        <f>'1.1 -Investissements'!Y112</f>
        <v>0</v>
      </c>
      <c r="E8" s="221">
        <f>'2-Frais généraux'!X112</f>
        <v>0</v>
      </c>
      <c r="F8" s="221">
        <f>'3-Contributions en nature'!I112</f>
        <v>0</v>
      </c>
      <c r="G8" s="626">
        <f>'1.2 -Amortissement'!N112</f>
        <v>0</v>
      </c>
      <c r="H8" s="627">
        <f>'4-Tx forf personnel+autoconst'!F10</f>
        <v>0</v>
      </c>
      <c r="I8" s="629">
        <f>C27</f>
        <v>0</v>
      </c>
      <c r="J8" s="627">
        <f>C28</f>
        <v>0</v>
      </c>
      <c r="L8"/>
      <c r="M8" s="1042" t="s">
        <v>277</v>
      </c>
      <c r="N8" s="1042"/>
      <c r="O8"/>
      <c r="Q8" s="1042" t="s">
        <v>278</v>
      </c>
      <c r="R8" s="1042"/>
    </row>
    <row r="9" spans="1:35" s="58" customFormat="1" ht="197.45" customHeight="1">
      <c r="E9"/>
      <c r="F9"/>
      <c r="G9"/>
      <c r="H9"/>
      <c r="I9"/>
      <c r="J9"/>
      <c r="K9"/>
      <c r="L9"/>
      <c r="M9" s="539" t="s">
        <v>279</v>
      </c>
      <c r="N9" s="540" t="s">
        <v>280</v>
      </c>
      <c r="Q9" s="1070" t="s">
        <v>281</v>
      </c>
      <c r="R9" s="1070"/>
    </row>
    <row r="10" spans="1:35" s="58" customFormat="1" ht="80.099999999999994" customHeight="1">
      <c r="K10" s="186"/>
      <c r="L10" s="186"/>
      <c r="M10" s="787"/>
      <c r="N10" s="788"/>
      <c r="Q10" s="1071" t="str">
        <f>IF(R6="","",IF(R6="Autres",0.7,0.8))</f>
        <v/>
      </c>
      <c r="R10" s="1071"/>
    </row>
    <row r="11" spans="1:35" s="58" customFormat="1" ht="204.95" customHeight="1" thickBot="1"/>
    <row r="12" spans="1:35" s="58" customFormat="1" ht="179.1" customHeight="1" thickBot="1">
      <c r="B12" s="1066" t="s">
        <v>282</v>
      </c>
      <c r="C12" s="1067"/>
      <c r="D12" s="1067"/>
      <c r="E12" s="1067"/>
      <c r="F12" s="1067"/>
      <c r="G12" s="1067"/>
      <c r="H12" s="1067"/>
      <c r="I12" s="1067"/>
      <c r="J12" s="1068"/>
      <c r="K12" s="186"/>
      <c r="L12" s="186"/>
      <c r="M12" s="1053" t="s">
        <v>283</v>
      </c>
      <c r="N12" s="1054"/>
      <c r="O12" s="1054"/>
      <c r="P12" s="1054"/>
      <c r="Q12" s="1054"/>
      <c r="R12" s="1054"/>
      <c r="S12" s="217"/>
      <c r="AD12" s="186"/>
      <c r="AE12"/>
      <c r="AG12" s="27"/>
      <c r="AH12" s="27"/>
      <c r="AI12" s="217"/>
    </row>
    <row r="13" spans="1:35" s="58" customFormat="1" ht="198.95" customHeight="1">
      <c r="B13" s="1063" t="s">
        <v>284</v>
      </c>
      <c r="C13" s="1064"/>
      <c r="D13" s="1064"/>
      <c r="E13" s="1069"/>
      <c r="F13" s="1063" t="s">
        <v>285</v>
      </c>
      <c r="G13" s="1064"/>
      <c r="H13" s="1064"/>
      <c r="I13" s="1064"/>
      <c r="J13" s="1065"/>
      <c r="K13" s="186"/>
      <c r="L13" s="186"/>
      <c r="M13" s="587" t="s">
        <v>286</v>
      </c>
      <c r="N13" s="588" t="s">
        <v>287</v>
      </c>
      <c r="O13" s="588" t="s">
        <v>288</v>
      </c>
      <c r="P13" s="589" t="s">
        <v>289</v>
      </c>
      <c r="Q13" s="589" t="s">
        <v>290</v>
      </c>
      <c r="R13" s="590" t="s">
        <v>291</v>
      </c>
      <c r="S13" s="217"/>
    </row>
    <row r="14" spans="1:35" s="58" customFormat="1" ht="96.95" customHeight="1" thickBot="1">
      <c r="B14" s="633" t="s">
        <v>292</v>
      </c>
      <c r="C14" s="634">
        <f>C29</f>
        <v>0</v>
      </c>
      <c r="D14" s="635" t="s">
        <v>293</v>
      </c>
      <c r="E14" s="636" t="e">
        <f>I29+M29+P29+R29+P17</f>
        <v>#VALUE!</v>
      </c>
      <c r="F14" s="637" t="s">
        <v>294</v>
      </c>
      <c r="G14" s="631" t="s">
        <v>295</v>
      </c>
      <c r="H14" s="632" t="s">
        <v>296</v>
      </c>
      <c r="I14" s="632" t="s">
        <v>297</v>
      </c>
      <c r="J14" s="638" t="s">
        <v>298</v>
      </c>
      <c r="K14" s="186"/>
      <c r="L14" s="186"/>
      <c r="M14" s="591"/>
      <c r="N14" s="592"/>
      <c r="O14" s="593"/>
      <c r="P14" s="594"/>
      <c r="Q14" s="592"/>
      <c r="R14" s="595"/>
      <c r="S14" s="217"/>
    </row>
    <row r="15" spans="1:35" s="58" customFormat="1" ht="80.45" customHeight="1" thickBot="1">
      <c r="B15" s="1063" t="s">
        <v>299</v>
      </c>
      <c r="C15" s="1064"/>
      <c r="D15" s="1064"/>
      <c r="E15" s="1065"/>
      <c r="F15" s="641">
        <f>I29</f>
        <v>0</v>
      </c>
      <c r="G15" s="639" t="str">
        <f>O29</f>
        <v/>
      </c>
      <c r="H15" s="639">
        <f>M14</f>
        <v>0</v>
      </c>
      <c r="I15" s="639">
        <f>M15</f>
        <v>0</v>
      </c>
      <c r="J15" s="640">
        <f>M16</f>
        <v>0</v>
      </c>
      <c r="K15" s="186"/>
      <c r="L15" s="186"/>
      <c r="M15" s="591"/>
      <c r="N15" s="592"/>
      <c r="O15" s="593"/>
      <c r="P15" s="594"/>
      <c r="Q15" s="592"/>
      <c r="R15" s="595"/>
      <c r="S15" s="217"/>
    </row>
    <row r="16" spans="1:35" s="58" customFormat="1" ht="71.099999999999994" customHeight="1" thickBot="1">
      <c r="B16" s="642" t="s">
        <v>300</v>
      </c>
      <c r="C16" s="632" t="s">
        <v>301</v>
      </c>
      <c r="D16" s="632" t="s">
        <v>302</v>
      </c>
      <c r="E16" s="638" t="s">
        <v>303</v>
      </c>
      <c r="K16" s="186"/>
      <c r="L16" s="186"/>
      <c r="M16" s="596"/>
      <c r="N16" s="597"/>
      <c r="O16" s="598"/>
      <c r="P16" s="599"/>
      <c r="Q16" s="597"/>
      <c r="R16" s="600"/>
      <c r="S16" s="217"/>
      <c r="T16" s="217"/>
      <c r="U16" s="187"/>
      <c r="V16" s="187"/>
      <c r="W16" s="187"/>
    </row>
    <row r="17" spans="2:29" s="58" customFormat="1" ht="96.95" customHeight="1" thickBot="1">
      <c r="B17" s="643">
        <f>P14</f>
        <v>0</v>
      </c>
      <c r="C17" s="644">
        <f>P15</f>
        <v>0</v>
      </c>
      <c r="D17" s="644">
        <f>P16</f>
        <v>0</v>
      </c>
      <c r="E17" s="645" t="str">
        <f>R29</f>
        <v/>
      </c>
      <c r="K17" s="186"/>
      <c r="L17" s="186"/>
      <c r="M17" s="712">
        <f>SUM(M14:M16)</f>
        <v>0</v>
      </c>
      <c r="O17" s="585"/>
      <c r="P17" s="712">
        <f>SUM(P14:P16)</f>
        <v>0</v>
      </c>
      <c r="Q17" s="586"/>
      <c r="R17" s="27"/>
      <c r="S17" s="217"/>
      <c r="T17" s="217"/>
      <c r="U17" s="187"/>
      <c r="V17" s="187"/>
      <c r="W17" s="187"/>
    </row>
    <row r="18" spans="2:29" s="58" customFormat="1" ht="117" customHeight="1">
      <c r="I18"/>
      <c r="J18"/>
      <c r="K18" s="186"/>
      <c r="L18" s="186"/>
      <c r="M18" s="186"/>
      <c r="N18" s="186"/>
      <c r="O18"/>
      <c r="Q18" s="27"/>
      <c r="R18" s="27"/>
      <c r="S18" s="217"/>
      <c r="T18"/>
      <c r="U18"/>
      <c r="V18"/>
      <c r="W18"/>
    </row>
    <row r="19" spans="2:29" ht="98.1" customHeight="1">
      <c r="B19" s="1074" t="s">
        <v>304</v>
      </c>
      <c r="C19" s="1075"/>
      <c r="D19" s="1075"/>
      <c r="E19" s="1075"/>
      <c r="F19" s="1075"/>
      <c r="G19" s="1075"/>
      <c r="H19" s="1075"/>
      <c r="I19" s="1075"/>
      <c r="J19" s="1075"/>
      <c r="K19" s="1075"/>
      <c r="L19" s="1075"/>
      <c r="M19" s="1075"/>
      <c r="N19" s="1075"/>
      <c r="O19" s="1075"/>
      <c r="P19" s="1075"/>
      <c r="Q19" s="1075"/>
      <c r="R19" s="1075"/>
      <c r="S19"/>
    </row>
    <row r="20" spans="2:29" ht="42.95" customHeight="1" thickBot="1">
      <c r="L20"/>
      <c r="M20"/>
      <c r="N20"/>
      <c r="O20"/>
      <c r="P20"/>
      <c r="Q20"/>
      <c r="R20"/>
      <c r="S20"/>
    </row>
    <row r="21" spans="2:29" ht="108" customHeight="1" thickBot="1">
      <c r="C21" s="1076" t="s">
        <v>305</v>
      </c>
      <c r="D21" s="1078"/>
      <c r="F21" s="1076" t="s">
        <v>306</v>
      </c>
      <c r="G21" s="1077"/>
      <c r="I21" s="1076" t="s">
        <v>307</v>
      </c>
      <c r="J21" s="1077"/>
      <c r="K21" s="1077"/>
      <c r="L21" s="1078"/>
      <c r="N21" s="1079" t="s">
        <v>308</v>
      </c>
      <c r="O21" s="1080"/>
      <c r="P21" s="1080"/>
      <c r="Q21" s="1081"/>
      <c r="S21"/>
    </row>
    <row r="22" spans="2:29" ht="260.10000000000002" customHeight="1" thickBot="1">
      <c r="C22" s="242" t="s">
        <v>309</v>
      </c>
      <c r="D22" s="240" t="str">
        <f>IF(A8=0," ",IF(A8&lt;15000,"Montant minimum non atteint, les dépenses ne sont pas éligibles","Montant minimum respecté"))</f>
        <v xml:space="preserve"> </v>
      </c>
      <c r="F22" s="242" t="s">
        <v>310</v>
      </c>
      <c r="G22" s="240" t="str">
        <f>IF(A8=0,"",IF(SUMIFS('1.1 -Investissements'!$Y$12:$Y$111,'1.1 -Investissements'!$C$12:$C$111,"Oui")&gt;100000,"Plafond non respecté","Plafond respecté"))</f>
        <v/>
      </c>
      <c r="I22" s="647" t="s">
        <v>311</v>
      </c>
      <c r="J22" s="648" t="str">
        <f>IF(A8=0,"",E29-F29)</f>
        <v/>
      </c>
      <c r="K22" s="647" t="s">
        <v>312</v>
      </c>
      <c r="L22" s="648" t="str">
        <f>IF(A8=0,"",IF($P$17+$F$8&gt;$J$22,"Non, l'aide publique doit diminuer","Oui"))</f>
        <v/>
      </c>
      <c r="N22" s="243" t="s">
        <v>313</v>
      </c>
      <c r="O22" s="241" t="str">
        <f>IF(E8=0,"Aucune dépense de frais généraux n'a été présentée",IF(E8&gt;Q22,"La dépense sera plafonnée à l'instruction","Plafond respecté"))</f>
        <v>Aucune dépense de frais généraux n'a été présentée</v>
      </c>
      <c r="P22" s="243" t="s">
        <v>314</v>
      </c>
      <c r="Q22" s="241">
        <f>IF(C29="","",0.1*C29)</f>
        <v>0</v>
      </c>
      <c r="T22" s="196"/>
      <c r="U22" s="196"/>
    </row>
    <row r="23" spans="2:29" ht="77.25" customHeight="1">
      <c r="P23"/>
      <c r="Q23"/>
      <c r="S23" s="196"/>
      <c r="W23" s="190"/>
    </row>
    <row r="24" spans="2:29" s="59" customFormat="1" ht="107.25" customHeight="1">
      <c r="B24" s="1072" t="s">
        <v>315</v>
      </c>
      <c r="C24" s="1073"/>
      <c r="D24" s="1073"/>
      <c r="E24" s="1073"/>
      <c r="F24" s="1073"/>
      <c r="G24" s="1073"/>
      <c r="H24" s="1073"/>
      <c r="I24" s="1073"/>
      <c r="J24" s="1073"/>
      <c r="K24" s="1073"/>
      <c r="L24" s="1073"/>
      <c r="M24" s="1073"/>
      <c r="N24" s="1073"/>
      <c r="O24" s="1073"/>
      <c r="P24" s="1073"/>
      <c r="Q24" s="1073"/>
      <c r="R24" s="1073"/>
      <c r="S24" s="1073"/>
      <c r="T24"/>
      <c r="U24"/>
      <c r="V24"/>
      <c r="W24"/>
      <c r="X24" s="58"/>
      <c r="Y24" s="58"/>
      <c r="Z24" s="58"/>
      <c r="AA24" s="58"/>
      <c r="AB24" s="58"/>
      <c r="AC24" s="58"/>
    </row>
    <row r="25" spans="2:29" ht="176.1" customHeight="1">
      <c r="B25" s="1041" t="s">
        <v>316</v>
      </c>
      <c r="C25" s="1041" t="s">
        <v>317</v>
      </c>
      <c r="D25" s="1039" t="s">
        <v>318</v>
      </c>
      <c r="E25" s="601" t="s">
        <v>319</v>
      </c>
      <c r="F25" s="601" t="s">
        <v>320</v>
      </c>
      <c r="G25" s="601" t="s">
        <v>321</v>
      </c>
      <c r="H25" s="601" t="s">
        <v>322</v>
      </c>
      <c r="I25" s="546" t="s">
        <v>323</v>
      </c>
      <c r="J25" s="546" t="s">
        <v>324</v>
      </c>
      <c r="K25" s="546" t="s">
        <v>325</v>
      </c>
      <c r="L25" s="547" t="s">
        <v>326</v>
      </c>
      <c r="M25" s="1039" t="s">
        <v>327</v>
      </c>
      <c r="N25" s="546" t="s">
        <v>328</v>
      </c>
      <c r="O25" s="546" t="s">
        <v>329</v>
      </c>
      <c r="P25" s="546" t="s">
        <v>330</v>
      </c>
      <c r="Q25" s="546" t="s">
        <v>331</v>
      </c>
      <c r="R25" s="546" t="s">
        <v>332</v>
      </c>
      <c r="S25" s="546" t="s">
        <v>333</v>
      </c>
      <c r="T25" s="27"/>
      <c r="U25" s="27"/>
      <c r="V25" s="27"/>
    </row>
    <row r="26" spans="2:29" ht="236.25" customHeight="1">
      <c r="B26" s="1041"/>
      <c r="C26" s="1041"/>
      <c r="D26" s="1039"/>
      <c r="E26" s="602" t="s">
        <v>334</v>
      </c>
      <c r="F26" s="603" t="s">
        <v>335</v>
      </c>
      <c r="G26" s="604" t="s">
        <v>336</v>
      </c>
      <c r="H26" s="603" t="s">
        <v>337</v>
      </c>
      <c r="I26" s="548" t="s">
        <v>338</v>
      </c>
      <c r="J26" s="549" t="s">
        <v>339</v>
      </c>
      <c r="K26" s="549" t="s">
        <v>339</v>
      </c>
      <c r="L26" s="546" t="s">
        <v>340</v>
      </c>
      <c r="M26" s="1039"/>
      <c r="N26" s="549" t="s">
        <v>341</v>
      </c>
      <c r="O26" s="549" t="s">
        <v>342</v>
      </c>
      <c r="P26" s="546"/>
      <c r="Q26" s="546"/>
      <c r="R26" s="549" t="s">
        <v>343</v>
      </c>
      <c r="S26" s="546"/>
      <c r="T26" s="27"/>
      <c r="U26" s="27"/>
      <c r="V26" s="27"/>
    </row>
    <row r="27" spans="2:29" ht="44.1" customHeight="1">
      <c r="B27" s="711" t="s">
        <v>28</v>
      </c>
      <c r="C27" s="550">
        <f>SUMIFS('1.1 -Investissements'!$Y$12:$Y$111,'1.1 -Investissements'!$G$12:$G$111,'Syn pf Bénéficiaire'!B27)+SUMIFS('2-Frais généraux'!$X$12:$X$111,'2-Frais généraux'!$F$12:$F$111,'Syn pf Bénéficiaire'!B27)+SUMIFS('3-Contributions en nature'!$I$12:$I$111,'3-Contributions en nature'!$C$12:$C$111,'Syn pf Bénéficiaire'!B27)+SUMIFS('1.2 -Amortissement'!$N$12:$N$111,'1.2 -Amortissement'!$C$12:$C$111,'Syn pf Bénéficiaire'!B27)+SUMIFS('4-Tx forf personnel+autoconst'!$F$8:$F$9,'4-Tx forf personnel+autoconst'!$B$8:$B$9,'Syn pf Bénéficiaire'!B27)</f>
        <v>0</v>
      </c>
      <c r="D27" s="551">
        <f>IF(E27=0,0,E27/$E$29)</f>
        <v>0</v>
      </c>
      <c r="E27" s="552">
        <f>IF(C27=0,0,IF($D$22="Montant minimum respecté",C27,0))</f>
        <v>0</v>
      </c>
      <c r="F27" s="605" t="str">
        <f>IF($Q$10="","",IF($N$10=OR("",0),$Q$10*E27,$N$10*E27))</f>
        <v/>
      </c>
      <c r="G27" s="606" t="str">
        <f>IF($P$17+$F$8&gt;$J$22,(E27-($F$8+$P$17)*D27)/E27,IF($N$10="",$Q$10,$N$10))</f>
        <v/>
      </c>
      <c r="H27" s="607" t="str">
        <f>IF(OR(E27="",G27=""),"",E27*G27)</f>
        <v/>
      </c>
      <c r="I27" s="607" t="str">
        <f>IF(D27=0,"",IF($L$27="Oui",H27-$M$17*D27,H27*0.85))</f>
        <v/>
      </c>
      <c r="J27" s="1038" t="str">
        <f>IFERROR(I29/H29,"")</f>
        <v/>
      </c>
      <c r="K27" s="1038" t="str">
        <f>IFERROR(M29/H29,"")</f>
        <v/>
      </c>
      <c r="L27" s="1040" t="str">
        <f>_xlfn.IFS($M$17=0,"Non concerné",$M$17&lt;(0.15*$H$29),"Non",$M$17=(0.15*$H$29),"Oui",$M$17&gt;(0.15*$H$29),"Oui")</f>
        <v>Non concerné</v>
      </c>
      <c r="M27" s="736" t="str">
        <f>IF(H27="","",IF($L$27="Oui",0.15*H27,H27-I27))</f>
        <v/>
      </c>
      <c r="N27" s="550" t="str">
        <f>IF(D27=0,"",IF($L$27="Oui",M27,$M$17*D27))</f>
        <v/>
      </c>
      <c r="O27" s="736" t="str">
        <f>IF(M27="","",M27-N27)</f>
        <v/>
      </c>
      <c r="P27" s="736" t="str">
        <f>IFERROR(IF(OR($M$17=0,D27=0,N27=0),"",D27*$M$17-N27),"")</f>
        <v/>
      </c>
      <c r="Q27" s="736">
        <f>SUMIFS('3-Contributions en nature'!$I$12:$I$111,'3-Contributions en nature'!$C$12:$C$111,'Syn pf Bénéficiaire'!B27)</f>
        <v>0</v>
      </c>
      <c r="R27" s="736" t="str">
        <f>IFERROR(C27-I27-M27-P27-Q27-P17*D27,"")</f>
        <v/>
      </c>
      <c r="S27" s="553" t="str">
        <f>IF(OR(R27="", C27=0)," - %",R27/C27)</f>
        <v xml:space="preserve"> - %</v>
      </c>
      <c r="T27" s="27"/>
      <c r="U27" s="27"/>
      <c r="V27" s="27"/>
    </row>
    <row r="28" spans="2:29" ht="44.1" customHeight="1">
      <c r="B28" s="711" t="s">
        <v>29</v>
      </c>
      <c r="C28" s="550">
        <f>SUMIFS('1.1 -Investissements'!$Y$12:$Y$111,'1.1 -Investissements'!$G$12:$G$111,'Syn pf Bénéficiaire'!B28)+SUMIFS('2-Frais généraux'!$X$12:$X$111,'2-Frais généraux'!$F$12:$F$111,'Syn pf Bénéficiaire'!B28)+SUMIFS('3-Contributions en nature'!$I$12:$I$111,'3-Contributions en nature'!$C$12:$C$111,'Syn pf Bénéficiaire'!B28)+SUMIFS('1.2 -Amortissement'!$N$12:$N$111,'1.2 -Amortissement'!$C$12:$C$111,'Syn pf Bénéficiaire'!B28)+SUMIFS('4-Tx forf personnel+autoconst'!$F$8:$F$9,'4-Tx forf personnel+autoconst'!$B$8:$B$9,'Syn pf Bénéficiaire'!B28)</f>
        <v>0</v>
      </c>
      <c r="D28" s="551">
        <f>IF(E28=0,0,E28/$E$29)</f>
        <v>0</v>
      </c>
      <c r="E28" s="552">
        <f>IF(C28=0,0,IF($D$22="Montant minimum respecté",C28,0))</f>
        <v>0</v>
      </c>
      <c r="F28" s="605" t="str">
        <f>IF($Q$10="","",IF($N$10=OR("",0),$Q$10*E28,$N$10*E28))</f>
        <v/>
      </c>
      <c r="G28" s="606" t="str">
        <f>IF($P$17+$F$8&gt;$J$22,(E28-($F$8+$P$17)*D28)/E28,IF($N$10="",$Q$10,$N$10))</f>
        <v/>
      </c>
      <c r="H28" s="607" t="str">
        <f>IF(OR(E28="",G28=""),"",E28*G28)</f>
        <v/>
      </c>
      <c r="I28" s="607" t="str">
        <f>IF(D28=0,"",IF($L$27="Oui",H28-$M$17*D28,H28*0.85))</f>
        <v/>
      </c>
      <c r="J28" s="1038"/>
      <c r="K28" s="1038"/>
      <c r="L28" s="1040"/>
      <c r="M28" s="736" t="str">
        <f>IF(H28="","",IF($L$27="Oui",0.15*H28,H28-I28))</f>
        <v/>
      </c>
      <c r="N28" s="550" t="str">
        <f>IF(D28=0,"",IF($L$27="Oui",M28,$M$17*D28))</f>
        <v/>
      </c>
      <c r="O28" s="736" t="str">
        <f>IF(M28="","",M28-N28)</f>
        <v/>
      </c>
      <c r="P28" s="736" t="str">
        <f>IFERROR(IF(OR($M$17=0,D28=0,N28=0),"",D28*$M$17-N28),"")</f>
        <v/>
      </c>
      <c r="Q28" s="736">
        <f>SUMIFS('3-Contributions en nature'!$I$12:$I$111,'3-Contributions en nature'!$C$12:$C$111,'Syn pf Bénéficiaire'!B28)</f>
        <v>0</v>
      </c>
      <c r="R28" s="736" t="str">
        <f>IFERROR(C28-I28-M28-P28-Q28-$P$17*D28,"")</f>
        <v/>
      </c>
      <c r="S28" s="553" t="str">
        <f>IF(OR(R28="", C28=0)," - %",R28/C28)</f>
        <v xml:space="preserve"> - %</v>
      </c>
      <c r="T28" s="27"/>
      <c r="U28" s="27"/>
      <c r="V28" s="27"/>
    </row>
    <row r="29" spans="2:29" ht="51.95" customHeight="1">
      <c r="B29" s="554" t="s">
        <v>344</v>
      </c>
      <c r="C29" s="733">
        <f>SUM(C27:C28)</f>
        <v>0</v>
      </c>
      <c r="D29" s="555">
        <f>SUM(D27:D28)</f>
        <v>0</v>
      </c>
      <c r="E29" s="734">
        <f>SUM(E27:E28)</f>
        <v>0</v>
      </c>
      <c r="F29" s="734" t="str">
        <f>IF($Q$10="","",IF($N$10=OR("",0),$Q$10*E29,$N$10*E29))</f>
        <v/>
      </c>
      <c r="G29" s="646"/>
      <c r="H29" s="735">
        <f>SUM(H27:H28)</f>
        <v>0</v>
      </c>
      <c r="I29" s="735">
        <f>ROUNDDOWN(IF(D29=0,0,IF($L$27="Oui",H29-((SUM($M$14:$M$16))*D29),H29*0.85)),2)</f>
        <v>0</v>
      </c>
      <c r="J29" s="646"/>
      <c r="K29" s="646"/>
      <c r="L29" s="646"/>
      <c r="M29" s="733">
        <f>IF(H29="","",IF($L$27="Oui",0.15*H29,H29-I29))</f>
        <v>0</v>
      </c>
      <c r="N29" s="733" t="str">
        <f>IF(D29=0,"",IF($L$27="Oui",M29,$M$17*D29))</f>
        <v/>
      </c>
      <c r="O29" s="733" t="str">
        <f>IF(OR(M29="",N29=""),"",M29-N29)</f>
        <v/>
      </c>
      <c r="P29" s="733" t="str">
        <f>IFERROR(IF(OR($M$17=0,D29=0,N29=0),"",D29*$M$17-N29),"")</f>
        <v/>
      </c>
      <c r="Q29" s="733">
        <f>SUM(Q27:Q28)</f>
        <v>0</v>
      </c>
      <c r="R29" s="733" t="str">
        <f>IFERROR(C29-I29-M29-P29-SUM(Q27:Q28)-$P$17*D29,"")</f>
        <v/>
      </c>
      <c r="S29" s="555" t="str">
        <f>IF(C29=0,"- %",R29/C29)</f>
        <v>- %</v>
      </c>
      <c r="T29" s="27"/>
      <c r="U29" s="27"/>
      <c r="V29" s="27"/>
      <c r="W29" s="27"/>
    </row>
    <row r="30" spans="2:29" ht="14.45" customHeight="1">
      <c r="B30"/>
      <c r="C30" s="192"/>
      <c r="F30" s="191"/>
      <c r="L30"/>
    </row>
    <row r="31" spans="2:29" ht="20.45" customHeight="1"/>
    <row r="34" spans="5:6">
      <c r="E34" s="192"/>
    </row>
    <row r="38" spans="5:6">
      <c r="F38" s="192"/>
    </row>
  </sheetData>
  <sheetProtection algorithmName="SHA-512" hashValue="xxvvQD7cN/fZxuQCbMRwiwXx3j49nZvZijTfOfmBE7hFycE/9hDLXY5mOktYDKvHA0nPf6qOkCQF30cfMA+FaQ==" saltValue="4oO2mwWjki3YEFW3YmFZWg==" spinCount="100000" sheet="1" objects="1" scenarios="1" formatCells="0" formatColumns="0" formatRows="0" insertRows="0" sort="0" autoFilter="0"/>
  <mergeCells count="32">
    <mergeCell ref="B12:J12"/>
    <mergeCell ref="B13:E13"/>
    <mergeCell ref="Q9:R9"/>
    <mergeCell ref="Q10:R10"/>
    <mergeCell ref="B24:S24"/>
    <mergeCell ref="B19:R19"/>
    <mergeCell ref="F21:G21"/>
    <mergeCell ref="C21:D21"/>
    <mergeCell ref="I21:L21"/>
    <mergeCell ref="N21:Q21"/>
    <mergeCell ref="Q8:R8"/>
    <mergeCell ref="B25:B26"/>
    <mergeCell ref="A2:W2"/>
    <mergeCell ref="A4:J4"/>
    <mergeCell ref="A5:J5"/>
    <mergeCell ref="A6:C6"/>
    <mergeCell ref="M4:R4"/>
    <mergeCell ref="I6:J6"/>
    <mergeCell ref="D6:H6"/>
    <mergeCell ref="M6:N6"/>
    <mergeCell ref="P6:Q6"/>
    <mergeCell ref="M5:R5"/>
    <mergeCell ref="M12:R12"/>
    <mergeCell ref="M8:N8"/>
    <mergeCell ref="B15:E15"/>
    <mergeCell ref="F13:J13"/>
    <mergeCell ref="J27:J28"/>
    <mergeCell ref="K27:K28"/>
    <mergeCell ref="M25:M26"/>
    <mergeCell ref="L27:L28"/>
    <mergeCell ref="C25:C26"/>
    <mergeCell ref="D25:D26"/>
  </mergeCells>
  <phoneticPr fontId="11" type="noConversion"/>
  <conditionalFormatting sqref="D22">
    <cfRule type="notContainsText" dxfId="17" priority="14" operator="notContains" text="non">
      <formula>ISERROR(SEARCH("non",D22))</formula>
    </cfRule>
    <cfRule type="containsText" dxfId="16" priority="15" stopIfTrue="1" operator="containsText" text="Non">
      <formula>NOT(ISERROR(SEARCH("Non",D22)))</formula>
    </cfRule>
  </conditionalFormatting>
  <conditionalFormatting sqref="G22">
    <cfRule type="notContainsText" dxfId="15" priority="12" operator="notContains" text="non">
      <formula>ISERROR(SEARCH("non",G22))</formula>
    </cfRule>
    <cfRule type="containsText" dxfId="14" priority="13" operator="containsText" text="non">
      <formula>NOT(ISERROR(SEARCH("non",G22)))</formula>
    </cfRule>
  </conditionalFormatting>
  <conditionalFormatting sqref="J22">
    <cfRule type="expression" dxfId="13" priority="1">
      <formula>J22="Oui"</formula>
    </cfRule>
    <cfRule type="expression" dxfId="12" priority="2">
      <formula>J22="Non, l'aide publique doit diminuer"</formula>
    </cfRule>
  </conditionalFormatting>
  <conditionalFormatting sqref="L22">
    <cfRule type="expression" dxfId="11" priority="7">
      <formula>L22="Oui"</formula>
    </cfRule>
    <cfRule type="expression" dxfId="10" priority="8">
      <formula>L22="Non, l'aide publique doit diminuer"</formula>
    </cfRule>
  </conditionalFormatting>
  <conditionalFormatting sqref="O22">
    <cfRule type="expression" dxfId="9" priority="5">
      <formula>O22="Plafond respecté"</formula>
    </cfRule>
    <cfRule type="expression" dxfId="8" priority="6">
      <formula>O22="La dépense sera plafonnée à l'instruction"</formula>
    </cfRule>
  </conditionalFormatting>
  <conditionalFormatting sqref="Q22">
    <cfRule type="expression" dxfId="7" priority="3">
      <formula>Q22="Oui"</formula>
    </cfRule>
    <cfRule type="expression" dxfId="6" priority="4">
      <formula>Q22="Non, l'aide publique doit diminuer"</formula>
    </cfRule>
  </conditionalFormatting>
  <dataValidations count="3">
    <dataValidation type="list" allowBlank="1" showInputMessage="1" showErrorMessage="1" sqref="O6 Q17 R14:R16 O14:O16" xr:uid="{3A2E9B09-D1F7-3345-8477-D7EAB77F2CEA}">
      <formula1>"Oui,Non"</formula1>
    </dataValidation>
    <dataValidation allowBlank="1" showErrorMessage="1" promptTitle="Sélectionnez un type d'action" sqref="I7:J7" xr:uid="{D7D6B760-4B8F-FA4F-9A28-E81B86BC69B0}"/>
    <dataValidation type="list" allowBlank="1" showInputMessage="1" showErrorMessage="1" sqref="R6" xr:uid="{1C152101-8AC6-4828-B3DF-9655FBC2555A}">
      <formula1>"Entreprises privées ou agriculteurs ou associations,Autres"</formula1>
    </dataValidation>
  </dataValidations>
  <pageMargins left="0.7" right="0.7" top="0.75" bottom="0.75" header="0.3" footer="0.3"/>
  <pageSetup paperSize="9" scale="11"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AF99A55C-8E03-4C02-91C7-A69BC078D73E}">
          <x14:formula1>
            <xm:f>'0-Présentation typeaction'!$B$7:$B$8</xm:f>
          </x14:formula1>
          <xm:sqref>B27:B28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A03C8-1E36-4163-AEF3-957CB9607D92}">
  <sheetPr>
    <tabColor theme="9" tint="-0.249977111117893"/>
    <pageSetUpPr fitToPage="1"/>
  </sheetPr>
  <dimension ref="B2:AB38"/>
  <sheetViews>
    <sheetView showGridLines="0" topLeftCell="A16" zoomScale="50" zoomScaleNormal="40" workbookViewId="0">
      <selection activeCell="D27" sqref="D27"/>
    </sheetView>
  </sheetViews>
  <sheetFormatPr defaultColWidth="11.42578125" defaultRowHeight="15"/>
  <cols>
    <col min="2" max="2" width="50.85546875" customWidth="1"/>
    <col min="3" max="3" width="40.140625" style="192" customWidth="1"/>
    <col min="4" max="4" width="48.28515625" customWidth="1"/>
    <col min="5" max="5" width="58" customWidth="1"/>
    <col min="6" max="6" width="65" customWidth="1"/>
    <col min="7" max="7" width="60.42578125" customWidth="1"/>
    <col min="8" max="8" width="53.85546875" customWidth="1"/>
    <col min="9" max="9" width="39.28515625" customWidth="1"/>
    <col min="10" max="10" width="49.42578125" customWidth="1"/>
    <col min="11" max="11" width="60.28515625" style="27" customWidth="1"/>
    <col min="12" max="12" width="40.7109375" style="27" customWidth="1"/>
    <col min="13" max="13" width="39.140625" style="27" customWidth="1"/>
    <col min="14" max="14" width="36.140625" style="27" customWidth="1"/>
    <col min="15" max="15" width="40.7109375" style="27" customWidth="1"/>
    <col min="16" max="16" width="37" style="27" customWidth="1"/>
    <col min="17" max="17" width="34.42578125" style="27" customWidth="1"/>
    <col min="18" max="18" width="31.42578125" customWidth="1"/>
    <col min="19" max="19" width="26.28515625" customWidth="1"/>
    <col min="20" max="20" width="50.42578125" customWidth="1"/>
    <col min="21" max="21" width="30.42578125" customWidth="1"/>
    <col min="22" max="22" width="19.42578125" customWidth="1"/>
    <col min="23" max="23" width="34.42578125" customWidth="1"/>
    <col min="24" max="24" width="32.42578125" customWidth="1"/>
    <col min="25" max="25" width="34" customWidth="1"/>
  </cols>
  <sheetData>
    <row r="2" spans="2:28" ht="96" customHeight="1">
      <c r="B2" s="1082" t="s">
        <v>345</v>
      </c>
      <c r="C2" s="1082"/>
      <c r="D2" s="1082"/>
      <c r="E2" s="1082"/>
      <c r="F2" s="1082"/>
      <c r="G2" s="1082"/>
      <c r="H2" s="1082"/>
      <c r="I2" s="1082"/>
      <c r="J2" s="1082"/>
      <c r="K2" s="1082"/>
      <c r="L2" s="1082"/>
      <c r="M2" s="1082"/>
      <c r="N2" s="1082"/>
      <c r="O2" s="1082"/>
      <c r="P2" s="1082"/>
      <c r="Q2" s="1082"/>
      <c r="R2" s="1082"/>
      <c r="S2" s="1082"/>
      <c r="T2" s="1082"/>
    </row>
    <row r="3" spans="2:28" s="58" customFormat="1" ht="51.95" customHeight="1">
      <c r="B3" s="1082"/>
      <c r="C3" s="1082"/>
      <c r="D3" s="1082"/>
      <c r="E3" s="1082"/>
      <c r="F3" s="1082"/>
      <c r="G3" s="1082"/>
      <c r="H3" s="1082"/>
      <c r="I3" s="1082"/>
      <c r="J3" s="1082"/>
      <c r="K3" s="1082"/>
      <c r="L3" s="1082"/>
      <c r="M3" s="1082"/>
      <c r="N3" s="1083"/>
      <c r="O3" s="1083"/>
      <c r="P3" s="1083"/>
      <c r="Q3" s="1082"/>
      <c r="R3" s="1082"/>
      <c r="S3" s="1082"/>
      <c r="T3" s="1082"/>
      <c r="U3"/>
    </row>
    <row r="4" spans="2:28" s="58" customFormat="1" ht="186.6" customHeight="1">
      <c r="B4" s="1084" t="s">
        <v>346</v>
      </c>
      <c r="C4" s="1085"/>
      <c r="D4" s="1085"/>
      <c r="E4" s="1085"/>
      <c r="F4" s="1085"/>
      <c r="G4" s="1085"/>
      <c r="H4" s="1085"/>
      <c r="I4" s="1085"/>
      <c r="J4" s="1085"/>
      <c r="K4" s="1085"/>
      <c r="L4" s="1085"/>
      <c r="M4" s="1085"/>
      <c r="N4" s="1086"/>
      <c r="O4" s="1086"/>
      <c r="P4" s="1086"/>
      <c r="Q4" s="1085"/>
      <c r="R4" s="1085"/>
      <c r="S4" s="1085"/>
      <c r="T4" s="1085"/>
      <c r="U4"/>
    </row>
    <row r="5" spans="2:28" s="58" customFormat="1" ht="81.95" customHeight="1" thickBot="1">
      <c r="B5" s="649"/>
      <c r="C5" s="650"/>
      <c r="D5" s="650"/>
      <c r="E5" s="650"/>
      <c r="F5" s="650"/>
      <c r="G5" s="650"/>
      <c r="H5" s="650"/>
      <c r="I5" s="650"/>
      <c r="J5" s="650"/>
      <c r="K5" s="650"/>
      <c r="L5" s="650"/>
      <c r="M5" s="650"/>
      <c r="N5" s="651"/>
      <c r="O5" s="651"/>
      <c r="P5" s="651"/>
      <c r="Q5" s="650"/>
      <c r="R5" s="650"/>
      <c r="S5" s="650"/>
      <c r="T5" s="650"/>
      <c r="U5"/>
    </row>
    <row r="6" spans="2:28" s="58" customFormat="1" ht="54" customHeight="1">
      <c r="B6" s="1095" t="s">
        <v>347</v>
      </c>
      <c r="C6" s="1096"/>
      <c r="D6" s="1096"/>
      <c r="E6" s="1096"/>
      <c r="F6" s="1096"/>
      <c r="G6" s="1096"/>
      <c r="H6" s="1096"/>
      <c r="I6" s="1096"/>
      <c r="J6" s="1096"/>
      <c r="K6" s="1096"/>
      <c r="L6" s="1096"/>
      <c r="M6" s="1096"/>
      <c r="N6" s="1096"/>
      <c r="O6" s="1096"/>
      <c r="P6" s="1096"/>
      <c r="Q6" s="1096"/>
      <c r="R6" s="1096"/>
      <c r="S6" s="1096"/>
      <c r="T6" s="795"/>
    </row>
    <row r="7" spans="2:28" s="58" customFormat="1" ht="33.950000000000003" thickBot="1">
      <c r="B7" s="796"/>
      <c r="E7" s="193"/>
      <c r="F7" s="187"/>
      <c r="G7" s="186"/>
      <c r="M7" s="183"/>
      <c r="N7" s="51"/>
      <c r="O7" s="51"/>
      <c r="P7" s="797"/>
      <c r="Q7" s="797"/>
      <c r="T7" s="798"/>
    </row>
    <row r="8" spans="2:28" s="58" customFormat="1" ht="60.95" customHeight="1" thickBot="1">
      <c r="B8" s="796"/>
      <c r="D8" s="1087" t="s">
        <v>348</v>
      </c>
      <c r="E8" s="1088"/>
      <c r="F8" s="1088"/>
      <c r="G8" s="1088"/>
      <c r="H8" s="1088"/>
      <c r="I8" s="1089"/>
      <c r="K8" s="1090" t="s">
        <v>349</v>
      </c>
      <c r="L8" s="1091"/>
      <c r="M8" s="1091"/>
      <c r="N8" s="1091"/>
      <c r="O8" s="1091"/>
      <c r="P8" s="1091"/>
      <c r="Q8" s="1092"/>
      <c r="T8" s="798"/>
      <c r="U8" s="189"/>
      <c r="V8" s="189"/>
      <c r="W8" s="189"/>
      <c r="X8" s="189"/>
      <c r="Y8" s="189"/>
    </row>
    <row r="9" spans="2:28" s="58" customFormat="1" ht="104.1" customHeight="1">
      <c r="B9" s="796"/>
      <c r="D9" s="1093" t="s">
        <v>350</v>
      </c>
      <c r="E9" s="1094"/>
      <c r="F9" s="1094"/>
      <c r="G9" s="652" t="s">
        <v>351</v>
      </c>
      <c r="H9" s="653" t="s">
        <v>352</v>
      </c>
      <c r="I9" s="654" t="s">
        <v>353</v>
      </c>
      <c r="K9" s="655" t="s">
        <v>354</v>
      </c>
      <c r="L9" s="656" t="s">
        <v>355</v>
      </c>
      <c r="M9" s="656" t="s">
        <v>356</v>
      </c>
      <c r="N9" s="656" t="s">
        <v>357</v>
      </c>
      <c r="O9" s="656" t="s">
        <v>327</v>
      </c>
      <c r="P9" s="656" t="s">
        <v>358</v>
      </c>
      <c r="Q9" s="657" t="s">
        <v>359</v>
      </c>
      <c r="T9" s="798"/>
      <c r="X9" s="189"/>
      <c r="Y9" s="189"/>
    </row>
    <row r="10" spans="2:28" s="58" customFormat="1" ht="115.5" customHeight="1">
      <c r="B10" s="796"/>
      <c r="D10" s="658" t="s">
        <v>269</v>
      </c>
      <c r="E10" s="659" t="s">
        <v>270</v>
      </c>
      <c r="F10" s="660" t="s">
        <v>271</v>
      </c>
      <c r="G10" s="661" t="s">
        <v>360</v>
      </c>
      <c r="H10" s="662" t="s">
        <v>361</v>
      </c>
      <c r="I10" s="663" t="s">
        <v>362</v>
      </c>
      <c r="K10" s="664" t="s">
        <v>363</v>
      </c>
      <c r="L10" s="660" t="s">
        <v>364</v>
      </c>
      <c r="M10" s="660" t="s">
        <v>365</v>
      </c>
      <c r="N10" s="660" t="s">
        <v>363</v>
      </c>
      <c r="O10" s="660" t="s">
        <v>366</v>
      </c>
      <c r="P10" s="660" t="s">
        <v>363</v>
      </c>
      <c r="Q10" s="665" t="s">
        <v>367</v>
      </c>
      <c r="T10" s="798"/>
    </row>
    <row r="11" spans="2:28" s="58" customFormat="1" ht="59.45" customHeight="1" thickBot="1">
      <c r="B11" s="796"/>
      <c r="D11" s="666">
        <f>'1.1 -Investissements'!AZ112+'2-Frais généraux'!AX112+'3-Contributions en nature'!S112+'1.2 -Amortissement'!AC112+'4-Tx forf personnel+autoconst'!L10</f>
        <v>0</v>
      </c>
      <c r="E11" s="667">
        <f>'1.1 -Investissements'!BA112+'2-Frais généraux'!AY112</f>
        <v>0</v>
      </c>
      <c r="F11" s="668">
        <f>D11+E11</f>
        <v>0</v>
      </c>
      <c r="G11" s="669">
        <f>'Syn pf Bénéficiaire'!C8-'Syn pf Instructeur'!F11</f>
        <v>0</v>
      </c>
      <c r="H11" s="670">
        <f>IFERROR(D33,"")</f>
        <v>0</v>
      </c>
      <c r="I11" s="671">
        <f>IFERROR('Syn pf Bénéficiaire'!C8-'Syn pf Instructeur'!H11,"")</f>
        <v>0</v>
      </c>
      <c r="K11" s="666">
        <f>SUM(P18:P20)</f>
        <v>0</v>
      </c>
      <c r="L11" s="672" t="str">
        <f>IFERROR(H33/D33,"")</f>
        <v/>
      </c>
      <c r="M11" s="673">
        <f>IFERROR(H33,"")</f>
        <v>0</v>
      </c>
      <c r="N11" s="673">
        <f>IFERROR(I33,"")</f>
        <v>0</v>
      </c>
      <c r="O11" s="673">
        <f>IFERROR(M33,"")</f>
        <v>0</v>
      </c>
      <c r="P11" s="673">
        <f>IFERROR(P33,"")</f>
        <v>0</v>
      </c>
      <c r="Q11" s="674">
        <f>IFERROR(R33,"")</f>
        <v>0</v>
      </c>
      <c r="T11" s="798"/>
    </row>
    <row r="12" spans="2:28" s="58" customFormat="1" ht="59.45" customHeight="1" thickBot="1">
      <c r="B12" s="799"/>
      <c r="C12" s="675"/>
      <c r="D12" s="676"/>
      <c r="E12" s="676"/>
      <c r="F12" s="677"/>
      <c r="G12" s="678"/>
      <c r="H12" s="676"/>
      <c r="I12" s="678"/>
      <c r="J12" s="675"/>
      <c r="K12" s="676"/>
      <c r="L12" s="679"/>
      <c r="M12" s="680"/>
      <c r="N12" s="680"/>
      <c r="O12" s="680"/>
      <c r="P12" s="680"/>
      <c r="Q12" s="680"/>
      <c r="R12" s="675"/>
      <c r="S12" s="675"/>
      <c r="T12" s="800"/>
    </row>
    <row r="13" spans="2:28" s="58" customFormat="1" ht="64.5" customHeight="1">
      <c r="B13" s="1126" t="s">
        <v>368</v>
      </c>
      <c r="C13" s="1127"/>
      <c r="D13" s="1127"/>
      <c r="E13" s="1127"/>
      <c r="F13" s="1127"/>
      <c r="G13" s="1127"/>
      <c r="H13" s="1127"/>
      <c r="I13" s="1127"/>
      <c r="J13" s="1127"/>
      <c r="K13" s="1127"/>
      <c r="L13" s="1127"/>
      <c r="M13" s="1127"/>
      <c r="N13" s="1127"/>
      <c r="O13" s="1127"/>
      <c r="P13" s="1127"/>
      <c r="Q13" s="1127"/>
      <c r="R13" s="1127"/>
      <c r="S13" s="1127"/>
      <c r="T13" s="1128"/>
    </row>
    <row r="14" spans="2:28" s="58" customFormat="1" ht="58.5" customHeight="1" thickBot="1">
      <c r="B14" s="796"/>
      <c r="T14" s="798"/>
    </row>
    <row r="15" spans="2:28" s="58" customFormat="1" ht="59.1" customHeight="1" thickBot="1">
      <c r="B15" s="1143" t="s">
        <v>61</v>
      </c>
      <c r="C15" s="1132"/>
      <c r="D15" s="1132"/>
      <c r="E15" s="1138"/>
      <c r="G15" s="1131" t="s">
        <v>369</v>
      </c>
      <c r="H15" s="1132"/>
      <c r="I15" s="1132"/>
      <c r="J15" s="1132"/>
      <c r="K15" s="1132"/>
      <c r="L15"/>
      <c r="M15" s="1137" t="s">
        <v>370</v>
      </c>
      <c r="N15" s="1132"/>
      <c r="O15" s="1132"/>
      <c r="P15" s="1132"/>
      <c r="Q15" s="1132"/>
      <c r="R15" s="1138"/>
      <c r="T15" s="798"/>
      <c r="U15"/>
      <c r="V15"/>
      <c r="W15"/>
      <c r="X15"/>
      <c r="Y15"/>
      <c r="Z15"/>
      <c r="AA15"/>
      <c r="AB15"/>
    </row>
    <row r="16" spans="2:28" s="58" customFormat="1" ht="288.60000000000002" customHeight="1">
      <c r="B16" s="1097" t="s">
        <v>371</v>
      </c>
      <c r="C16" s="1098"/>
      <c r="D16" s="1108" t="s">
        <v>372</v>
      </c>
      <c r="E16" s="1109"/>
      <c r="G16" s="1129" t="s">
        <v>373</v>
      </c>
      <c r="H16" s="1130"/>
      <c r="I16" s="1130"/>
      <c r="J16" s="1130"/>
      <c r="K16" s="1130"/>
      <c r="L16"/>
      <c r="M16" s="709" t="s">
        <v>374</v>
      </c>
      <c r="N16" s="1139" t="s">
        <v>375</v>
      </c>
      <c r="O16" s="1133" t="s">
        <v>288</v>
      </c>
      <c r="P16" s="710" t="s">
        <v>376</v>
      </c>
      <c r="Q16" s="1135" t="s">
        <v>377</v>
      </c>
      <c r="R16" s="1144" t="s">
        <v>291</v>
      </c>
      <c r="T16" s="798"/>
    </row>
    <row r="17" spans="2:28" s="58" customFormat="1" ht="162" customHeight="1">
      <c r="B17" s="1141" t="str">
        <f>IF(D11=0," ",IF(D11&lt;15000,"Montant minimum non atteint, les dépenses ne sont pas éligibles","Montant minimum respecté"))</f>
        <v xml:space="preserve"> </v>
      </c>
      <c r="C17" s="1142"/>
      <c r="D17" s="1114" t="str">
        <f>IF(D11="","",IF(SUMIFS('1.1 -Investissements'!BB12:BB111,'1.1 -Investissements'!AB12:AB111,"Oui")&gt;100000,"Plafond non respecté","Plafond respecté"))</f>
        <v>Plafond respecté</v>
      </c>
      <c r="E17" s="1115"/>
      <c r="G17" s="720" t="s">
        <v>378</v>
      </c>
      <c r="H17" s="630"/>
      <c r="I17" s="720" t="s">
        <v>379</v>
      </c>
      <c r="J17" s="1125"/>
      <c r="K17" s="1125"/>
      <c r="L17"/>
      <c r="M17" s="681" t="s">
        <v>380</v>
      </c>
      <c r="N17" s="1140"/>
      <c r="O17" s="1134"/>
      <c r="P17" s="682" t="s">
        <v>380</v>
      </c>
      <c r="Q17" s="1136"/>
      <c r="R17" s="1145"/>
      <c r="T17" s="798"/>
      <c r="X17"/>
      <c r="Y17"/>
      <c r="Z17"/>
      <c r="AA17"/>
      <c r="AB17"/>
    </row>
    <row r="18" spans="2:28" s="58" customFormat="1" ht="104.1" customHeight="1" thickBot="1">
      <c r="B18" s="1097" t="s">
        <v>381</v>
      </c>
      <c r="C18" s="1098"/>
      <c r="D18" s="1108" t="s">
        <v>382</v>
      </c>
      <c r="E18" s="1109"/>
      <c r="L18"/>
      <c r="M18" s="789">
        <f>'Syn pf Bénéficiaire'!M14</f>
        <v>0</v>
      </c>
      <c r="N18" s="790">
        <f>'Syn pf Bénéficiaire'!N14</f>
        <v>0</v>
      </c>
      <c r="O18" s="791">
        <f>'Syn pf Bénéficiaire'!O14</f>
        <v>0</v>
      </c>
      <c r="P18" s="789">
        <f>'Syn pf Bénéficiaire'!P14</f>
        <v>0</v>
      </c>
      <c r="Q18" s="790">
        <f>'Syn pf Bénéficiaire'!Q14</f>
        <v>0</v>
      </c>
      <c r="R18" s="791">
        <f>'Syn pf Bénéficiaire'!R14</f>
        <v>0</v>
      </c>
      <c r="T18" s="798"/>
      <c r="X18"/>
      <c r="Y18"/>
      <c r="Z18"/>
      <c r="AA18"/>
      <c r="AB18"/>
    </row>
    <row r="19" spans="2:28" s="58" customFormat="1" ht="198.6" customHeight="1" thickBot="1">
      <c r="B19" s="801" t="s">
        <v>383</v>
      </c>
      <c r="C19" s="556" t="s">
        <v>384</v>
      </c>
      <c r="D19" s="557" t="s">
        <v>385</v>
      </c>
      <c r="E19" s="713" t="s">
        <v>386</v>
      </c>
      <c r="G19" s="1120" t="s">
        <v>277</v>
      </c>
      <c r="H19" s="1109"/>
      <c r="I19"/>
      <c r="J19" s="1120" t="s">
        <v>278</v>
      </c>
      <c r="K19" s="1109"/>
      <c r="L19"/>
      <c r="M19" s="789">
        <f>'Syn pf Bénéficiaire'!M15</f>
        <v>0</v>
      </c>
      <c r="N19" s="790">
        <f>'Syn pf Bénéficiaire'!N15</f>
        <v>0</v>
      </c>
      <c r="O19" s="791">
        <f>'Syn pf Bénéficiaire'!O15</f>
        <v>0</v>
      </c>
      <c r="P19" s="792">
        <f>'Syn pf Bénéficiaire'!P15</f>
        <v>0</v>
      </c>
      <c r="Q19" s="790">
        <f>'Syn pf Bénéficiaire'!Q15</f>
        <v>0</v>
      </c>
      <c r="R19" s="791">
        <f>'Syn pf Bénéficiaire'!R15</f>
        <v>0</v>
      </c>
      <c r="T19" s="798"/>
      <c r="X19"/>
      <c r="Y19"/>
      <c r="Z19"/>
      <c r="AA19"/>
      <c r="AB19"/>
    </row>
    <row r="20" spans="2:28" ht="108.95" customHeight="1" thickBot="1">
      <c r="B20" s="802">
        <f>0.1*F11</f>
        <v>0</v>
      </c>
      <c r="C20" s="714" t="str">
        <f>IF(D11=0,"",IF(SUM('2-Frais généraux'!AZ12:AZ111)&gt;'Syn pf Instructeur'!B20,"Plafond non respecté","Plafond respecté"))</f>
        <v/>
      </c>
      <c r="D20" s="648">
        <f>IFERROR(D33-F33,"")</f>
        <v>0</v>
      </c>
      <c r="E20" s="648" t="str">
        <f>IF(J21=0,"",IF(P21+J26&gt;D20,"Non, l'aide publique doit diminuer","Oui"))</f>
        <v>Oui</v>
      </c>
      <c r="G20" s="662" t="s">
        <v>387</v>
      </c>
      <c r="H20" s="737" t="s">
        <v>388</v>
      </c>
      <c r="I20" s="58"/>
      <c r="J20" s="1121" t="s">
        <v>281</v>
      </c>
      <c r="K20" s="1122"/>
      <c r="L20"/>
      <c r="M20" s="792">
        <f>'Syn pf Bénéficiaire'!M16</f>
        <v>0</v>
      </c>
      <c r="N20" s="793">
        <f>'Syn pf Bénéficiaire'!N16</f>
        <v>0</v>
      </c>
      <c r="O20" s="794">
        <f>'Syn pf Bénéficiaire'!O16</f>
        <v>0</v>
      </c>
      <c r="P20" s="792">
        <f>'Syn pf Bénéficiaire'!P16</f>
        <v>0</v>
      </c>
      <c r="Q20" s="793">
        <f>'Syn pf Bénéficiaire'!Q16</f>
        <v>0</v>
      </c>
      <c r="R20" s="794">
        <f>'Syn pf Bénéficiaire'!R16</f>
        <v>0</v>
      </c>
      <c r="T20" s="803"/>
    </row>
    <row r="21" spans="2:28" ht="108.95" customHeight="1" thickBot="1">
      <c r="B21" s="804"/>
      <c r="C21"/>
      <c r="G21" s="738"/>
      <c r="H21" s="739"/>
      <c r="I21" s="58"/>
      <c r="J21" s="1123" t="str">
        <f>IF(J17="","",IF(J17="Autres",0.7,0.8))</f>
        <v/>
      </c>
      <c r="K21" s="1124"/>
      <c r="L21"/>
      <c r="M21" s="683">
        <f>SUM(M18:M20)</f>
        <v>0</v>
      </c>
      <c r="N21" s="585"/>
      <c r="O21" s="805"/>
      <c r="P21" s="683">
        <f>SUM(P18:P20)</f>
        <v>0</v>
      </c>
      <c r="Q21" s="585"/>
      <c r="R21" s="805"/>
      <c r="T21" s="803"/>
    </row>
    <row r="22" spans="2:28" ht="108.95" customHeight="1" thickBot="1">
      <c r="B22" s="804"/>
      <c r="C22"/>
      <c r="K22"/>
      <c r="L22"/>
      <c r="O22" s="806"/>
      <c r="P22" s="585"/>
      <c r="Q22" s="805"/>
      <c r="R22" s="806"/>
      <c r="S22" s="585"/>
      <c r="T22" s="807"/>
    </row>
    <row r="23" spans="2:28" ht="108.95" customHeight="1">
      <c r="B23" s="804"/>
      <c r="F23" s="1110" t="s">
        <v>389</v>
      </c>
      <c r="G23" s="1111"/>
      <c r="H23" s="1111"/>
      <c r="I23" s="1111"/>
      <c r="J23" s="1111"/>
      <c r="K23" s="1111"/>
      <c r="L23" s="1112"/>
      <c r="O23" s="806"/>
      <c r="T23" s="803"/>
    </row>
    <row r="24" spans="2:28" ht="108.95" customHeight="1">
      <c r="B24" s="804"/>
      <c r="F24" s="715" t="s">
        <v>390</v>
      </c>
      <c r="G24" s="559" t="s">
        <v>391</v>
      </c>
      <c r="H24" s="559" t="s">
        <v>392</v>
      </c>
      <c r="I24" s="559" t="s">
        <v>273</v>
      </c>
      <c r="J24" s="559" t="s">
        <v>393</v>
      </c>
      <c r="K24" s="559" t="s">
        <v>275</v>
      </c>
      <c r="L24" s="560" t="s">
        <v>394</v>
      </c>
      <c r="O24" s="806"/>
      <c r="T24" s="803"/>
    </row>
    <row r="25" spans="2:28" ht="108.95" customHeight="1">
      <c r="B25" s="804"/>
      <c r="F25" s="716" t="s">
        <v>395</v>
      </c>
      <c r="G25" s="542">
        <f>SUMIFS('1.1 -Investissements'!$BB$12:$BB$111,'1.1 -Investissements'!$AB$12:$AB$111,"Non")</f>
        <v>0</v>
      </c>
      <c r="H25" s="719">
        <f>SUMIFS('1.1 -Investissements'!$BB$12:$BB$111,'1.1 -Investissements'!$AB$12:$AB$111,"Oui")</f>
        <v>0</v>
      </c>
      <c r="I25" s="542">
        <f>'2-Frais généraux'!AZ112</f>
        <v>0</v>
      </c>
      <c r="J25" s="542">
        <f>'3-Contributions en nature'!S112</f>
        <v>0</v>
      </c>
      <c r="K25" s="542">
        <f>'1.2 -Amortissement'!AC112</f>
        <v>0</v>
      </c>
      <c r="L25" s="561">
        <f>'4-Tx forf personnel+autoconst'!L10</f>
        <v>0</v>
      </c>
      <c r="O25" s="806"/>
      <c r="T25" s="803"/>
    </row>
    <row r="26" spans="2:28" ht="156.6" customHeight="1" thickBot="1">
      <c r="B26" s="804"/>
      <c r="F26" s="717" t="s">
        <v>396</v>
      </c>
      <c r="G26" s="221">
        <f>IF('Syn pf Instructeur'!$B$17="Montant minimum respecté",SUMIFS('1.1 -Investissements'!$BB$12:$BB$111,'1.1 -Investissements'!$AB$12:$AB$111,"Non"),0)</f>
        <v>0</v>
      </c>
      <c r="H26" s="718">
        <f>IF('Syn pf Instructeur'!$B$17="Montant minimum respecté",IF(D17="Plafond non respecté",100000,SUMIFS('1.1 -Investissements'!$BB$12:$BB$111,'1.1 -Investissements'!$AB$12:$AB$111,"Oui")),0)</f>
        <v>0</v>
      </c>
      <c r="I26" s="718">
        <f>IF('Syn pf Instructeur'!$B$17="Montant minimum respecté",IF(C20="Plafond respecté",'2-Frais généraux'!AZ112,B20),0)</f>
        <v>0</v>
      </c>
      <c r="J26" s="221">
        <f>IF('Syn pf Instructeur'!$B$17="Montant minimum respecté",'3-Contributions en nature'!S112,0)</f>
        <v>0</v>
      </c>
      <c r="K26" s="221">
        <f>IF('Syn pf Instructeur'!$B$17="Montant minimum respecté",'1.2 -Amortissement'!AC112,0)</f>
        <v>0</v>
      </c>
      <c r="L26" s="584">
        <f>IF('Syn pf Instructeur'!$B$17="Montant minimum respecté",'4-Tx forf personnel+autoconst'!L10,0)</f>
        <v>0</v>
      </c>
      <c r="O26"/>
      <c r="T26" s="803"/>
    </row>
    <row r="27" spans="2:28" ht="156.6" customHeight="1">
      <c r="B27" s="808"/>
      <c r="C27" s="809"/>
      <c r="D27" s="810"/>
      <c r="E27" s="810"/>
      <c r="F27" s="809"/>
      <c r="G27" s="809"/>
      <c r="H27" s="809"/>
      <c r="O27"/>
      <c r="P27"/>
      <c r="Q27"/>
      <c r="T27" s="807"/>
    </row>
    <row r="28" spans="2:28" s="59" customFormat="1" ht="84.75" customHeight="1" thickBot="1">
      <c r="B28" s="1099" t="s">
        <v>397</v>
      </c>
      <c r="C28" s="1100"/>
      <c r="D28" s="1100"/>
      <c r="E28" s="1100"/>
      <c r="F28" s="1100"/>
      <c r="G28" s="1100"/>
      <c r="H28" s="1100"/>
      <c r="I28" s="1100"/>
      <c r="J28" s="1100"/>
      <c r="K28" s="1100"/>
      <c r="L28" s="1100"/>
      <c r="M28" s="1100"/>
      <c r="N28" s="1100"/>
      <c r="O28" s="1100"/>
      <c r="P28" s="1100"/>
      <c r="Q28" s="1100"/>
      <c r="R28" s="1100"/>
      <c r="S28" s="1100"/>
      <c r="T28" s="1101"/>
      <c r="U28"/>
      <c r="V28"/>
      <c r="W28"/>
      <c r="X28" s="58"/>
      <c r="Y28" s="58"/>
    </row>
    <row r="29" spans="2:28" ht="108.95" customHeight="1">
      <c r="B29" s="1102" t="s">
        <v>23</v>
      </c>
      <c r="C29" s="1104" t="s">
        <v>398</v>
      </c>
      <c r="D29" s="684" t="s">
        <v>399</v>
      </c>
      <c r="E29" s="1106" t="s">
        <v>400</v>
      </c>
      <c r="F29" s="685" t="s">
        <v>320</v>
      </c>
      <c r="G29" s="686" t="s">
        <v>401</v>
      </c>
      <c r="H29" s="686" t="s">
        <v>402</v>
      </c>
      <c r="I29" s="685" t="s">
        <v>323</v>
      </c>
      <c r="J29" s="685" t="s">
        <v>324</v>
      </c>
      <c r="K29" s="685" t="s">
        <v>325</v>
      </c>
      <c r="L29" s="685" t="s">
        <v>403</v>
      </c>
      <c r="M29" s="685" t="s">
        <v>327</v>
      </c>
      <c r="N29" s="685" t="s">
        <v>404</v>
      </c>
      <c r="O29" s="685" t="s">
        <v>329</v>
      </c>
      <c r="P29" s="685" t="s">
        <v>330</v>
      </c>
      <c r="Q29" s="685" t="s">
        <v>331</v>
      </c>
      <c r="R29" s="685" t="s">
        <v>405</v>
      </c>
      <c r="S29" s="685" t="s">
        <v>333</v>
      </c>
      <c r="T29" s="811" t="s">
        <v>406</v>
      </c>
    </row>
    <row r="30" spans="2:28" ht="251.1" thickBot="1">
      <c r="B30" s="1103"/>
      <c r="C30" s="1105"/>
      <c r="D30" s="687" t="s">
        <v>407</v>
      </c>
      <c r="E30" s="1107"/>
      <c r="F30" s="688" t="s">
        <v>408</v>
      </c>
      <c r="G30" s="689" t="s">
        <v>409</v>
      </c>
      <c r="H30" s="690" t="s">
        <v>335</v>
      </c>
      <c r="I30" s="688" t="s">
        <v>410</v>
      </c>
      <c r="J30" s="691" t="s">
        <v>411</v>
      </c>
      <c r="K30" s="692" t="s">
        <v>339</v>
      </c>
      <c r="L30" s="692" t="s">
        <v>412</v>
      </c>
      <c r="M30" s="693"/>
      <c r="N30" s="694" t="s">
        <v>413</v>
      </c>
      <c r="O30" s="693" t="s">
        <v>342</v>
      </c>
      <c r="P30" s="693"/>
      <c r="Q30" s="693"/>
      <c r="R30" s="693" t="s">
        <v>414</v>
      </c>
      <c r="S30" s="693"/>
      <c r="T30" s="812"/>
    </row>
    <row r="31" spans="2:28" ht="47.25" customHeight="1">
      <c r="B31" s="813" t="s">
        <v>28</v>
      </c>
      <c r="C31" s="725">
        <f>SUMIFS('1.1 -Investissements'!$BB$12:$BB$111,'1.1 -Investissements'!$AF$12:$AF$111,B31)+SUMIFS('2-Frais généraux'!$AZ$12:$AZ$111,'2-Frais généraux'!$AD$12:$AD$111,B31)+SUMIFS('3-Contributions en nature'!$S$12:$S$111,'3-Contributions en nature'!$L$12:$L$111,B31)+SUMIFS('1.2 -Amortissement'!$AC$12:$AC$111,'1.2 -Amortissement'!$Q$12:$Q$111,B31)+SUMIFS('4-Tx forf personnel+autoconst'!$L$8:$L$9,'4-Tx forf personnel+autoconst'!$H$8:$H$9,B31)</f>
        <v>0</v>
      </c>
      <c r="D31" s="726">
        <f>IFERROR(IF($B$17="Montant minimum non atteint, les dépenses ne sont pas éligibles",0,IF($D$17="Plafond respecté",SUMIFS('1.1 -Investissements'!$BB$12:$BB$111,'1.1 -Investissements'!$AB$12:$AB$111,"Oui",'1.1 -Investissements'!$AF$12:$AF$111,'Syn pf Instructeur'!B31),100000*SUMIFS('1.1 -Investissements'!$BB$12:$BB$111,'1.1 -Investissements'!$AB$12:$AB$111,"Oui",'1.1 -Investissements'!$AF$12:$AF$111,'Syn pf Instructeur'!B31)/'Syn pf Instructeur'!$H$25)+SUMIFS('1.1 -Investissements'!$BB$12:$BB$111,'1.1 -Investissements'!$AB$12:$AB$111,"Non",'1.1 -Investissements'!$AF$12:$AF$111,'Syn pf Instructeur'!B31)+SUMIFS('1.2 -Amortissement'!$AC$12:$AC$111,'1.2 -Amortissement'!$Q$12:$Q$111,'Syn pf Instructeur'!B31)+IF($C$20="Plafond respecté",SUMIFS('2-Frais généraux'!$AZ$12:$AZ$111,'2-Frais généraux'!$AD$12:$AD$111,'Syn pf Instructeur'!B31),'Syn pf Instructeur'!$B$20*SUMIFS('2-Frais généraux'!$AZ$12:$AZ$111,'2-Frais généraux'!$AD$12:$AD$111,'Syn pf Instructeur'!B31)/'Syn pf Instructeur'!$I$25)+SUMIFS('3-Contributions en nature'!$S$12:$S$111,'3-Contributions en nature'!$L$12:$L$111,'Syn pf Instructeur'!B31)+SUMIFS('4-Tx forf personnel+autoconst'!$L$8:$L$9,'4-Tx forf personnel+autoconst'!$H$8:$H$9,'Syn pf Instructeur'!B31)),0)</f>
        <v>0</v>
      </c>
      <c r="E31" s="695">
        <f>IFERROR(D31/$D$33, 0)</f>
        <v>0</v>
      </c>
      <c r="F31" s="724">
        <f>IFERROR(IF(OR($H$21="",$H$21=0),$J$21*D31,$H$21*D31),0)</f>
        <v>0</v>
      </c>
      <c r="G31" s="696" t="str">
        <f>IF($P$21+$J$26&gt;$D$20,(D31-($P$21+$J$26)*E31)/D31,IF($H$21="",$J$21,$H$21))</f>
        <v/>
      </c>
      <c r="H31" s="727">
        <f>IF(D31=0,0,D31*G31)</f>
        <v>0</v>
      </c>
      <c r="I31" s="724">
        <f>IF(E31=0,0,IF($L$31="Oui",H31-($M$21*E31),H31*0.85))</f>
        <v>0</v>
      </c>
      <c r="J31" s="1118" t="str">
        <f>IFERROR(I33/H33,"")</f>
        <v/>
      </c>
      <c r="K31" s="1118" t="str">
        <f>IFERROR(M33/H33,"")</f>
        <v/>
      </c>
      <c r="L31" s="1116" t="str">
        <f>_xlfn.IFS($M$21=0,"Non concerné",$M$21&lt;(0.15*$H$33),"Non",$M$21=(0.15*$H$33),"Oui",$M$21&gt;(0.15*$H$33),"Oui")</f>
        <v>Non concerné</v>
      </c>
      <c r="M31" s="724">
        <f>IF(I31="", "", IF($L$31="Oui", 0.15*H31, H31-I31))</f>
        <v>0</v>
      </c>
      <c r="N31" s="726">
        <f>IF(E31="","",IF($L$31="Oui",M31,$M$21*E31))</f>
        <v>0</v>
      </c>
      <c r="O31" s="724">
        <f>IF(M31="","",M31-N31)</f>
        <v>0</v>
      </c>
      <c r="P31" s="724">
        <f>IF($M$21="","",E31*$M$21-N31)</f>
        <v>0</v>
      </c>
      <c r="Q31" s="724">
        <f>SUMIFS('3-Contributions en nature'!$S$12:$S$111,'3-Contributions en nature'!$L$12:$L$111,'Syn pf Instructeur'!B31)</f>
        <v>0</v>
      </c>
      <c r="R31" s="724">
        <f>IF(C31="", "", IFERROR(D31-I31-M31-P31-Q31-$P$21*E31, 0))</f>
        <v>0</v>
      </c>
      <c r="S31" s="697">
        <f>IF(OR(R31="",D31=0), 0, IFERROR(R31/D31, 0))</f>
        <v>0</v>
      </c>
      <c r="T31" s="814"/>
    </row>
    <row r="32" spans="2:28" ht="52.5" customHeight="1" thickBot="1">
      <c r="B32" s="815" t="s">
        <v>29</v>
      </c>
      <c r="C32" s="728">
        <f>SUMIFS('1.1 -Investissements'!$BB$12:$BB$111,'1.1 -Investissements'!$AF$12:$AF$111,B32)+SUMIFS('2-Frais généraux'!$AZ$12:$AZ$111,'2-Frais généraux'!$AD$12:$AD$111,B32)+SUMIFS('3-Contributions en nature'!$S$12:$S$111,'3-Contributions en nature'!$L$12:$L$111,B32)+SUMIFS('1.2 -Amortissement'!$AC$12:$AC$111,'1.2 -Amortissement'!$Q$12:$Q$111,B32)+SUMIFS('4-Tx forf personnel+autoconst'!$L$8:$L$9,'4-Tx forf personnel+autoconst'!$H$8:$H$9,B32)</f>
        <v>0</v>
      </c>
      <c r="D32" s="729">
        <f>IF($B$17="Montant minimum non atteint, les dépenses ne sont pas éligibles",0,IF($D$17="Plafond respecté",SUMIFS('1.1 -Investissements'!$BB$12:$BB$111,'1.1 -Investissements'!$AB$12:$AB$111,"Oui",'1.1 -Investissements'!$AF$12:$AF$111,'Syn pf Instructeur'!B32)
+IF('Syn pf Instructeur'!$H$25=0,0,100000*SUMIFS('1.1 -Investissements'!$BB$12:$BB$111,'1.1 -Investissements'!$AB$12:$AB$111,"Oui",'1.1 -Investissements'!$AF$12:$AF$111,'Syn pf Instructeur'!B32)/'Syn pf Instructeur'!$H$25)
+SUMIFS('1.1 -Investissements'!$BB$12:$BB$111,'1.1 -Investissements'!$AB$12:$AB$111,"Non",'1.1 -Investissements'!$AF$12:$AF$111,'Syn pf Instructeur'!B32)
+SUMIFS('1.2 -Amortissement'!$AC$12:$AC$111,'1.2 -Amortissement'!$Q$12:$Q$111,'Syn pf Instructeur'!B32)
+IF($C$20="Plafond respecté",SUMIFS('2-Frais généraux'!$AZ$12:$AZ$111,'2-Frais généraux'!$AD$12:$AD$111,'Syn pf Instructeur'!B32),
IF('Syn pf Instructeur'!$I$25=0,0,'Syn pf Instructeur'!$B$20*SUMIFS('2-Frais généraux'!$AZ$12:$AZ$111,'2-Frais généraux'!$AD$12:$AD$111,'Syn pf Instructeur'!B32)/'Syn pf Instructeur'!$I$25)
)
+SUMIFS('3-Contributions en nature'!$S$12:$S$111,'3-Contributions en nature'!$L$12:$L$111,'Syn pf Instructeur'!B32)
+SUMIFS('4-Tx forf personnel+autoconst'!$L$8:$L$9,'4-Tx forf personnel+autoconst'!$H$8:$H$9,'Syn pf Instructeur'!B32),0))</f>
        <v>0</v>
      </c>
      <c r="E32" s="698">
        <f>IF($D$32=0,0,D32/$D$33)</f>
        <v>0</v>
      </c>
      <c r="F32" s="724">
        <f>IFERROR(IF(OR($H$21="",$H$21=0),$J$21*D32,$H$21*D32),0)</f>
        <v>0</v>
      </c>
      <c r="G32" s="723" t="str">
        <f>IF($P$21+$J$26&gt;$D$20,(D32-($P$21+$J$26)*E32)/D32,IF($H$21="",$J$21,$H$21))</f>
        <v/>
      </c>
      <c r="H32" s="731">
        <f>IF(D32=0,0,D32*G32)</f>
        <v>0</v>
      </c>
      <c r="I32" s="730">
        <f>IF(E32=0,0,IF($L$31="Oui",H32-($M$21*E32),H32*0.85))</f>
        <v>0</v>
      </c>
      <c r="J32" s="1119"/>
      <c r="K32" s="1119"/>
      <c r="L32" s="1117"/>
      <c r="M32" s="730">
        <f>IF(I32="","",IF($L$31="Oui",0.15*H32,H32-I32))</f>
        <v>0</v>
      </c>
      <c r="N32" s="729">
        <f>IF(E32="","",IF($L$31="Oui",M32,$M$21*E32))</f>
        <v>0</v>
      </c>
      <c r="O32" s="732">
        <f>IF(M32="","",M32-N32)</f>
        <v>0</v>
      </c>
      <c r="P32" s="730">
        <f>IF($M$21="","",E32*$M$21-N32)</f>
        <v>0</v>
      </c>
      <c r="Q32" s="730">
        <f>SUMIFS('3-Contributions en nature'!$S$12:$S$111,'3-Contributions en nature'!$L$12:$L$111,B32)</f>
        <v>0</v>
      </c>
      <c r="R32" s="730">
        <f>IF(C32="","",D32-I32-M32-P32-Q32-$P$21*E32)</f>
        <v>0</v>
      </c>
      <c r="S32" s="699">
        <f>IF(OR(R32="",D32=0),0,R32/D32)</f>
        <v>0</v>
      </c>
      <c r="T32" s="816" t="str">
        <f>IF(K32="","",#REF!-K32-O32-S32)</f>
        <v/>
      </c>
    </row>
    <row r="33" spans="2:22" ht="35.25" customHeight="1" thickBot="1">
      <c r="B33" s="817" t="s">
        <v>344</v>
      </c>
      <c r="C33" s="700">
        <f>SUM(C31:C32)</f>
        <v>0</v>
      </c>
      <c r="D33" s="700">
        <f>SUM(D31:D32)</f>
        <v>0</v>
      </c>
      <c r="E33" s="702">
        <f>SUM(E31:E32)</f>
        <v>0</v>
      </c>
      <c r="F33" s="701">
        <f>SUM(F31:F32)</f>
        <v>0</v>
      </c>
      <c r="H33" s="703">
        <f>SUM(H31:H32)</f>
        <v>0</v>
      </c>
      <c r="I33" s="721">
        <f>ROUNDDOWN(IF(E33=0,0,IF($L$31="Oui",H33-($M$21*E33),H33*0.85)),2)</f>
        <v>0</v>
      </c>
      <c r="K33" s="818"/>
      <c r="L33" s="818"/>
      <c r="M33" s="722">
        <f>IF(I33="","",IF($L$31="Oui",0.15*$H$33,H33-I33))</f>
        <v>0</v>
      </c>
      <c r="N33" s="701">
        <f>IF(E33="","",IF($L$31="Oui",M33,$M$21*E33))</f>
        <v>0</v>
      </c>
      <c r="O33" s="701">
        <f>IF(M33="","",M33-N33)</f>
        <v>0</v>
      </c>
      <c r="P33" s="701">
        <f>IF($M$21="","",E33*$M$21-N33)</f>
        <v>0</v>
      </c>
      <c r="Q33" s="701">
        <f>SUM(Q31:Q32)</f>
        <v>0</v>
      </c>
      <c r="R33" s="701">
        <f>IF(C33="","",D33-I33-M33-P33-Q33-$P$21*E33)</f>
        <v>0</v>
      </c>
      <c r="S33" s="704" t="str">
        <f>IF(C33=0,"- %",R33/D33)</f>
        <v>- %</v>
      </c>
      <c r="T33" s="819"/>
    </row>
    <row r="34" spans="2:22" ht="24">
      <c r="B34" s="820"/>
      <c r="C34" s="821"/>
      <c r="D34" s="818"/>
      <c r="E34" s="818"/>
      <c r="F34" s="191"/>
      <c r="G34" s="821"/>
      <c r="H34" s="818"/>
      <c r="I34" s="822"/>
      <c r="J34" s="823"/>
      <c r="K34" s="823"/>
      <c r="L34" s="823"/>
      <c r="M34" s="822"/>
      <c r="N34" s="705"/>
      <c r="O34" s="705"/>
      <c r="P34" s="822"/>
      <c r="Q34" s="706"/>
      <c r="R34" s="822"/>
      <c r="S34" s="822"/>
      <c r="T34" s="824"/>
      <c r="V34" s="707"/>
    </row>
    <row r="35" spans="2:22">
      <c r="B35" s="804"/>
      <c r="E35" s="1113"/>
      <c r="F35" s="190"/>
      <c r="T35" s="803"/>
    </row>
    <row r="36" spans="2:22">
      <c r="B36" s="804"/>
      <c r="E36" s="1113"/>
      <c r="F36" s="825"/>
      <c r="M36" s="708"/>
      <c r="T36" s="803"/>
    </row>
    <row r="37" spans="2:22" ht="15.95" thickBot="1">
      <c r="B37" s="826"/>
      <c r="C37" s="827"/>
      <c r="D37" s="828"/>
      <c r="E37" s="829"/>
      <c r="F37" s="830"/>
      <c r="G37" s="828"/>
      <c r="H37" s="828"/>
      <c r="I37" s="828"/>
      <c r="J37" s="828"/>
      <c r="K37" s="831"/>
      <c r="L37" s="831"/>
      <c r="M37" s="831"/>
      <c r="N37" s="831"/>
      <c r="O37" s="831"/>
      <c r="P37" s="831"/>
      <c r="Q37" s="831"/>
      <c r="R37" s="828"/>
      <c r="S37" s="828"/>
      <c r="T37" s="832"/>
    </row>
    <row r="38" spans="2:22">
      <c r="S38" s="192"/>
    </row>
  </sheetData>
  <sheetProtection formatCells="0" formatColumns="0" formatRows="0" insertColumns="0" insertRows="0" insertHyperlinks="0" deleteColumns="0" deleteRows="0" sort="0" autoFilter="0" pivotTables="0"/>
  <mergeCells count="35">
    <mergeCell ref="B13:T13"/>
    <mergeCell ref="G16:K16"/>
    <mergeCell ref="G15:K15"/>
    <mergeCell ref="O16:O17"/>
    <mergeCell ref="Q16:Q17"/>
    <mergeCell ref="M15:R15"/>
    <mergeCell ref="N16:N17"/>
    <mergeCell ref="B16:C16"/>
    <mergeCell ref="B17:C17"/>
    <mergeCell ref="D16:E16"/>
    <mergeCell ref="B15:E15"/>
    <mergeCell ref="R16:R17"/>
    <mergeCell ref="E35:E36"/>
    <mergeCell ref="D17:E17"/>
    <mergeCell ref="L31:L32"/>
    <mergeCell ref="K31:K32"/>
    <mergeCell ref="J31:J32"/>
    <mergeCell ref="J19:K19"/>
    <mergeCell ref="J20:K20"/>
    <mergeCell ref="J21:K21"/>
    <mergeCell ref="J17:K17"/>
    <mergeCell ref="G19:H19"/>
    <mergeCell ref="B18:C18"/>
    <mergeCell ref="B28:T28"/>
    <mergeCell ref="B29:B30"/>
    <mergeCell ref="C29:C30"/>
    <mergeCell ref="E29:E30"/>
    <mergeCell ref="D18:E18"/>
    <mergeCell ref="F23:L23"/>
    <mergeCell ref="B2:T3"/>
    <mergeCell ref="B4:T4"/>
    <mergeCell ref="D8:I8"/>
    <mergeCell ref="K8:Q8"/>
    <mergeCell ref="D9:F9"/>
    <mergeCell ref="B6:S6"/>
  </mergeCells>
  <conditionalFormatting sqref="B17 C20">
    <cfRule type="notContainsText" dxfId="5" priority="12" operator="notContains" text="non">
      <formula>ISERROR(SEARCH("non",B17))</formula>
    </cfRule>
    <cfRule type="containsText" dxfId="4" priority="13" stopIfTrue="1" operator="containsText" text="Non">
      <formula>NOT(ISERROR(SEARCH("Non",B17)))</formula>
    </cfRule>
  </conditionalFormatting>
  <conditionalFormatting sqref="D17">
    <cfRule type="notContainsText" dxfId="3" priority="10" operator="notContains" text="non">
      <formula>ISERROR(SEARCH("non",D17))</formula>
    </cfRule>
    <cfRule type="containsText" dxfId="2" priority="11" operator="containsText" text="non">
      <formula>NOT(ISERROR(SEARCH("non",D17)))</formula>
    </cfRule>
  </conditionalFormatting>
  <conditionalFormatting sqref="D20:E20">
    <cfRule type="expression" dxfId="1" priority="1">
      <formula>D20="Oui"</formula>
    </cfRule>
    <cfRule type="expression" dxfId="0" priority="2">
      <formula>D20="Non, l'aide publique doit diminuer"</formula>
    </cfRule>
  </conditionalFormatting>
  <dataValidations disablePrompts="1" count="2">
    <dataValidation type="list" allowBlank="1" showInputMessage="1" showErrorMessage="1" sqref="H17 O21 Q22 R21 J23:J26 T22 T27" xr:uid="{45158B92-0C0E-480B-9B53-3EC170CC3020}">
      <formula1>"Oui,Non"</formula1>
    </dataValidation>
    <dataValidation type="list" allowBlank="1" showInputMessage="1" showErrorMessage="1" sqref="J17" xr:uid="{757871A4-31F0-4C2A-B666-8040FE7D261E}">
      <formula1>"Entreprises privées ou agriculteurs ou associations,Autres"</formula1>
    </dataValidation>
  </dataValidations>
  <pageMargins left="0.7" right="0.7" top="0.75" bottom="0.75" header="0.3" footer="0.3"/>
  <pageSetup paperSize="9" scale="11" orientation="portrait" r:id="rId1"/>
  <drawing r:id="rId2"/>
  <extLst>
    <ext xmlns:x14="http://schemas.microsoft.com/office/spreadsheetml/2009/9/main" uri="{CCE6A557-97BC-4b89-ADB6-D9C93CAAB3DF}">
      <x14:dataValidations xmlns:xm="http://schemas.microsoft.com/office/excel/2006/main" disablePrompts="1" count="1">
        <x14:dataValidation type="list" allowBlank="1" showErrorMessage="1" promptTitle="Sélectionnez un type d'action" xr:uid="{C61FBA23-F202-404A-BDAA-CD944056057B}">
          <x14:formula1>
            <xm:f>'0-Présentation typeaction'!$B$7:$B$8</xm:f>
          </x14:formula1>
          <xm:sqref>B31:B32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76B221B8E296643832BE809A39B7F73" ma:contentTypeVersion="3" ma:contentTypeDescription="Create a new document." ma:contentTypeScope="" ma:versionID="694e9dee6291ebbb4e5b175060903a5a">
  <xsd:schema xmlns:xsd="http://www.w3.org/2001/XMLSchema" xmlns:xs="http://www.w3.org/2001/XMLSchema" xmlns:p="http://schemas.microsoft.com/office/2006/metadata/properties" xmlns:ns2="ffe06a1a-c302-44a7-ab54-0587fe56ae8d" targetNamespace="http://schemas.microsoft.com/office/2006/metadata/properties" ma:root="true" ma:fieldsID="97aa5f636076500009a42622f0217098" ns2:_="">
    <xsd:import namespace="ffe06a1a-c302-44a7-ab54-0587fe56ae8d"/>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e06a1a-c302-44a7-ab54-0587fe56ae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3CA1012-57EE-4393-8F3E-F65D43627EBD}"/>
</file>

<file path=customXml/itemProps2.xml><?xml version="1.0" encoding="utf-8"?>
<ds:datastoreItem xmlns:ds="http://schemas.openxmlformats.org/officeDocument/2006/customXml" ds:itemID="{D4BF93EC-1DED-4D0C-BCD8-4816FDF34A1E}"/>
</file>

<file path=customXml/itemProps3.xml><?xml version="1.0" encoding="utf-8"?>
<ds:datastoreItem xmlns:ds="http://schemas.openxmlformats.org/officeDocument/2006/customXml" ds:itemID="{40D26ED7-CD7E-4BFC-8B70-DECD4F5BF41F}"/>
</file>

<file path=docProps/app.xml><?xml version="1.0" encoding="utf-8"?>
<Properties xmlns="http://schemas.openxmlformats.org/officeDocument/2006/extended-properties" xmlns:vt="http://schemas.openxmlformats.org/officeDocument/2006/docPropsVTypes">
  <Application>Microsoft Excel Online</Application>
  <Manager/>
  <Company>RLR</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Marvin ELISE</dc:creator>
  <cp:keywords/>
  <dc:description/>
  <cp:lastModifiedBy/>
  <cp:revision/>
  <dcterms:created xsi:type="dcterms:W3CDTF">2017-03-15T07:49:35Z</dcterms:created>
  <dcterms:modified xsi:type="dcterms:W3CDTF">2026-05-05T19:31:14Z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0x010100276B221B8E296643832BE809A39B7F73</vt:lpwstr>
  </property>
  <property fmtid="{D5CDD505-2E9C-101B-9397-08002B2CF9AE}" pid="3" name="MediaServiceImageTags">
    <vt:lpwstr/>
  </property>
  <property fmtid="{D5CDD505-2E9C-101B-9397-08002B2CF9AE}" pid="4" name="Order">
    <vt:r8>2529500</vt:r8>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ies>
</file>